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'EC'!$A$1:$AK$84</definedName>
    <definedName name="_xlnm.Print_Area" localSheetId="4">'FS'!$A$1:$AK$84</definedName>
    <definedName name="_xlnm.Print_Area" localSheetId="5">'GT'!$A$1:$AK$84</definedName>
    <definedName name="_xlnm.Print_Area" localSheetId="6">'KZ'!$A$1:$AK$84</definedName>
    <definedName name="_xlnm.Print_Area" localSheetId="7">'LP'!$A$1:$AK$84</definedName>
    <definedName name="_xlnm.Print_Area" localSheetId="8">'MP'!$A$1:$AK$84</definedName>
    <definedName name="_xlnm.Print_Area" localSheetId="9">'NC'!$A$1:$AK$84</definedName>
    <definedName name="_xlnm.Print_Area" localSheetId="10">'NW'!$A$1:$AK$84</definedName>
    <definedName name="_xlnm.Print_Area" localSheetId="1">'Summary per Metro'!$A$1:$AK$84</definedName>
    <definedName name="_xlnm.Print_Area" localSheetId="0">'Summary per Province'!$A$1:$AK$84</definedName>
    <definedName name="_xlnm.Print_Area" localSheetId="2">'Summary per Top 19'!$A$1:$AK$84</definedName>
    <definedName name="_xlnm.Print_Area" localSheetId="11">'WC'!$A$1:$AK$84</definedName>
  </definedNames>
  <calcPr fullCalcOnLoad="1"/>
</workbook>
</file>

<file path=xl/sharedStrings.xml><?xml version="1.0" encoding="utf-8"?>
<sst xmlns="http://schemas.openxmlformats.org/spreadsheetml/2006/main" count="1421" uniqueCount="615">
  <si>
    <t>Main appropriation</t>
  </si>
  <si>
    <t>Adjusted Budget</t>
  </si>
  <si>
    <t>First Quarter 2017/18</t>
  </si>
  <si>
    <t>Second Quarter 2017/18</t>
  </si>
  <si>
    <t>Third Quarter 2017/18</t>
  </si>
  <si>
    <t>Fourth Quarter 2017/18</t>
  </si>
  <si>
    <t>Year to date: 30 September 2017</t>
  </si>
  <si>
    <t>First Quarter 2016/17</t>
  </si>
  <si>
    <t>R thousands</t>
  </si>
  <si>
    <t>Code</t>
  </si>
  <si>
    <t>Operating Expenditure</t>
  </si>
  <si>
    <t>Capital Expenditure</t>
  </si>
  <si>
    <t>Total</t>
  </si>
  <si>
    <t>1st Q as % of Main app</t>
  </si>
  <si>
    <t>2nd Q as % of Main app</t>
  </si>
  <si>
    <t>3rd Q as % of adj budget</t>
  </si>
  <si>
    <t>4th Q as % of adj budget</t>
  </si>
  <si>
    <t>Total Expenditure as % of Main app</t>
  </si>
  <si>
    <t>Q1 of 2016/17 to Q1 of 2017/18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</si>
  <si>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</si>
  <si>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</si>
  <si>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</si>
  <si>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</si>
  <si>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</si>
  <si>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</si>
  <si>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</si>
  <si>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</si>
  <si>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</si>
  <si>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</si>
  <si>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</si>
  <si>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</si>
  <si>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</si>
  <si>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</si>
  <si>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</si>
  <si>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</si>
  <si>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</si>
  <si>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</si>
  <si>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</si>
  <si>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</si>
  <si>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</si>
  <si>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</si>
  <si>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</si>
  <si>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</si>
  <si>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</si>
  <si>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</si>
  <si>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</si>
  <si>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</si>
  <si>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</si>
  <si>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</si>
  <si>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</si>
  <si>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</si>
  <si>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</si>
  <si>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</si>
  <si>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</si>
  <si>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</si>
  <si>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</si>
  <si>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City Of Matlosana</t>
  </si>
  <si>
    <t>NW403</t>
  </si>
  <si>
    <t>City of Mbombela</t>
  </si>
  <si>
    <t>MP326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</si>
  <si>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</si>
  <si>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</si>
  <si>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</si>
  <si>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</si>
  <si>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</si>
  <si>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</si>
  <si>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</si>
  <si>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</si>
  <si>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</si>
  <si>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</si>
  <si>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J B Marks</t>
  </si>
  <si>
    <t>NW405</t>
  </si>
  <si>
    <t>Madibeng</t>
  </si>
  <si>
    <t>NW372</t>
  </si>
  <si>
    <t>Matjhabeng</t>
  </si>
  <si>
    <t>FS184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</si>
  <si>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</si>
  <si>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</si>
  <si>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</si>
  <si>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</si>
  <si>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</si>
  <si>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</si>
  <si>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</si>
  <si>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</si>
  <si>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</si>
  <si>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</si>
  <si>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</si>
  <si>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</si>
  <si>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</si>
  <si>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</si>
  <si>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</si>
  <si>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</si>
  <si>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uMhlathuze</t>
  </si>
  <si>
    <t>KZN282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</si>
  <si>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</si>
  <si>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</si>
  <si>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</si>
  <si>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</si>
  <si>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</si>
  <si>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</si>
  <si>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</si>
  <si>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</si>
  <si>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</si>
  <si>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</si>
  <si>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</si>
  <si>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</si>
  <si>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</si>
  <si>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</si>
  <si>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</si>
  <si>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</si>
  <si>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</si>
  <si>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</si>
  <si>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</si>
  <si>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</si>
  <si>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</si>
  <si>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</si>
  <si>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</si>
  <si>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</si>
  <si>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</si>
  <si>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</si>
  <si>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</si>
  <si>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</si>
  <si>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</si>
  <si>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</si>
  <si>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</si>
  <si>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</si>
  <si>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</si>
  <si>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</si>
  <si>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</si>
  <si>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</si>
  <si>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</si>
  <si>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</si>
  <si>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</si>
  <si>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</si>
  <si>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</si>
  <si>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</si>
  <si>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</si>
  <si>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</si>
  <si>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</si>
  <si>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</si>
  <si>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</si>
  <si>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</si>
  <si>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</si>
  <si>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</si>
  <si>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</si>
  <si>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</si>
  <si>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</si>
  <si>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</si>
  <si>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</si>
  <si>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</si>
  <si>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</si>
  <si>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</si>
  <si>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</si>
  <si>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</si>
  <si>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</si>
  <si>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</si>
  <si>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</si>
  <si>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</si>
  <si>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</si>
  <si>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</si>
  <si>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</si>
  <si>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</si>
  <si>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</si>
  <si>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</si>
  <si>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</si>
  <si>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</si>
  <si>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</si>
  <si>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</si>
  <si>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</si>
  <si>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</si>
  <si>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</si>
  <si>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</si>
  <si>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</si>
  <si>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</si>
  <si>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</si>
  <si>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</si>
  <si>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</si>
  <si>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</si>
  <si>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</si>
  <si>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</si>
  <si>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</si>
  <si>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</si>
  <si>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</si>
  <si>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</si>
  <si>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</si>
  <si>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</si>
  <si>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</si>
  <si>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</si>
  <si>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</si>
  <si>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</si>
  <si>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</si>
  <si>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</si>
  <si>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</si>
  <si>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</si>
  <si>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</si>
  <si>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</si>
  <si>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</si>
  <si>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</si>
  <si>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</si>
  <si>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</si>
  <si>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</si>
  <si>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</si>
  <si>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</si>
  <si>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</si>
  <si>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</si>
  <si>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</si>
  <si>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</si>
  <si>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</si>
  <si>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</si>
  <si>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</si>
  <si>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</si>
  <si>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</si>
  <si>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</si>
  <si>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</si>
  <si>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</si>
  <si>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</si>
  <si>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</si>
  <si>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</si>
  <si>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</si>
  <si>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</si>
  <si>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</si>
  <si>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</si>
  <si>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</si>
  <si>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</si>
  <si>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</si>
  <si>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</si>
  <si>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</si>
  <si>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</si>
  <si>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</si>
  <si>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</si>
  <si>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</si>
  <si>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</si>
  <si>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</si>
  <si>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</si>
  <si>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</si>
  <si>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</si>
  <si>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</si>
  <si>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</si>
  <si>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</si>
  <si>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</si>
  <si>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</si>
  <si>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</si>
  <si>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</si>
  <si>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</si>
  <si>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</si>
  <si>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</si>
  <si>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</si>
  <si>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</si>
  <si>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</si>
  <si>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</si>
  <si>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</si>
  <si>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</si>
  <si>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</si>
  <si>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</si>
  <si>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</si>
  <si>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</si>
  <si>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</si>
  <si>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</si>
  <si>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</si>
  <si>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</si>
  <si>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</si>
  <si>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</si>
  <si>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</si>
  <si>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</si>
  <si>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</si>
  <si>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</si>
  <si>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</si>
  <si>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</si>
  <si>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</si>
  <si>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</si>
  <si>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</si>
  <si>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</si>
  <si>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</si>
  <si>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</si>
  <si>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</si>
  <si>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</si>
  <si>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</si>
  <si>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</si>
  <si>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</si>
  <si>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</si>
  <si>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</si>
  <si>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</si>
  <si>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</si>
  <si>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</si>
  <si>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</si>
  <si>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</si>
  <si>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</si>
  <si>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</si>
  <si>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</si>
  <si>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</si>
  <si>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</si>
  <si>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</si>
  <si>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</si>
  <si>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</si>
  <si>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</si>
  <si>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</si>
  <si>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</si>
  <si>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</si>
  <si>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</si>
  <si>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</si>
  <si>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</si>
  <si>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</si>
  <si>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</si>
  <si>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</si>
  <si>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</si>
  <si>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</si>
  <si>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</si>
  <si>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</si>
  <si>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</si>
  <si>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</si>
  <si>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</si>
  <si>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</si>
  <si>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</si>
  <si>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</si>
  <si>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</si>
  <si>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</si>
  <si>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</si>
  <si>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</si>
  <si>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</si>
  <si>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</si>
  <si>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</si>
  <si>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</si>
  <si>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</si>
  <si>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</si>
  <si>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</si>
  <si>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</si>
  <si>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</si>
  <si>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</si>
  <si>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</si>
  <si>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</si>
  <si>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</si>
  <si>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</si>
  <si>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</si>
  <si>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</si>
  <si>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</si>
  <si>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</si>
  <si>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</si>
  <si>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</si>
  <si>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</si>
  <si>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</si>
  <si>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</si>
  <si>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</si>
  <si>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</si>
  <si>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</si>
  <si>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</si>
  <si>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</si>
  <si>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</si>
  <si>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</si>
  <si>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</si>
  <si>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</si>
  <si>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</si>
  <si>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</si>
  <si>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</si>
  <si>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</si>
  <si>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</si>
  <si>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</si>
  <si>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</si>
  <si>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</si>
  <si>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</si>
  <si>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</si>
  <si>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</si>
  <si>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</si>
  <si>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</si>
  <si>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</si>
  <si>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</si>
  <si>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</si>
  <si>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</si>
  <si>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</si>
  <si>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</si>
  <si>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</si>
  <si>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</si>
  <si>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</si>
  <si>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</si>
  <si>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</si>
  <si>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</si>
  <si>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</si>
  <si>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</si>
  <si>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</si>
  <si>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</si>
  <si>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</si>
  <si>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</si>
  <si>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</si>
  <si>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</si>
  <si>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</si>
  <si>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</si>
  <si>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</si>
  <si>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</si>
  <si>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</si>
  <si>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</si>
  <si>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</si>
  <si>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</si>
  <si>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</si>
  <si>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</si>
  <si>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</si>
  <si>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</si>
  <si>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</si>
  <si>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</si>
  <si>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</si>
  <si>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</si>
  <si>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</si>
  <si>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</si>
  <si>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</si>
  <si>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</si>
  <si>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</si>
  <si>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</si>
  <si>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</si>
  <si>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</si>
  <si>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</si>
  <si>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</si>
  <si>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</si>
  <si>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</si>
  <si>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</si>
  <si>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</si>
  <si>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</si>
  <si>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</si>
  <si>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</si>
  <si>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</si>
  <si>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</si>
  <si>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</si>
  <si>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</si>
  <si>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</si>
  <si>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</si>
  <si>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</si>
  <si>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</si>
  <si>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</si>
  <si>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</si>
  <si>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</si>
  <si>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</si>
  <si>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</si>
  <si>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</si>
  <si>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</si>
  <si>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</si>
  <si>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</si>
  <si>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</si>
  <si>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</si>
  <si>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</si>
  <si>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</si>
  <si>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</si>
  <si>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</si>
  <si>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</si>
  <si>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</si>
  <si>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</si>
  <si>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</si>
  <si>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</si>
  <si>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</si>
  <si>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</si>
  <si>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</si>
  <si>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</si>
  <si>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</si>
  <si>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</si>
  <si>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</si>
  <si>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</si>
  <si>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</si>
  <si>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</si>
  <si>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</si>
  <si>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</si>
  <si>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</si>
  <si>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</si>
  <si>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</si>
  <si>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</si>
  <si>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</si>
  <si>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</si>
  <si>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</si>
  <si>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</si>
  <si>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</si>
  <si>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</si>
  <si>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</si>
  <si>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</si>
  <si>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</si>
  <si>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</si>
  <si>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</si>
  <si>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</si>
  <si>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</si>
  <si>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</si>
  <si>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</si>
  <si>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</si>
  <si>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</si>
  <si>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</si>
  <si>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</si>
  <si>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</si>
  <si>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</si>
  <si>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</si>
  <si>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</si>
  <si>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</si>
  <si>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</si>
  <si>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</si>
  <si>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</si>
  <si>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</si>
  <si>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</si>
  <si>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</si>
  <si>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</si>
  <si>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</si>
  <si>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</si>
  <si>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</si>
  <si>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</si>
  <si>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</si>
  <si>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</si>
  <si>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</si>
  <si>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</si>
  <si>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</si>
  <si>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</si>
  <si>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</si>
  <si>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</si>
  <si>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</si>
  <si>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</si>
  <si>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</si>
  <si>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</si>
  <si>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</si>
  <si>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</si>
  <si>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</si>
  <si>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</si>
  <si>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</si>
  <si>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</si>
  <si>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</si>
  <si>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</si>
  <si>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</si>
  <si>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</si>
  <si>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</si>
  <si>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</si>
  <si>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</si>
  <si>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</si>
  <si>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</si>
  <si>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</si>
  <si>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</si>
  <si>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</si>
  <si>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</si>
  <si>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</si>
  <si>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</si>
  <si>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</si>
  <si>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</si>
  <si>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</si>
  <si>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</si>
  <si>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</si>
  <si>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</si>
  <si>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</si>
  <si>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</si>
  <si>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</si>
  <si>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</si>
  <si>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</si>
  <si>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</si>
  <si>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</si>
  <si>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</si>
  <si>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</si>
  <si>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</si>
  <si>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</si>
  <si>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</si>
  <si>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</si>
  <si>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</si>
  <si>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</si>
  <si>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</si>
  <si>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</si>
  <si>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</si>
  <si>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</si>
  <si>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</si>
  <si>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</si>
  <si>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</si>
  <si>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</si>
  <si>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</si>
  <si>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</si>
  <si>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</si>
  <si>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</si>
  <si>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</si>
  <si>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</si>
  <si>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</si>
  <si>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</si>
  <si>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</si>
  <si>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</si>
  <si>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</si>
  <si>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</si>
  <si>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</si>
  <si>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</si>
  <si>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</si>
  <si>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</si>
  <si>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</si>
  <si>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</si>
  <si>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</si>
  <si>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</si>
  <si>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</si>
  <si>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</si>
  <si>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</si>
  <si>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</si>
  <si>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</si>
  <si>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</si>
  <si>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</si>
  <si>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</si>
  <si>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</si>
  <si>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</si>
  <si>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</si>
  <si>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</si>
  <si>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</si>
  <si>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</si>
  <si>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</si>
  <si>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</si>
  <si>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</si>
  <si>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</si>
  <si>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</si>
  <si>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</si>
  <si>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</si>
  <si>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</si>
  <si>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</si>
  <si>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</si>
  <si>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</si>
  <si>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</si>
  <si>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</si>
  <si>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</si>
  <si>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</si>
  <si>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</si>
  <si>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</si>
  <si>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</si>
  <si>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</si>
  <si>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</si>
  <si>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</si>
  <si>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 xml:space="preserve"> </t>
  </si>
  <si>
    <t>Total Top 19</t>
  </si>
  <si>
    <t>STATEMENT OF CAPITAL AND OPERATING EXPENDITURE AS AT 30 SEPTEMBER 2017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</si>
</sst>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##,##0"/>
    <numFmt numFmtId="173" formatCode="#,###.0%"/>
    <numFmt numFmtId="174" formatCode="_(* #,##0,_);_(* \(#,##0,\);_(* &quot;- &quot;?_);_(@_)"/>
    <numFmt numFmtId="175" formatCode="0.0%;\(0.0%\);_(* &quot; 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8"/>
      <name val="ARIAL NARROW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horizontal="left" indent="2"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6" fillId="0" borderId="26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 indent="1"/>
      <protection/>
    </xf>
    <xf numFmtId="0" fontId="0" fillId="0" borderId="24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47" fillId="0" borderId="20" xfId="0" applyFont="1" applyBorder="1" applyAlignment="1" applyProtection="1">
      <alignment wrapText="1"/>
      <protection/>
    </xf>
    <xf numFmtId="0" fontId="47" fillId="0" borderId="20" xfId="0" applyFont="1" applyBorder="1" applyAlignment="1" applyProtection="1">
      <alignment horizontal="left" wrapText="1" indent="1"/>
      <protection/>
    </xf>
    <xf numFmtId="0" fontId="48" fillId="0" borderId="20" xfId="0" applyFont="1" applyBorder="1" applyAlignment="1" applyProtection="1">
      <alignment wrapText="1"/>
      <protection/>
    </xf>
    <xf numFmtId="0" fontId="48" fillId="0" borderId="20" xfId="0" applyFont="1" applyBorder="1" applyAlignment="1" applyProtection="1">
      <alignment horizontal="left" wrapText="1" indent="1"/>
      <protection/>
    </xf>
    <xf numFmtId="0" fontId="48" fillId="0" borderId="24" xfId="0" applyFont="1" applyBorder="1" applyAlignment="1" applyProtection="1">
      <alignment wrapText="1"/>
      <protection/>
    </xf>
    <xf numFmtId="0" fontId="47" fillId="0" borderId="20" xfId="0" applyFont="1" applyBorder="1" applyAlignment="1" applyProtection="1">
      <alignment horizontal="right"/>
      <protection/>
    </xf>
    <xf numFmtId="0" fontId="47" fillId="0" borderId="20" xfId="0" applyFont="1" applyBorder="1" applyAlignment="1" applyProtection="1">
      <alignment horizontal="left"/>
      <protection/>
    </xf>
    <xf numFmtId="0" fontId="47" fillId="0" borderId="24" xfId="0" applyFont="1" applyBorder="1" applyAlignment="1" applyProtection="1">
      <alignment horizontal="right"/>
      <protection/>
    </xf>
    <xf numFmtId="0" fontId="47" fillId="0" borderId="15" xfId="0" applyFont="1" applyBorder="1" applyAlignment="1" applyProtection="1">
      <alignment horizontal="right"/>
      <protection/>
    </xf>
    <xf numFmtId="0" fontId="47" fillId="0" borderId="15" xfId="0" applyFont="1" applyBorder="1" applyAlignment="1" applyProtection="1">
      <alignment horizontal="left"/>
      <protection/>
    </xf>
    <xf numFmtId="0" fontId="47" fillId="0" borderId="13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74" fontId="5" fillId="0" borderId="27" xfId="0" applyNumberFormat="1" applyFont="1" applyFill="1" applyBorder="1" applyAlignment="1" applyProtection="1">
      <alignment/>
      <protection/>
    </xf>
    <xf numFmtId="174" fontId="5" fillId="0" borderId="28" xfId="0" applyNumberFormat="1" applyFont="1" applyFill="1" applyBorder="1" applyAlignment="1" applyProtection="1">
      <alignment/>
      <protection/>
    </xf>
    <xf numFmtId="174" fontId="5" fillId="0" borderId="29" xfId="0" applyNumberFormat="1" applyFont="1" applyFill="1" applyBorder="1" applyAlignment="1" applyProtection="1">
      <alignment/>
      <protection/>
    </xf>
    <xf numFmtId="174" fontId="5" fillId="0" borderId="30" xfId="0" applyNumberFormat="1" applyFont="1" applyFill="1" applyBorder="1" applyAlignment="1" applyProtection="1">
      <alignment/>
      <protection/>
    </xf>
    <xf numFmtId="174" fontId="7" fillId="0" borderId="27" xfId="0" applyNumberFormat="1" applyFont="1" applyFill="1" applyBorder="1" applyAlignment="1" applyProtection="1">
      <alignment/>
      <protection/>
    </xf>
    <xf numFmtId="174" fontId="7" fillId="0" borderId="28" xfId="0" applyNumberFormat="1" applyFont="1" applyFill="1" applyBorder="1" applyAlignment="1" applyProtection="1">
      <alignment/>
      <protection/>
    </xf>
    <xf numFmtId="174" fontId="7" fillId="0" borderId="30" xfId="0" applyNumberFormat="1" applyFont="1" applyFill="1" applyBorder="1" applyAlignment="1" applyProtection="1">
      <alignment/>
      <protection/>
    </xf>
    <xf numFmtId="174" fontId="7" fillId="0" borderId="13" xfId="0" applyNumberFormat="1" applyFont="1" applyBorder="1" applyAlignment="1" applyProtection="1">
      <alignment/>
      <protection/>
    </xf>
    <xf numFmtId="174" fontId="7" fillId="0" borderId="31" xfId="0" applyNumberFormat="1" applyFont="1" applyBorder="1" applyAlignment="1" applyProtection="1">
      <alignment/>
      <protection/>
    </xf>
    <xf numFmtId="174" fontId="7" fillId="0" borderId="16" xfId="0" applyNumberFormat="1" applyFont="1" applyBorder="1" applyAlignment="1" applyProtection="1">
      <alignment/>
      <protection/>
    </xf>
    <xf numFmtId="174" fontId="7" fillId="0" borderId="32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48" fillId="0" borderId="27" xfId="0" applyNumberFormat="1" applyFont="1" applyBorder="1" applyAlignment="1" applyProtection="1">
      <alignment horizontal="right"/>
      <protection/>
    </xf>
    <xf numFmtId="174" fontId="48" fillId="0" borderId="28" xfId="0" applyNumberFormat="1" applyFont="1" applyBorder="1" applyAlignment="1" applyProtection="1">
      <alignment horizontal="right"/>
      <protection/>
    </xf>
    <xf numFmtId="174" fontId="48" fillId="0" borderId="30" xfId="0" applyNumberFormat="1" applyFont="1" applyBorder="1" applyAlignment="1" applyProtection="1">
      <alignment horizontal="right"/>
      <protection/>
    </xf>
    <xf numFmtId="174" fontId="47" fillId="0" borderId="27" xfId="0" applyNumberFormat="1" applyFont="1" applyBorder="1" applyAlignment="1" applyProtection="1">
      <alignment horizontal="right"/>
      <protection/>
    </xf>
    <xf numFmtId="174" fontId="47" fillId="0" borderId="28" xfId="0" applyNumberFormat="1" applyFont="1" applyBorder="1" applyAlignment="1" applyProtection="1">
      <alignment horizontal="right"/>
      <protection/>
    </xf>
    <xf numFmtId="174" fontId="47" fillId="0" borderId="30" xfId="0" applyNumberFormat="1" applyFont="1" applyBorder="1" applyAlignment="1" applyProtection="1">
      <alignment horizontal="right"/>
      <protection/>
    </xf>
    <xf numFmtId="174" fontId="47" fillId="0" borderId="32" xfId="0" applyNumberFormat="1" applyFont="1" applyBorder="1" applyAlignment="1" applyProtection="1">
      <alignment horizontal="right"/>
      <protection/>
    </xf>
    <xf numFmtId="174" fontId="47" fillId="0" borderId="31" xfId="0" applyNumberFormat="1" applyFont="1" applyBorder="1" applyAlignment="1" applyProtection="1">
      <alignment horizontal="right"/>
      <protection/>
    </xf>
    <xf numFmtId="174" fontId="47" fillId="0" borderId="33" xfId="0" applyNumberFormat="1" applyFont="1" applyBorder="1" applyAlignment="1" applyProtection="1">
      <alignment horizontal="right"/>
      <protection/>
    </xf>
    <xf numFmtId="174" fontId="0" fillId="0" borderId="0" xfId="0" applyNumberFormat="1" applyFont="1" applyAlignment="1" applyProtection="1">
      <alignment/>
      <protection/>
    </xf>
    <xf numFmtId="174" fontId="5" fillId="0" borderId="32" xfId="0" applyNumberFormat="1" applyFont="1" applyFill="1" applyBorder="1" applyAlignment="1" applyProtection="1">
      <alignment/>
      <protection/>
    </xf>
    <xf numFmtId="174" fontId="5" fillId="0" borderId="31" xfId="0" applyNumberFormat="1" applyFont="1" applyFill="1" applyBorder="1" applyAlignment="1" applyProtection="1">
      <alignment/>
      <protection/>
    </xf>
    <xf numFmtId="174" fontId="5" fillId="0" borderId="33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175" fontId="5" fillId="0" borderId="25" xfId="0" applyNumberFormat="1" applyFont="1" applyFill="1" applyBorder="1" applyAlignment="1" applyProtection="1">
      <alignment/>
      <protection/>
    </xf>
    <xf numFmtId="175" fontId="7" fillId="0" borderId="25" xfId="0" applyNumberFormat="1" applyFont="1" applyFill="1" applyBorder="1" applyAlignment="1" applyProtection="1">
      <alignment/>
      <protection/>
    </xf>
    <xf numFmtId="175" fontId="7" fillId="0" borderId="34" xfId="0" applyNumberFormat="1" applyFont="1" applyBorder="1" applyAlignment="1" applyProtection="1">
      <alignment/>
      <protection/>
    </xf>
    <xf numFmtId="175" fontId="5" fillId="0" borderId="0" xfId="0" applyNumberFormat="1" applyFon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175" fontId="48" fillId="0" borderId="30" xfId="0" applyNumberFormat="1" applyFont="1" applyBorder="1" applyAlignment="1" applyProtection="1">
      <alignment horizontal="right" wrapText="1"/>
      <protection/>
    </xf>
    <xf numFmtId="175" fontId="47" fillId="0" borderId="30" xfId="0" applyNumberFormat="1" applyFont="1" applyBorder="1" applyAlignment="1" applyProtection="1">
      <alignment horizontal="right"/>
      <protection/>
    </xf>
    <xf numFmtId="175" fontId="47" fillId="0" borderId="33" xfId="0" applyNumberFormat="1" applyFont="1" applyBorder="1" applyAlignment="1" applyProtection="1">
      <alignment horizontal="right"/>
      <protection/>
    </xf>
    <xf numFmtId="175" fontId="0" fillId="0" borderId="0" xfId="0" applyNumberFormat="1" applyFont="1" applyAlignment="1" applyProtection="1">
      <alignment/>
      <protection/>
    </xf>
    <xf numFmtId="175" fontId="5" fillId="0" borderId="14" xfId="0" applyNumberFormat="1" applyFont="1" applyFill="1" applyBorder="1" applyAlignment="1" applyProtection="1">
      <alignment/>
      <protection/>
    </xf>
    <xf numFmtId="175" fontId="5" fillId="0" borderId="26" xfId="0" applyNumberFormat="1" applyFont="1" applyFill="1" applyBorder="1" applyAlignment="1" applyProtection="1">
      <alignment/>
      <protection/>
    </xf>
    <xf numFmtId="174" fontId="6" fillId="0" borderId="27" xfId="0" applyNumberFormat="1" applyFont="1" applyBorder="1" applyAlignment="1" applyProtection="1">
      <alignment horizontal="right" wrapText="1"/>
      <protection/>
    </xf>
    <xf numFmtId="174" fontId="6" fillId="0" borderId="0" xfId="0" applyNumberFormat="1" applyFont="1" applyAlignment="1" applyProtection="1">
      <alignment horizontal="right" wrapText="1"/>
      <protection/>
    </xf>
    <xf numFmtId="174" fontId="6" fillId="0" borderId="28" xfId="0" applyNumberFormat="1" applyFont="1" applyBorder="1" applyAlignment="1" applyProtection="1">
      <alignment horizontal="right" wrapText="1"/>
      <protection/>
    </xf>
    <xf numFmtId="174" fontId="4" fillId="0" borderId="27" xfId="0" applyNumberFormat="1" applyFont="1" applyBorder="1" applyAlignment="1" applyProtection="1">
      <alignment horizontal="right"/>
      <protection/>
    </xf>
    <xf numFmtId="174" fontId="4" fillId="0" borderId="0" xfId="0" applyNumberFormat="1" applyFont="1" applyAlignment="1" applyProtection="1">
      <alignment horizontal="right"/>
      <protection/>
    </xf>
    <xf numFmtId="174" fontId="4" fillId="0" borderId="28" xfId="0" applyNumberFormat="1" applyFont="1" applyBorder="1" applyAlignment="1" applyProtection="1">
      <alignment horizontal="right"/>
      <protection/>
    </xf>
    <xf numFmtId="174" fontId="4" fillId="0" borderId="27" xfId="0" applyNumberFormat="1" applyFont="1" applyBorder="1" applyAlignment="1" applyProtection="1">
      <alignment horizontal="right" wrapText="1"/>
      <protection/>
    </xf>
    <xf numFmtId="174" fontId="4" fillId="0" borderId="0" xfId="0" applyNumberFormat="1" applyFont="1" applyAlignment="1" applyProtection="1">
      <alignment horizontal="right" wrapText="1"/>
      <protection/>
    </xf>
    <xf numFmtId="174" fontId="4" fillId="0" borderId="28" xfId="0" applyNumberFormat="1" applyFont="1" applyBorder="1" applyAlignment="1" applyProtection="1">
      <alignment horizontal="right" wrapText="1"/>
      <protection/>
    </xf>
    <xf numFmtId="174" fontId="6" fillId="0" borderId="32" xfId="0" applyNumberFormat="1" applyFont="1" applyBorder="1" applyAlignment="1" applyProtection="1">
      <alignment horizontal="right" wrapText="1"/>
      <protection/>
    </xf>
    <xf numFmtId="174" fontId="6" fillId="0" borderId="16" xfId="0" applyNumberFormat="1" applyFont="1" applyBorder="1" applyAlignment="1" applyProtection="1">
      <alignment horizontal="right" wrapText="1"/>
      <protection/>
    </xf>
    <xf numFmtId="174" fontId="6" fillId="0" borderId="31" xfId="0" applyNumberFormat="1" applyFont="1" applyBorder="1" applyAlignment="1" applyProtection="1">
      <alignment horizontal="right" wrapText="1"/>
      <protection/>
    </xf>
    <xf numFmtId="174" fontId="6" fillId="0" borderId="26" xfId="0" applyNumberFormat="1" applyFont="1" applyBorder="1" applyAlignment="1" applyProtection="1">
      <alignment horizontal="right" wrapText="1"/>
      <protection/>
    </xf>
    <xf numFmtId="175" fontId="6" fillId="0" borderId="26" xfId="0" applyNumberFormat="1" applyFont="1" applyBorder="1" applyAlignment="1" applyProtection="1">
      <alignment horizontal="right" wrapText="1"/>
      <protection/>
    </xf>
    <xf numFmtId="175" fontId="48" fillId="0" borderId="27" xfId="0" applyNumberFormat="1" applyFont="1" applyBorder="1" applyAlignment="1" applyProtection="1">
      <alignment horizontal="right" wrapText="1"/>
      <protection/>
    </xf>
    <xf numFmtId="175" fontId="48" fillId="0" borderId="29" xfId="0" applyNumberFormat="1" applyFont="1" applyBorder="1" applyAlignment="1" applyProtection="1">
      <alignment horizontal="right" wrapText="1"/>
      <protection/>
    </xf>
    <xf numFmtId="175" fontId="47" fillId="0" borderId="27" xfId="0" applyNumberFormat="1" applyFont="1" applyBorder="1" applyAlignment="1" applyProtection="1">
      <alignment horizontal="right"/>
      <protection/>
    </xf>
    <xf numFmtId="175" fontId="47" fillId="0" borderId="29" xfId="0" applyNumberFormat="1" applyFont="1" applyBorder="1" applyAlignment="1" applyProtection="1">
      <alignment horizontal="right"/>
      <protection/>
    </xf>
    <xf numFmtId="175" fontId="47" fillId="0" borderId="32" xfId="0" applyNumberFormat="1" applyFont="1" applyBorder="1" applyAlignment="1" applyProtection="1">
      <alignment horizontal="right"/>
      <protection/>
    </xf>
    <xf numFmtId="175" fontId="47" fillId="0" borderId="34" xfId="0" applyNumberFormat="1" applyFont="1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showGridLines="0" tabSelected="1" zoomScalePageLayoutView="0" workbookViewId="0" topLeftCell="A1">
      <selection activeCell="M31" sqref="M3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6.5">
      <c r="A1" s="1" t="s">
        <v>612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40" t="s">
        <v>614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2"/>
      <c r="AM2" s="2"/>
      <c r="AN2" s="2"/>
      <c r="AO2" s="2"/>
    </row>
    <row r="3" spans="1:41" s="7" customFormat="1" ht="16.5">
      <c r="A3" s="5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2" t="s">
        <v>0</v>
      </c>
      <c r="E4" s="132"/>
      <c r="F4" s="132"/>
      <c r="G4" s="132" t="s">
        <v>1</v>
      </c>
      <c r="H4" s="132"/>
      <c r="I4" s="132"/>
      <c r="J4" s="133" t="s">
        <v>2</v>
      </c>
      <c r="K4" s="134"/>
      <c r="L4" s="134"/>
      <c r="M4" s="135"/>
      <c r="N4" s="133" t="s">
        <v>3</v>
      </c>
      <c r="O4" s="136"/>
      <c r="P4" s="136"/>
      <c r="Q4" s="137"/>
      <c r="R4" s="133" t="s">
        <v>4</v>
      </c>
      <c r="S4" s="136"/>
      <c r="T4" s="136"/>
      <c r="U4" s="137"/>
      <c r="V4" s="133" t="s">
        <v>5</v>
      </c>
      <c r="W4" s="138"/>
      <c r="X4" s="138"/>
      <c r="Y4" s="139"/>
      <c r="Z4" s="133" t="s">
        <v>6</v>
      </c>
      <c r="AA4" s="134"/>
      <c r="AB4" s="134"/>
      <c r="AC4" s="135"/>
      <c r="AD4" s="133" t="s">
        <v>7</v>
      </c>
      <c r="AE4" s="134"/>
      <c r="AF4" s="134"/>
      <c r="AG4" s="134"/>
      <c r="AH4" s="134"/>
      <c r="AI4" s="134"/>
      <c r="AJ4" s="135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18"/>
      <c r="AH5" s="18"/>
      <c r="AI5" s="18"/>
      <c r="AJ5" s="22" t="s">
        <v>17</v>
      </c>
      <c r="AK5" s="23" t="s">
        <v>18</v>
      </c>
      <c r="AL5" s="12"/>
      <c r="AM5" s="12"/>
      <c r="AN5" s="12"/>
      <c r="AO5" s="12"/>
    </row>
    <row r="6" spans="1:41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2.75">
      <c r="A7" s="32"/>
      <c r="B7" s="33" t="s">
        <v>19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2.75">
      <c r="A9" s="29"/>
      <c r="B9" s="38" t="s">
        <v>20</v>
      </c>
      <c r="C9" s="39" t="s">
        <v>21</v>
      </c>
      <c r="D9" s="72">
        <v>30792297180</v>
      </c>
      <c r="E9" s="73">
        <v>8805888459</v>
      </c>
      <c r="F9" s="74">
        <f>$D9+$E9</f>
        <v>39598185639</v>
      </c>
      <c r="G9" s="72">
        <v>30795604180</v>
      </c>
      <c r="H9" s="73">
        <v>8806088459</v>
      </c>
      <c r="I9" s="75">
        <f>$G9+$H9</f>
        <v>39601692639</v>
      </c>
      <c r="J9" s="72">
        <v>5876512369</v>
      </c>
      <c r="K9" s="73">
        <v>1314255874</v>
      </c>
      <c r="L9" s="73">
        <f>$J9+$K9</f>
        <v>7190768243</v>
      </c>
      <c r="M9" s="99">
        <f>IF($F9=0,0,$L9/$F9)</f>
        <v>0.18159337674092468</v>
      </c>
      <c r="N9" s="110">
        <v>0</v>
      </c>
      <c r="O9" s="111">
        <v>0</v>
      </c>
      <c r="P9" s="112">
        <f>$N9+$O9</f>
        <v>0</v>
      </c>
      <c r="Q9" s="99">
        <f>IF($F9=0,0,$P9/$F9)</f>
        <v>0</v>
      </c>
      <c r="R9" s="110">
        <v>0</v>
      </c>
      <c r="S9" s="112">
        <v>0</v>
      </c>
      <c r="T9" s="112">
        <f>$R9+$S9</f>
        <v>0</v>
      </c>
      <c r="U9" s="99">
        <f>IF($I9=0,0,$T9/$I9)</f>
        <v>0</v>
      </c>
      <c r="V9" s="110">
        <v>0</v>
      </c>
      <c r="W9" s="112">
        <v>0</v>
      </c>
      <c r="X9" s="112">
        <f>$V9+$W9</f>
        <v>0</v>
      </c>
      <c r="Y9" s="99">
        <f>IF($I9=0,0,$X9/$I9)</f>
        <v>0</v>
      </c>
      <c r="Z9" s="72">
        <v>5876512369</v>
      </c>
      <c r="AA9" s="73">
        <v>1314255874</v>
      </c>
      <c r="AB9" s="73">
        <f>$Z9+$AA9</f>
        <v>7190768243</v>
      </c>
      <c r="AC9" s="99">
        <f>IF($F9=0,0,$AB9/$F9)</f>
        <v>0.18159337674092468</v>
      </c>
      <c r="AD9" s="72">
        <v>6241309853</v>
      </c>
      <c r="AE9" s="73">
        <v>1257698011</v>
      </c>
      <c r="AF9" s="73">
        <f>$AD9+$AE9</f>
        <v>7499007864</v>
      </c>
      <c r="AG9" s="73">
        <v>39579838595</v>
      </c>
      <c r="AH9" s="73">
        <v>39135825873</v>
      </c>
      <c r="AI9" s="73">
        <v>7499007864</v>
      </c>
      <c r="AJ9" s="99">
        <f>IF($AG9=0,0,$AI9/$AG9)</f>
        <v>0.18946534726261685</v>
      </c>
      <c r="AK9" s="99">
        <f>IF($AF9=0,0,(($L9/$AF9)-1))</f>
        <v>-0.041104053574839705</v>
      </c>
      <c r="AL9" s="12"/>
      <c r="AM9" s="12"/>
      <c r="AN9" s="12"/>
      <c r="AO9" s="12"/>
    </row>
    <row r="10" spans="1:41" s="13" customFormat="1" ht="12.75">
      <c r="A10" s="29"/>
      <c r="B10" s="38" t="s">
        <v>22</v>
      </c>
      <c r="C10" s="39" t="s">
        <v>23</v>
      </c>
      <c r="D10" s="72">
        <v>17549597232</v>
      </c>
      <c r="E10" s="73">
        <v>2821395374</v>
      </c>
      <c r="F10" s="75">
        <f aca="true" t="shared" si="0" ref="F10:F18">$D10+$E10</f>
        <v>20370992606</v>
      </c>
      <c r="G10" s="72">
        <v>17549597232</v>
      </c>
      <c r="H10" s="73">
        <v>2821395374</v>
      </c>
      <c r="I10" s="75">
        <f aca="true" t="shared" si="1" ref="I10:I18">$G10+$H10</f>
        <v>20370992606</v>
      </c>
      <c r="J10" s="72">
        <v>2674739829</v>
      </c>
      <c r="K10" s="73">
        <v>314969273</v>
      </c>
      <c r="L10" s="73">
        <f aca="true" t="shared" si="2" ref="L10:L18">$J10+$K10</f>
        <v>2989709102</v>
      </c>
      <c r="M10" s="99">
        <f aca="true" t="shared" si="3" ref="M10:M18">IF($F10=0,0,$L10/$F10)</f>
        <v>0.14676305469373258</v>
      </c>
      <c r="N10" s="110">
        <v>0</v>
      </c>
      <c r="O10" s="111">
        <v>0</v>
      </c>
      <c r="P10" s="112">
        <f aca="true" t="shared" si="4" ref="P10:P18">$N10+$O10</f>
        <v>0</v>
      </c>
      <c r="Q10" s="99">
        <f aca="true" t="shared" si="5" ref="Q10:Q18">IF($F10=0,0,$P10/$F10)</f>
        <v>0</v>
      </c>
      <c r="R10" s="110">
        <v>0</v>
      </c>
      <c r="S10" s="112">
        <v>0</v>
      </c>
      <c r="T10" s="112">
        <f aca="true" t="shared" si="6" ref="T10:T18">$R10+$S10</f>
        <v>0</v>
      </c>
      <c r="U10" s="99">
        <f aca="true" t="shared" si="7" ref="U10:U18">IF($I10=0,0,$T10/$I10)</f>
        <v>0</v>
      </c>
      <c r="V10" s="110">
        <v>0</v>
      </c>
      <c r="W10" s="112">
        <v>0</v>
      </c>
      <c r="X10" s="112">
        <f aca="true" t="shared" si="8" ref="X10:X18">$V10+$W10</f>
        <v>0</v>
      </c>
      <c r="Y10" s="99">
        <f aca="true" t="shared" si="9" ref="Y10:Y18">IF($I10=0,0,$X10/$I10)</f>
        <v>0</v>
      </c>
      <c r="Z10" s="72">
        <v>2674739829</v>
      </c>
      <c r="AA10" s="73">
        <v>314969273</v>
      </c>
      <c r="AB10" s="73">
        <f aca="true" t="shared" si="10" ref="AB10:AB18">$Z10+$AA10</f>
        <v>2989709102</v>
      </c>
      <c r="AC10" s="99">
        <f aca="true" t="shared" si="11" ref="AC10:AC18">IF($F10=0,0,$AB10/$F10)</f>
        <v>0.14676305469373258</v>
      </c>
      <c r="AD10" s="72">
        <v>3474540259</v>
      </c>
      <c r="AE10" s="73">
        <v>399577545</v>
      </c>
      <c r="AF10" s="73">
        <f aca="true" t="shared" si="12" ref="AF10:AF18">$AD10+$AE10</f>
        <v>3874117804</v>
      </c>
      <c r="AG10" s="73">
        <v>19798148189</v>
      </c>
      <c r="AH10" s="73">
        <v>19840870732</v>
      </c>
      <c r="AI10" s="73">
        <v>3874117804</v>
      </c>
      <c r="AJ10" s="99">
        <f aca="true" t="shared" si="13" ref="AJ10:AJ18">IF($AG10=0,0,$AI10/$AG10)</f>
        <v>0.19568081656003003</v>
      </c>
      <c r="AK10" s="99">
        <f aca="true" t="shared" si="14" ref="AK10:AK18">IF($AF10=0,0,(($L10/$AF10)-1))</f>
        <v>-0.22828647623643605</v>
      </c>
      <c r="AL10" s="12"/>
      <c r="AM10" s="12"/>
      <c r="AN10" s="12"/>
      <c r="AO10" s="12"/>
    </row>
    <row r="11" spans="1:41" s="13" customFormat="1" ht="12.75">
      <c r="A11" s="29"/>
      <c r="B11" s="38" t="s">
        <v>24</v>
      </c>
      <c r="C11" s="39" t="s">
        <v>25</v>
      </c>
      <c r="D11" s="72">
        <v>124510693736</v>
      </c>
      <c r="E11" s="73">
        <v>20419616179</v>
      </c>
      <c r="F11" s="75">
        <f t="shared" si="0"/>
        <v>144930309915</v>
      </c>
      <c r="G11" s="72">
        <v>124509023738</v>
      </c>
      <c r="H11" s="73">
        <v>20425753435</v>
      </c>
      <c r="I11" s="75">
        <f t="shared" si="1"/>
        <v>144934777173</v>
      </c>
      <c r="J11" s="72">
        <v>27165771607</v>
      </c>
      <c r="K11" s="73">
        <v>1123773569</v>
      </c>
      <c r="L11" s="73">
        <f t="shared" si="2"/>
        <v>28289545176</v>
      </c>
      <c r="M11" s="99">
        <f t="shared" si="3"/>
        <v>0.19519412600850367</v>
      </c>
      <c r="N11" s="110">
        <v>0</v>
      </c>
      <c r="O11" s="111">
        <v>0</v>
      </c>
      <c r="P11" s="112">
        <f t="shared" si="4"/>
        <v>0</v>
      </c>
      <c r="Q11" s="99">
        <f t="shared" si="5"/>
        <v>0</v>
      </c>
      <c r="R11" s="110">
        <v>0</v>
      </c>
      <c r="S11" s="112">
        <v>0</v>
      </c>
      <c r="T11" s="112">
        <f t="shared" si="6"/>
        <v>0</v>
      </c>
      <c r="U11" s="99">
        <f t="shared" si="7"/>
        <v>0</v>
      </c>
      <c r="V11" s="110">
        <v>0</v>
      </c>
      <c r="W11" s="112">
        <v>0</v>
      </c>
      <c r="X11" s="112">
        <f t="shared" si="8"/>
        <v>0</v>
      </c>
      <c r="Y11" s="99">
        <f t="shared" si="9"/>
        <v>0</v>
      </c>
      <c r="Z11" s="72">
        <v>27165771607</v>
      </c>
      <c r="AA11" s="73">
        <v>1123773569</v>
      </c>
      <c r="AB11" s="73">
        <f t="shared" si="10"/>
        <v>28289545176</v>
      </c>
      <c r="AC11" s="99">
        <f t="shared" si="11"/>
        <v>0.19519412600850367</v>
      </c>
      <c r="AD11" s="72">
        <v>27420841096</v>
      </c>
      <c r="AE11" s="73">
        <v>2122665194</v>
      </c>
      <c r="AF11" s="73">
        <f t="shared" si="12"/>
        <v>29543506290</v>
      </c>
      <c r="AG11" s="73">
        <v>140947875356</v>
      </c>
      <c r="AH11" s="73">
        <v>141224912752</v>
      </c>
      <c r="AI11" s="73">
        <v>29543506290</v>
      </c>
      <c r="AJ11" s="99">
        <f t="shared" si="13"/>
        <v>0.2096059001625977</v>
      </c>
      <c r="AK11" s="99">
        <f t="shared" si="14"/>
        <v>-0.04244455961628513</v>
      </c>
      <c r="AL11" s="12"/>
      <c r="AM11" s="12"/>
      <c r="AN11" s="12"/>
      <c r="AO11" s="12"/>
    </row>
    <row r="12" spans="1:41" s="13" customFormat="1" ht="12.75">
      <c r="A12" s="29"/>
      <c r="B12" s="38" t="s">
        <v>26</v>
      </c>
      <c r="C12" s="39" t="s">
        <v>27</v>
      </c>
      <c r="D12" s="72">
        <v>58688406972</v>
      </c>
      <c r="E12" s="73">
        <v>14570998196</v>
      </c>
      <c r="F12" s="75">
        <f t="shared" si="0"/>
        <v>73259405168</v>
      </c>
      <c r="G12" s="72">
        <v>58688406972</v>
      </c>
      <c r="H12" s="73">
        <v>14570998196</v>
      </c>
      <c r="I12" s="75">
        <f t="shared" si="1"/>
        <v>73259405168</v>
      </c>
      <c r="J12" s="72">
        <v>13482364415</v>
      </c>
      <c r="K12" s="73">
        <v>1802590638</v>
      </c>
      <c r="L12" s="73">
        <f t="shared" si="2"/>
        <v>15284955053</v>
      </c>
      <c r="M12" s="99">
        <f t="shared" si="3"/>
        <v>0.20864153917095316</v>
      </c>
      <c r="N12" s="110">
        <v>0</v>
      </c>
      <c r="O12" s="111">
        <v>0</v>
      </c>
      <c r="P12" s="112">
        <f t="shared" si="4"/>
        <v>0</v>
      </c>
      <c r="Q12" s="99">
        <f t="shared" si="5"/>
        <v>0</v>
      </c>
      <c r="R12" s="110">
        <v>0</v>
      </c>
      <c r="S12" s="112">
        <v>0</v>
      </c>
      <c r="T12" s="112">
        <f t="shared" si="6"/>
        <v>0</v>
      </c>
      <c r="U12" s="99">
        <f t="shared" si="7"/>
        <v>0</v>
      </c>
      <c r="V12" s="110">
        <v>0</v>
      </c>
      <c r="W12" s="112">
        <v>0</v>
      </c>
      <c r="X12" s="112">
        <f t="shared" si="8"/>
        <v>0</v>
      </c>
      <c r="Y12" s="99">
        <f t="shared" si="9"/>
        <v>0</v>
      </c>
      <c r="Z12" s="72">
        <v>13482364415</v>
      </c>
      <c r="AA12" s="73">
        <v>1802590638</v>
      </c>
      <c r="AB12" s="73">
        <f t="shared" si="10"/>
        <v>15284955053</v>
      </c>
      <c r="AC12" s="99">
        <f t="shared" si="11"/>
        <v>0.20864153917095316</v>
      </c>
      <c r="AD12" s="72">
        <v>11782478350</v>
      </c>
      <c r="AE12" s="73">
        <v>2256143855</v>
      </c>
      <c r="AF12" s="73">
        <f t="shared" si="12"/>
        <v>14038622205</v>
      </c>
      <c r="AG12" s="73">
        <v>68856421886</v>
      </c>
      <c r="AH12" s="73">
        <v>70520559594</v>
      </c>
      <c r="AI12" s="73">
        <v>14038622205</v>
      </c>
      <c r="AJ12" s="99">
        <f t="shared" si="13"/>
        <v>0.2038825402261333</v>
      </c>
      <c r="AK12" s="99">
        <f t="shared" si="14"/>
        <v>0.08877885805318608</v>
      </c>
      <c r="AL12" s="12"/>
      <c r="AM12" s="12"/>
      <c r="AN12" s="12"/>
      <c r="AO12" s="12"/>
    </row>
    <row r="13" spans="1:41" s="13" customFormat="1" ht="12.75">
      <c r="A13" s="29"/>
      <c r="B13" s="38" t="s">
        <v>28</v>
      </c>
      <c r="C13" s="39" t="s">
        <v>29</v>
      </c>
      <c r="D13" s="72">
        <v>15798927834</v>
      </c>
      <c r="E13" s="73">
        <v>6261794859</v>
      </c>
      <c r="F13" s="75">
        <f t="shared" si="0"/>
        <v>22060722693</v>
      </c>
      <c r="G13" s="72">
        <v>15798927834</v>
      </c>
      <c r="H13" s="73">
        <v>6261794859</v>
      </c>
      <c r="I13" s="75">
        <f t="shared" si="1"/>
        <v>22060722693</v>
      </c>
      <c r="J13" s="72">
        <v>2748394721</v>
      </c>
      <c r="K13" s="73">
        <v>863272776</v>
      </c>
      <c r="L13" s="73">
        <f t="shared" si="2"/>
        <v>3611667497</v>
      </c>
      <c r="M13" s="99">
        <f t="shared" si="3"/>
        <v>0.16371483143414897</v>
      </c>
      <c r="N13" s="110">
        <v>0</v>
      </c>
      <c r="O13" s="111">
        <v>0</v>
      </c>
      <c r="P13" s="112">
        <f t="shared" si="4"/>
        <v>0</v>
      </c>
      <c r="Q13" s="99">
        <f t="shared" si="5"/>
        <v>0</v>
      </c>
      <c r="R13" s="110">
        <v>0</v>
      </c>
      <c r="S13" s="112">
        <v>0</v>
      </c>
      <c r="T13" s="112">
        <f t="shared" si="6"/>
        <v>0</v>
      </c>
      <c r="U13" s="99">
        <f t="shared" si="7"/>
        <v>0</v>
      </c>
      <c r="V13" s="110">
        <v>0</v>
      </c>
      <c r="W13" s="112">
        <v>0</v>
      </c>
      <c r="X13" s="112">
        <f t="shared" si="8"/>
        <v>0</v>
      </c>
      <c r="Y13" s="99">
        <f t="shared" si="9"/>
        <v>0</v>
      </c>
      <c r="Z13" s="72">
        <v>2748394721</v>
      </c>
      <c r="AA13" s="73">
        <v>863272776</v>
      </c>
      <c r="AB13" s="73">
        <f t="shared" si="10"/>
        <v>3611667497</v>
      </c>
      <c r="AC13" s="99">
        <f t="shared" si="11"/>
        <v>0.16371483143414897</v>
      </c>
      <c r="AD13" s="72">
        <v>2697102219</v>
      </c>
      <c r="AE13" s="73">
        <v>748686219</v>
      </c>
      <c r="AF13" s="73">
        <f t="shared" si="12"/>
        <v>3445788438</v>
      </c>
      <c r="AG13" s="73">
        <v>20675952898</v>
      </c>
      <c r="AH13" s="73">
        <v>21560489726</v>
      </c>
      <c r="AI13" s="73">
        <v>3445788438</v>
      </c>
      <c r="AJ13" s="99">
        <f t="shared" si="13"/>
        <v>0.16665681407763866</v>
      </c>
      <c r="AK13" s="99">
        <f t="shared" si="14"/>
        <v>0.04813965279199772</v>
      </c>
      <c r="AL13" s="12"/>
      <c r="AM13" s="12"/>
      <c r="AN13" s="12"/>
      <c r="AO13" s="12"/>
    </row>
    <row r="14" spans="1:41" s="13" customFormat="1" ht="12.75">
      <c r="A14" s="29"/>
      <c r="B14" s="38" t="s">
        <v>30</v>
      </c>
      <c r="C14" s="39" t="s">
        <v>31</v>
      </c>
      <c r="D14" s="72">
        <v>17850732137</v>
      </c>
      <c r="E14" s="73">
        <v>3152048455</v>
      </c>
      <c r="F14" s="75">
        <f t="shared" si="0"/>
        <v>21002780592</v>
      </c>
      <c r="G14" s="72">
        <v>17880821555</v>
      </c>
      <c r="H14" s="73">
        <v>3187205603</v>
      </c>
      <c r="I14" s="75">
        <f t="shared" si="1"/>
        <v>21068027158</v>
      </c>
      <c r="J14" s="72">
        <v>2530184605</v>
      </c>
      <c r="K14" s="73">
        <v>462376577</v>
      </c>
      <c r="L14" s="73">
        <f t="shared" si="2"/>
        <v>2992561182</v>
      </c>
      <c r="M14" s="99">
        <f t="shared" si="3"/>
        <v>0.14248404723800584</v>
      </c>
      <c r="N14" s="110">
        <v>0</v>
      </c>
      <c r="O14" s="111">
        <v>0</v>
      </c>
      <c r="P14" s="112">
        <f t="shared" si="4"/>
        <v>0</v>
      </c>
      <c r="Q14" s="99">
        <f t="shared" si="5"/>
        <v>0</v>
      </c>
      <c r="R14" s="110">
        <v>0</v>
      </c>
      <c r="S14" s="112">
        <v>0</v>
      </c>
      <c r="T14" s="112">
        <f t="shared" si="6"/>
        <v>0</v>
      </c>
      <c r="U14" s="99">
        <f t="shared" si="7"/>
        <v>0</v>
      </c>
      <c r="V14" s="110">
        <v>0</v>
      </c>
      <c r="W14" s="112">
        <v>0</v>
      </c>
      <c r="X14" s="112">
        <f t="shared" si="8"/>
        <v>0</v>
      </c>
      <c r="Y14" s="99">
        <f t="shared" si="9"/>
        <v>0</v>
      </c>
      <c r="Z14" s="72">
        <v>2530184605</v>
      </c>
      <c r="AA14" s="73">
        <v>462376577</v>
      </c>
      <c r="AB14" s="73">
        <f t="shared" si="10"/>
        <v>2992561182</v>
      </c>
      <c r="AC14" s="99">
        <f t="shared" si="11"/>
        <v>0.14248404723800584</v>
      </c>
      <c r="AD14" s="72">
        <v>3023324937</v>
      </c>
      <c r="AE14" s="73">
        <v>458898732</v>
      </c>
      <c r="AF14" s="73">
        <f t="shared" si="12"/>
        <v>3482223669</v>
      </c>
      <c r="AG14" s="73">
        <v>20002642511</v>
      </c>
      <c r="AH14" s="73">
        <v>20173999456</v>
      </c>
      <c r="AI14" s="73">
        <v>3482223669</v>
      </c>
      <c r="AJ14" s="99">
        <f t="shared" si="13"/>
        <v>0.17408818195321094</v>
      </c>
      <c r="AK14" s="99">
        <f t="shared" si="14"/>
        <v>-0.14061775851997982</v>
      </c>
      <c r="AL14" s="12"/>
      <c r="AM14" s="12"/>
      <c r="AN14" s="12"/>
      <c r="AO14" s="12"/>
    </row>
    <row r="15" spans="1:41" s="13" customFormat="1" ht="12.75">
      <c r="A15" s="29"/>
      <c r="B15" s="38" t="s">
        <v>32</v>
      </c>
      <c r="C15" s="39" t="s">
        <v>33</v>
      </c>
      <c r="D15" s="72">
        <v>18461734605</v>
      </c>
      <c r="E15" s="73">
        <v>3107218029</v>
      </c>
      <c r="F15" s="75">
        <f t="shared" si="0"/>
        <v>21568952634</v>
      </c>
      <c r="G15" s="72">
        <v>18461734605</v>
      </c>
      <c r="H15" s="73">
        <v>3107218029</v>
      </c>
      <c r="I15" s="75">
        <f t="shared" si="1"/>
        <v>21568952634</v>
      </c>
      <c r="J15" s="72">
        <v>2822070001</v>
      </c>
      <c r="K15" s="73">
        <v>293822347</v>
      </c>
      <c r="L15" s="73">
        <f t="shared" si="2"/>
        <v>3115892348</v>
      </c>
      <c r="M15" s="99">
        <f t="shared" si="3"/>
        <v>0.14446192176658104</v>
      </c>
      <c r="N15" s="110">
        <v>0</v>
      </c>
      <c r="O15" s="111">
        <v>0</v>
      </c>
      <c r="P15" s="112">
        <f t="shared" si="4"/>
        <v>0</v>
      </c>
      <c r="Q15" s="99">
        <f t="shared" si="5"/>
        <v>0</v>
      </c>
      <c r="R15" s="110">
        <v>0</v>
      </c>
      <c r="S15" s="112">
        <v>0</v>
      </c>
      <c r="T15" s="112">
        <f t="shared" si="6"/>
        <v>0</v>
      </c>
      <c r="U15" s="99">
        <f t="shared" si="7"/>
        <v>0</v>
      </c>
      <c r="V15" s="110">
        <v>0</v>
      </c>
      <c r="W15" s="112">
        <v>0</v>
      </c>
      <c r="X15" s="112">
        <f t="shared" si="8"/>
        <v>0</v>
      </c>
      <c r="Y15" s="99">
        <f t="shared" si="9"/>
        <v>0</v>
      </c>
      <c r="Z15" s="72">
        <v>2822070001</v>
      </c>
      <c r="AA15" s="73">
        <v>293822347</v>
      </c>
      <c r="AB15" s="73">
        <f t="shared" si="10"/>
        <v>3115892348</v>
      </c>
      <c r="AC15" s="99">
        <f t="shared" si="11"/>
        <v>0.14446192176658104</v>
      </c>
      <c r="AD15" s="72">
        <v>3225298441</v>
      </c>
      <c r="AE15" s="73">
        <v>411769664</v>
      </c>
      <c r="AF15" s="73">
        <f t="shared" si="12"/>
        <v>3637068105</v>
      </c>
      <c r="AG15" s="73">
        <v>16673362404</v>
      </c>
      <c r="AH15" s="73">
        <v>19697657663</v>
      </c>
      <c r="AI15" s="73">
        <v>3637068105</v>
      </c>
      <c r="AJ15" s="99">
        <f t="shared" si="13"/>
        <v>0.21813645123718142</v>
      </c>
      <c r="AK15" s="99">
        <f t="shared" si="14"/>
        <v>-0.14329557268491122</v>
      </c>
      <c r="AL15" s="12"/>
      <c r="AM15" s="12"/>
      <c r="AN15" s="12"/>
      <c r="AO15" s="12"/>
    </row>
    <row r="16" spans="1:41" s="13" customFormat="1" ht="12.75">
      <c r="A16" s="29"/>
      <c r="B16" s="38" t="s">
        <v>34</v>
      </c>
      <c r="C16" s="39" t="s">
        <v>35</v>
      </c>
      <c r="D16" s="72">
        <v>6621197756</v>
      </c>
      <c r="E16" s="73">
        <v>1391803486</v>
      </c>
      <c r="F16" s="75">
        <f t="shared" si="0"/>
        <v>8013001242</v>
      </c>
      <c r="G16" s="72">
        <v>6621197756</v>
      </c>
      <c r="H16" s="73">
        <v>1391803486</v>
      </c>
      <c r="I16" s="75">
        <f t="shared" si="1"/>
        <v>8013001242</v>
      </c>
      <c r="J16" s="72">
        <v>1292740127</v>
      </c>
      <c r="K16" s="73">
        <v>147303013</v>
      </c>
      <c r="L16" s="73">
        <f t="shared" si="2"/>
        <v>1440043140</v>
      </c>
      <c r="M16" s="99">
        <f t="shared" si="3"/>
        <v>0.17971333043754445</v>
      </c>
      <c r="N16" s="110">
        <v>0</v>
      </c>
      <c r="O16" s="111">
        <v>0</v>
      </c>
      <c r="P16" s="112">
        <f t="shared" si="4"/>
        <v>0</v>
      </c>
      <c r="Q16" s="99">
        <f t="shared" si="5"/>
        <v>0</v>
      </c>
      <c r="R16" s="110">
        <v>0</v>
      </c>
      <c r="S16" s="112">
        <v>0</v>
      </c>
      <c r="T16" s="112">
        <f t="shared" si="6"/>
        <v>0</v>
      </c>
      <c r="U16" s="99">
        <f t="shared" si="7"/>
        <v>0</v>
      </c>
      <c r="V16" s="110">
        <v>0</v>
      </c>
      <c r="W16" s="112">
        <v>0</v>
      </c>
      <c r="X16" s="112">
        <f t="shared" si="8"/>
        <v>0</v>
      </c>
      <c r="Y16" s="99">
        <f t="shared" si="9"/>
        <v>0</v>
      </c>
      <c r="Z16" s="72">
        <v>1292740127</v>
      </c>
      <c r="AA16" s="73">
        <v>147303013</v>
      </c>
      <c r="AB16" s="73">
        <f t="shared" si="10"/>
        <v>1440043140</v>
      </c>
      <c r="AC16" s="99">
        <f t="shared" si="11"/>
        <v>0.17971333043754445</v>
      </c>
      <c r="AD16" s="72">
        <v>1323297398</v>
      </c>
      <c r="AE16" s="73">
        <v>157224075</v>
      </c>
      <c r="AF16" s="73">
        <f t="shared" si="12"/>
        <v>1480521473</v>
      </c>
      <c r="AG16" s="73">
        <v>7935045114</v>
      </c>
      <c r="AH16" s="73">
        <v>7793399991</v>
      </c>
      <c r="AI16" s="73">
        <v>1480521473</v>
      </c>
      <c r="AJ16" s="99">
        <f t="shared" si="13"/>
        <v>0.18658009522691668</v>
      </c>
      <c r="AK16" s="99">
        <f t="shared" si="14"/>
        <v>-0.02734059163490432</v>
      </c>
      <c r="AL16" s="12"/>
      <c r="AM16" s="12"/>
      <c r="AN16" s="12"/>
      <c r="AO16" s="12"/>
    </row>
    <row r="17" spans="1:41" s="13" customFormat="1" ht="12.75">
      <c r="A17" s="29"/>
      <c r="B17" s="40" t="s">
        <v>36</v>
      </c>
      <c r="C17" s="39" t="s">
        <v>37</v>
      </c>
      <c r="D17" s="72">
        <v>56001097879</v>
      </c>
      <c r="E17" s="73">
        <v>10092332675</v>
      </c>
      <c r="F17" s="75">
        <f t="shared" si="0"/>
        <v>66093430554</v>
      </c>
      <c r="G17" s="72">
        <v>56057598359</v>
      </c>
      <c r="H17" s="73">
        <v>10695100538</v>
      </c>
      <c r="I17" s="75">
        <f t="shared" si="1"/>
        <v>66752698897</v>
      </c>
      <c r="J17" s="72">
        <v>11046196342</v>
      </c>
      <c r="K17" s="73">
        <v>1087345955</v>
      </c>
      <c r="L17" s="73">
        <f t="shared" si="2"/>
        <v>12133542297</v>
      </c>
      <c r="M17" s="99">
        <f t="shared" si="3"/>
        <v>0.1835816690901918</v>
      </c>
      <c r="N17" s="110">
        <v>0</v>
      </c>
      <c r="O17" s="111">
        <v>0</v>
      </c>
      <c r="P17" s="112">
        <f t="shared" si="4"/>
        <v>0</v>
      </c>
      <c r="Q17" s="99">
        <f t="shared" si="5"/>
        <v>0</v>
      </c>
      <c r="R17" s="110">
        <v>0</v>
      </c>
      <c r="S17" s="112">
        <v>0</v>
      </c>
      <c r="T17" s="112">
        <f t="shared" si="6"/>
        <v>0</v>
      </c>
      <c r="U17" s="99">
        <f t="shared" si="7"/>
        <v>0</v>
      </c>
      <c r="V17" s="110">
        <v>0</v>
      </c>
      <c r="W17" s="112">
        <v>0</v>
      </c>
      <c r="X17" s="112">
        <f t="shared" si="8"/>
        <v>0</v>
      </c>
      <c r="Y17" s="99">
        <f t="shared" si="9"/>
        <v>0</v>
      </c>
      <c r="Z17" s="72">
        <v>11046196342</v>
      </c>
      <c r="AA17" s="73">
        <v>1087345955</v>
      </c>
      <c r="AB17" s="73">
        <f t="shared" si="10"/>
        <v>12133542297</v>
      </c>
      <c r="AC17" s="99">
        <f t="shared" si="11"/>
        <v>0.1835816690901918</v>
      </c>
      <c r="AD17" s="72">
        <v>10401488690</v>
      </c>
      <c r="AE17" s="73">
        <v>1140087186</v>
      </c>
      <c r="AF17" s="73">
        <f t="shared" si="12"/>
        <v>11541575876</v>
      </c>
      <c r="AG17" s="73">
        <v>61091648401</v>
      </c>
      <c r="AH17" s="73">
        <v>62649975136</v>
      </c>
      <c r="AI17" s="73">
        <v>11541575876</v>
      </c>
      <c r="AJ17" s="99">
        <f t="shared" si="13"/>
        <v>0.18892231881258384</v>
      </c>
      <c r="AK17" s="99">
        <f t="shared" si="14"/>
        <v>0.051289912864581844</v>
      </c>
      <c r="AL17" s="12"/>
      <c r="AM17" s="12"/>
      <c r="AN17" s="12"/>
      <c r="AO17" s="12"/>
    </row>
    <row r="18" spans="1:41" s="13" customFormat="1" ht="12.75">
      <c r="A18" s="41"/>
      <c r="B18" s="42" t="s">
        <v>611</v>
      </c>
      <c r="C18" s="41"/>
      <c r="D18" s="76">
        <f>SUM(D9:D17)</f>
        <v>346274685331</v>
      </c>
      <c r="E18" s="77">
        <f>SUM(E9:E17)</f>
        <v>70623095712</v>
      </c>
      <c r="F18" s="78">
        <f t="shared" si="0"/>
        <v>416897781043</v>
      </c>
      <c r="G18" s="76">
        <f>SUM(G9:G17)</f>
        <v>346362912231</v>
      </c>
      <c r="H18" s="77">
        <f>SUM(H9:H17)</f>
        <v>71267357979</v>
      </c>
      <c r="I18" s="78">
        <f t="shared" si="1"/>
        <v>417630270210</v>
      </c>
      <c r="J18" s="76">
        <f>SUM(J9:J17)</f>
        <v>69638974016</v>
      </c>
      <c r="K18" s="77">
        <f>SUM(K9:K17)</f>
        <v>7409710022</v>
      </c>
      <c r="L18" s="77">
        <f t="shared" si="2"/>
        <v>77048684038</v>
      </c>
      <c r="M18" s="100">
        <f t="shared" si="3"/>
        <v>0.1848143298945815</v>
      </c>
      <c r="N18" s="113">
        <f>SUM(N9:N17)</f>
        <v>0</v>
      </c>
      <c r="O18" s="114">
        <f>SUM(O9:O17)</f>
        <v>0</v>
      </c>
      <c r="P18" s="115">
        <f t="shared" si="4"/>
        <v>0</v>
      </c>
      <c r="Q18" s="100">
        <f t="shared" si="5"/>
        <v>0</v>
      </c>
      <c r="R18" s="113">
        <f>SUM(R9:R17)</f>
        <v>0</v>
      </c>
      <c r="S18" s="115">
        <f>SUM(S9:S17)</f>
        <v>0</v>
      </c>
      <c r="T18" s="115">
        <f t="shared" si="6"/>
        <v>0</v>
      </c>
      <c r="U18" s="100">
        <f t="shared" si="7"/>
        <v>0</v>
      </c>
      <c r="V18" s="113">
        <f>SUM(V9:V17)</f>
        <v>0</v>
      </c>
      <c r="W18" s="115">
        <f>SUM(W9:W17)</f>
        <v>0</v>
      </c>
      <c r="X18" s="115">
        <f t="shared" si="8"/>
        <v>0</v>
      </c>
      <c r="Y18" s="100">
        <f t="shared" si="9"/>
        <v>0</v>
      </c>
      <c r="Z18" s="76">
        <v>69638974016</v>
      </c>
      <c r="AA18" s="77">
        <v>7409710022</v>
      </c>
      <c r="AB18" s="77">
        <f t="shared" si="10"/>
        <v>77048684038</v>
      </c>
      <c r="AC18" s="100">
        <f t="shared" si="11"/>
        <v>0.1848143298945815</v>
      </c>
      <c r="AD18" s="76">
        <f>SUM(AD9:AD17)</f>
        <v>69589681243</v>
      </c>
      <c r="AE18" s="77">
        <f>SUM(AE9:AE17)</f>
        <v>8952750481</v>
      </c>
      <c r="AF18" s="77">
        <f t="shared" si="12"/>
        <v>78542431724</v>
      </c>
      <c r="AG18" s="77">
        <f>SUM(AG9:AG17)</f>
        <v>395560935354</v>
      </c>
      <c r="AH18" s="77">
        <f>SUM(AH9:AH17)</f>
        <v>402597690923</v>
      </c>
      <c r="AI18" s="77">
        <f>SUM(AI9:AI17)</f>
        <v>78542431724</v>
      </c>
      <c r="AJ18" s="100">
        <f t="shared" si="13"/>
        <v>0.19855962685928502</v>
      </c>
      <c r="AK18" s="100">
        <f t="shared" si="14"/>
        <v>-0.01901835292353904</v>
      </c>
      <c r="AL18" s="12"/>
      <c r="AM18" s="12"/>
      <c r="AN18" s="12"/>
      <c r="AO18" s="12"/>
    </row>
    <row r="19" spans="1:41" s="13" customFormat="1" ht="12.75" customHeight="1">
      <c r="A19" s="43"/>
      <c r="B19" s="44"/>
      <c r="C19" s="45"/>
      <c r="D19" s="79"/>
      <c r="E19" s="80"/>
      <c r="F19" s="81"/>
      <c r="G19" s="79"/>
      <c r="H19" s="80"/>
      <c r="I19" s="81"/>
      <c r="J19" s="82"/>
      <c r="K19" s="80"/>
      <c r="L19" s="81"/>
      <c r="M19" s="101"/>
      <c r="N19" s="82"/>
      <c r="O19" s="81"/>
      <c r="P19" s="80"/>
      <c r="Q19" s="101"/>
      <c r="R19" s="82"/>
      <c r="S19" s="80"/>
      <c r="T19" s="80"/>
      <c r="U19" s="101"/>
      <c r="V19" s="82"/>
      <c r="W19" s="80"/>
      <c r="X19" s="80"/>
      <c r="Y19" s="101"/>
      <c r="Z19" s="82"/>
      <c r="AA19" s="80"/>
      <c r="AB19" s="81"/>
      <c r="AC19" s="101"/>
      <c r="AD19" s="82"/>
      <c r="AE19" s="80"/>
      <c r="AF19" s="80"/>
      <c r="AG19" s="80"/>
      <c r="AH19" s="80"/>
      <c r="AI19" s="80"/>
      <c r="AJ19" s="101"/>
      <c r="AK19" s="101"/>
      <c r="AL19" s="12"/>
      <c r="AM19" s="12"/>
      <c r="AN19" s="12"/>
      <c r="AO19" s="12"/>
    </row>
    <row r="20" spans="1:41" s="13" customFormat="1" ht="12.75">
      <c r="A20" s="12"/>
      <c r="B20" s="46"/>
      <c r="C20" s="12"/>
      <c r="D20" s="83"/>
      <c r="E20" s="83"/>
      <c r="F20" s="83"/>
      <c r="G20" s="83"/>
      <c r="H20" s="83"/>
      <c r="I20" s="83"/>
      <c r="J20" s="83"/>
      <c r="K20" s="83"/>
      <c r="L20" s="83"/>
      <c r="M20" s="102"/>
      <c r="N20" s="83"/>
      <c r="O20" s="83"/>
      <c r="P20" s="83"/>
      <c r="Q20" s="102"/>
      <c r="R20" s="83"/>
      <c r="S20" s="83"/>
      <c r="T20" s="83"/>
      <c r="U20" s="102"/>
      <c r="V20" s="83"/>
      <c r="W20" s="83"/>
      <c r="X20" s="83"/>
      <c r="Y20" s="102"/>
      <c r="Z20" s="83"/>
      <c r="AA20" s="83"/>
      <c r="AB20" s="83"/>
      <c r="AC20" s="102"/>
      <c r="AD20" s="83"/>
      <c r="AE20" s="83"/>
      <c r="AF20" s="83"/>
      <c r="AG20" s="83"/>
      <c r="AH20" s="83"/>
      <c r="AI20" s="83"/>
      <c r="AJ20" s="102"/>
      <c r="AK20" s="102"/>
      <c r="AL20" s="12"/>
      <c r="AM20" s="12"/>
      <c r="AN20" s="12"/>
      <c r="AO20" s="12"/>
    </row>
    <row r="21" spans="1:41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3"/>
      <c r="N21" s="84"/>
      <c r="O21" s="84"/>
      <c r="P21" s="84"/>
      <c r="Q21" s="103"/>
      <c r="R21" s="84"/>
      <c r="S21" s="84"/>
      <c r="T21" s="84"/>
      <c r="U21" s="103"/>
      <c r="V21" s="84"/>
      <c r="W21" s="84"/>
      <c r="X21" s="84"/>
      <c r="Y21" s="103"/>
      <c r="Z21" s="84"/>
      <c r="AA21" s="84"/>
      <c r="AB21" s="84"/>
      <c r="AC21" s="103"/>
      <c r="AD21" s="84"/>
      <c r="AE21" s="84"/>
      <c r="AF21" s="84"/>
      <c r="AG21" s="84"/>
      <c r="AH21" s="84"/>
      <c r="AI21" s="84"/>
      <c r="AJ21" s="103"/>
      <c r="AK21" s="103"/>
      <c r="AL21" s="2"/>
      <c r="AM21" s="2"/>
      <c r="AN21" s="2"/>
      <c r="AO21" s="2"/>
    </row>
    <row r="22" spans="1:41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3"/>
      <c r="N22" s="84"/>
      <c r="O22" s="84"/>
      <c r="P22" s="84"/>
      <c r="Q22" s="103"/>
      <c r="R22" s="84"/>
      <c r="S22" s="84"/>
      <c r="T22" s="84"/>
      <c r="U22" s="103"/>
      <c r="V22" s="84"/>
      <c r="W22" s="84"/>
      <c r="X22" s="84"/>
      <c r="Y22" s="103"/>
      <c r="Z22" s="84"/>
      <c r="AA22" s="84"/>
      <c r="AB22" s="84"/>
      <c r="AC22" s="103"/>
      <c r="AD22" s="84"/>
      <c r="AE22" s="84"/>
      <c r="AF22" s="84"/>
      <c r="AG22" s="84"/>
      <c r="AH22" s="84"/>
      <c r="AI22" s="84"/>
      <c r="AJ22" s="103"/>
      <c r="AK22" s="103"/>
      <c r="AL22" s="2"/>
      <c r="AM22" s="2"/>
      <c r="AN22" s="2"/>
      <c r="AO22" s="2"/>
    </row>
    <row r="23" spans="1:41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3"/>
      <c r="N23" s="84"/>
      <c r="O23" s="84"/>
      <c r="P23" s="84"/>
      <c r="Q23" s="103"/>
      <c r="R23" s="84"/>
      <c r="S23" s="84"/>
      <c r="T23" s="84"/>
      <c r="U23" s="103"/>
      <c r="V23" s="84"/>
      <c r="W23" s="84"/>
      <c r="X23" s="84"/>
      <c r="Y23" s="103"/>
      <c r="Z23" s="84"/>
      <c r="AA23" s="84"/>
      <c r="AB23" s="84"/>
      <c r="AC23" s="103"/>
      <c r="AD23" s="84"/>
      <c r="AE23" s="84"/>
      <c r="AF23" s="84"/>
      <c r="AG23" s="84"/>
      <c r="AH23" s="84"/>
      <c r="AI23" s="84"/>
      <c r="AJ23" s="103"/>
      <c r="AK23" s="103"/>
      <c r="AL23" s="2"/>
      <c r="AM23" s="2"/>
      <c r="AN23" s="2"/>
      <c r="AO23" s="2"/>
    </row>
    <row r="24" spans="1:41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3"/>
      <c r="N24" s="84"/>
      <c r="O24" s="84"/>
      <c r="P24" s="84"/>
      <c r="Q24" s="103"/>
      <c r="R24" s="84"/>
      <c r="S24" s="84"/>
      <c r="T24" s="84"/>
      <c r="U24" s="103"/>
      <c r="V24" s="84"/>
      <c r="W24" s="84"/>
      <c r="X24" s="84"/>
      <c r="Y24" s="103"/>
      <c r="Z24" s="84"/>
      <c r="AA24" s="84"/>
      <c r="AB24" s="84"/>
      <c r="AC24" s="103"/>
      <c r="AD24" s="84"/>
      <c r="AE24" s="84"/>
      <c r="AF24" s="84"/>
      <c r="AG24" s="84"/>
      <c r="AH24" s="84"/>
      <c r="AI24" s="84"/>
      <c r="AJ24" s="103"/>
      <c r="AK24" s="103"/>
      <c r="AL24" s="2"/>
      <c r="AM24" s="2"/>
      <c r="AN24" s="2"/>
      <c r="AO24" s="2"/>
    </row>
    <row r="25" spans="1:41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3"/>
      <c r="N25" s="84"/>
      <c r="O25" s="84"/>
      <c r="P25" s="84"/>
      <c r="Q25" s="103"/>
      <c r="R25" s="84"/>
      <c r="S25" s="84"/>
      <c r="T25" s="84"/>
      <c r="U25" s="103"/>
      <c r="V25" s="84"/>
      <c r="W25" s="84"/>
      <c r="X25" s="84"/>
      <c r="Y25" s="103"/>
      <c r="Z25" s="84"/>
      <c r="AA25" s="84"/>
      <c r="AB25" s="84"/>
      <c r="AC25" s="103"/>
      <c r="AD25" s="84"/>
      <c r="AE25" s="84"/>
      <c r="AF25" s="84"/>
      <c r="AG25" s="84"/>
      <c r="AH25" s="84"/>
      <c r="AI25" s="84"/>
      <c r="AJ25" s="103"/>
      <c r="AK25" s="103"/>
      <c r="AL25" s="2"/>
      <c r="AM25" s="2"/>
      <c r="AN25" s="2"/>
      <c r="AO25" s="2"/>
    </row>
    <row r="26" spans="1:41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3"/>
      <c r="N26" s="84"/>
      <c r="O26" s="84"/>
      <c r="P26" s="84"/>
      <c r="Q26" s="103"/>
      <c r="R26" s="84"/>
      <c r="S26" s="84"/>
      <c r="T26" s="84"/>
      <c r="U26" s="103"/>
      <c r="V26" s="84"/>
      <c r="W26" s="84"/>
      <c r="X26" s="84"/>
      <c r="Y26" s="103"/>
      <c r="Z26" s="84"/>
      <c r="AA26" s="84"/>
      <c r="AB26" s="84"/>
      <c r="AC26" s="103"/>
      <c r="AD26" s="84"/>
      <c r="AE26" s="84"/>
      <c r="AF26" s="84"/>
      <c r="AG26" s="84"/>
      <c r="AH26" s="84"/>
      <c r="AI26" s="84"/>
      <c r="AJ26" s="103"/>
      <c r="AK26" s="103"/>
      <c r="AL26" s="2"/>
      <c r="AM26" s="2"/>
      <c r="AN26" s="2"/>
      <c r="AO26" s="2"/>
    </row>
    <row r="27" spans="1:41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3"/>
      <c r="N27" s="84"/>
      <c r="O27" s="84"/>
      <c r="P27" s="84"/>
      <c r="Q27" s="103"/>
      <c r="R27" s="84"/>
      <c r="S27" s="84"/>
      <c r="T27" s="84"/>
      <c r="U27" s="103"/>
      <c r="V27" s="84"/>
      <c r="W27" s="84"/>
      <c r="X27" s="84"/>
      <c r="Y27" s="103"/>
      <c r="Z27" s="84"/>
      <c r="AA27" s="84"/>
      <c r="AB27" s="84"/>
      <c r="AC27" s="103"/>
      <c r="AD27" s="84"/>
      <c r="AE27" s="84"/>
      <c r="AF27" s="84"/>
      <c r="AG27" s="84"/>
      <c r="AH27" s="84"/>
      <c r="AI27" s="84"/>
      <c r="AJ27" s="103"/>
      <c r="AK27" s="103"/>
      <c r="AL27" s="2"/>
      <c r="AM27" s="2"/>
      <c r="AN27" s="2"/>
      <c r="AO27" s="2"/>
    </row>
    <row r="28" spans="1:41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3"/>
      <c r="N28" s="84"/>
      <c r="O28" s="84"/>
      <c r="P28" s="84"/>
      <c r="Q28" s="103"/>
      <c r="R28" s="84"/>
      <c r="S28" s="84"/>
      <c r="T28" s="84"/>
      <c r="U28" s="103"/>
      <c r="V28" s="84"/>
      <c r="W28" s="84"/>
      <c r="X28" s="84"/>
      <c r="Y28" s="103"/>
      <c r="Z28" s="84"/>
      <c r="AA28" s="84"/>
      <c r="AB28" s="84"/>
      <c r="AC28" s="103"/>
      <c r="AD28" s="84"/>
      <c r="AE28" s="84"/>
      <c r="AF28" s="84"/>
      <c r="AG28" s="84"/>
      <c r="AH28" s="84"/>
      <c r="AI28" s="84"/>
      <c r="AJ28" s="103"/>
      <c r="AK28" s="103"/>
      <c r="AL28" s="2"/>
      <c r="AM28" s="2"/>
      <c r="AN28" s="2"/>
      <c r="AO28" s="2"/>
    </row>
    <row r="29" spans="1:41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3"/>
      <c r="N29" s="84"/>
      <c r="O29" s="84"/>
      <c r="P29" s="84"/>
      <c r="Q29" s="103"/>
      <c r="R29" s="84"/>
      <c r="S29" s="84"/>
      <c r="T29" s="84"/>
      <c r="U29" s="103"/>
      <c r="V29" s="84"/>
      <c r="W29" s="84"/>
      <c r="X29" s="84"/>
      <c r="Y29" s="103"/>
      <c r="Z29" s="84"/>
      <c r="AA29" s="84"/>
      <c r="AB29" s="84"/>
      <c r="AC29" s="103"/>
      <c r="AD29" s="84"/>
      <c r="AE29" s="84"/>
      <c r="AF29" s="84"/>
      <c r="AG29" s="84"/>
      <c r="AH29" s="84"/>
      <c r="AI29" s="84"/>
      <c r="AJ29" s="103"/>
      <c r="AK29" s="103"/>
      <c r="AL29" s="2"/>
      <c r="AM29" s="2"/>
      <c r="AN29" s="2"/>
      <c r="AO29" s="2"/>
    </row>
    <row r="30" spans="1:41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3"/>
      <c r="N30" s="84"/>
      <c r="O30" s="84"/>
      <c r="P30" s="84"/>
      <c r="Q30" s="103"/>
      <c r="R30" s="84"/>
      <c r="S30" s="84"/>
      <c r="T30" s="84"/>
      <c r="U30" s="103"/>
      <c r="V30" s="84"/>
      <c r="W30" s="84"/>
      <c r="X30" s="84"/>
      <c r="Y30" s="103"/>
      <c r="Z30" s="84"/>
      <c r="AA30" s="84"/>
      <c r="AB30" s="84"/>
      <c r="AC30" s="103"/>
      <c r="AD30" s="84"/>
      <c r="AE30" s="84"/>
      <c r="AF30" s="84"/>
      <c r="AG30" s="84"/>
      <c r="AH30" s="84"/>
      <c r="AI30" s="84"/>
      <c r="AJ30" s="103"/>
      <c r="AK30" s="103"/>
      <c r="AL30" s="2"/>
      <c r="AM30" s="2"/>
      <c r="AN30" s="2"/>
      <c r="AO30" s="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3"/>
      <c r="N31" s="84"/>
      <c r="O31" s="84"/>
      <c r="P31" s="84"/>
      <c r="Q31" s="103"/>
      <c r="R31" s="84"/>
      <c r="S31" s="84"/>
      <c r="T31" s="84"/>
      <c r="U31" s="103"/>
      <c r="V31" s="84"/>
      <c r="W31" s="84"/>
      <c r="X31" s="84"/>
      <c r="Y31" s="103"/>
      <c r="Z31" s="84"/>
      <c r="AA31" s="84"/>
      <c r="AB31" s="84"/>
      <c r="AC31" s="103"/>
      <c r="AD31" s="84"/>
      <c r="AE31" s="84"/>
      <c r="AF31" s="84"/>
      <c r="AG31" s="84"/>
      <c r="AH31" s="84"/>
      <c r="AI31" s="84"/>
      <c r="AJ31" s="103"/>
      <c r="AK31" s="103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3"/>
      <c r="N32" s="84"/>
      <c r="O32" s="84"/>
      <c r="P32" s="84"/>
      <c r="Q32" s="103"/>
      <c r="R32" s="84"/>
      <c r="S32" s="84"/>
      <c r="T32" s="84"/>
      <c r="U32" s="103"/>
      <c r="V32" s="84"/>
      <c r="W32" s="84"/>
      <c r="X32" s="84"/>
      <c r="Y32" s="103"/>
      <c r="Z32" s="84"/>
      <c r="AA32" s="84"/>
      <c r="AB32" s="84"/>
      <c r="AC32" s="103"/>
      <c r="AD32" s="84"/>
      <c r="AE32" s="84"/>
      <c r="AF32" s="84"/>
      <c r="AG32" s="84"/>
      <c r="AH32" s="84"/>
      <c r="AI32" s="84"/>
      <c r="AJ32" s="103"/>
      <c r="AK32" s="103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3"/>
      <c r="N33" s="84"/>
      <c r="O33" s="84"/>
      <c r="P33" s="84"/>
      <c r="Q33" s="103"/>
      <c r="R33" s="84"/>
      <c r="S33" s="84"/>
      <c r="T33" s="84"/>
      <c r="U33" s="103"/>
      <c r="V33" s="84"/>
      <c r="W33" s="84"/>
      <c r="X33" s="84"/>
      <c r="Y33" s="103"/>
      <c r="Z33" s="84"/>
      <c r="AA33" s="84"/>
      <c r="AB33" s="84"/>
      <c r="AC33" s="103"/>
      <c r="AD33" s="84"/>
      <c r="AE33" s="84"/>
      <c r="AF33" s="84"/>
      <c r="AG33" s="84"/>
      <c r="AH33" s="84"/>
      <c r="AI33" s="84"/>
      <c r="AJ33" s="103"/>
      <c r="AK33" s="103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3"/>
      <c r="N34" s="84"/>
      <c r="O34" s="84"/>
      <c r="P34" s="84"/>
      <c r="Q34" s="103"/>
      <c r="R34" s="84"/>
      <c r="S34" s="84"/>
      <c r="T34" s="84"/>
      <c r="U34" s="103"/>
      <c r="V34" s="84"/>
      <c r="W34" s="84"/>
      <c r="X34" s="84"/>
      <c r="Y34" s="103"/>
      <c r="Z34" s="84"/>
      <c r="AA34" s="84"/>
      <c r="AB34" s="84"/>
      <c r="AC34" s="103"/>
      <c r="AD34" s="84"/>
      <c r="AE34" s="84"/>
      <c r="AF34" s="84"/>
      <c r="AG34" s="84"/>
      <c r="AH34" s="84"/>
      <c r="AI34" s="84"/>
      <c r="AJ34" s="103"/>
      <c r="AK34" s="103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3"/>
      <c r="N35" s="84"/>
      <c r="O35" s="84"/>
      <c r="P35" s="84"/>
      <c r="Q35" s="103"/>
      <c r="R35" s="84"/>
      <c r="S35" s="84"/>
      <c r="T35" s="84"/>
      <c r="U35" s="103"/>
      <c r="V35" s="84"/>
      <c r="W35" s="84"/>
      <c r="X35" s="84"/>
      <c r="Y35" s="103"/>
      <c r="Z35" s="84"/>
      <c r="AA35" s="84"/>
      <c r="AB35" s="84"/>
      <c r="AC35" s="103"/>
      <c r="AD35" s="84"/>
      <c r="AE35" s="84"/>
      <c r="AF35" s="84"/>
      <c r="AG35" s="84"/>
      <c r="AH35" s="84"/>
      <c r="AI35" s="84"/>
      <c r="AJ35" s="103"/>
      <c r="AK35" s="103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3"/>
      <c r="N36" s="84"/>
      <c r="O36" s="84"/>
      <c r="P36" s="84"/>
      <c r="Q36" s="103"/>
      <c r="R36" s="84"/>
      <c r="S36" s="84"/>
      <c r="T36" s="84"/>
      <c r="U36" s="103"/>
      <c r="V36" s="84"/>
      <c r="W36" s="84"/>
      <c r="X36" s="84"/>
      <c r="Y36" s="103"/>
      <c r="Z36" s="84"/>
      <c r="AA36" s="84"/>
      <c r="AB36" s="84"/>
      <c r="AC36" s="103"/>
      <c r="AD36" s="84"/>
      <c r="AE36" s="84"/>
      <c r="AF36" s="84"/>
      <c r="AG36" s="84"/>
      <c r="AH36" s="84"/>
      <c r="AI36" s="84"/>
      <c r="AJ36" s="103"/>
      <c r="AK36" s="103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3"/>
      <c r="N37" s="84"/>
      <c r="O37" s="84"/>
      <c r="P37" s="84"/>
      <c r="Q37" s="103"/>
      <c r="R37" s="84"/>
      <c r="S37" s="84"/>
      <c r="T37" s="84"/>
      <c r="U37" s="103"/>
      <c r="V37" s="84"/>
      <c r="W37" s="84"/>
      <c r="X37" s="84"/>
      <c r="Y37" s="103"/>
      <c r="Z37" s="84"/>
      <c r="AA37" s="84"/>
      <c r="AB37" s="84"/>
      <c r="AC37" s="103"/>
      <c r="AD37" s="84"/>
      <c r="AE37" s="84"/>
      <c r="AF37" s="84"/>
      <c r="AG37" s="84"/>
      <c r="AH37" s="84"/>
      <c r="AI37" s="84"/>
      <c r="AJ37" s="103"/>
      <c r="AK37" s="103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3"/>
      <c r="N38" s="84"/>
      <c r="O38" s="84"/>
      <c r="P38" s="84"/>
      <c r="Q38" s="103"/>
      <c r="R38" s="84"/>
      <c r="S38" s="84"/>
      <c r="T38" s="84"/>
      <c r="U38" s="103"/>
      <c r="V38" s="84"/>
      <c r="W38" s="84"/>
      <c r="X38" s="84"/>
      <c r="Y38" s="103"/>
      <c r="Z38" s="84"/>
      <c r="AA38" s="84"/>
      <c r="AB38" s="84"/>
      <c r="AC38" s="103"/>
      <c r="AD38" s="84"/>
      <c r="AE38" s="84"/>
      <c r="AF38" s="84"/>
      <c r="AG38" s="84"/>
      <c r="AH38" s="84"/>
      <c r="AI38" s="84"/>
      <c r="AJ38" s="103"/>
      <c r="AK38" s="103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3"/>
      <c r="N39" s="84"/>
      <c r="O39" s="84"/>
      <c r="P39" s="84"/>
      <c r="Q39" s="103"/>
      <c r="R39" s="84"/>
      <c r="S39" s="84"/>
      <c r="T39" s="84"/>
      <c r="U39" s="103"/>
      <c r="V39" s="84"/>
      <c r="W39" s="84"/>
      <c r="X39" s="84"/>
      <c r="Y39" s="103"/>
      <c r="Z39" s="84"/>
      <c r="AA39" s="84"/>
      <c r="AB39" s="84"/>
      <c r="AC39" s="103"/>
      <c r="AD39" s="84"/>
      <c r="AE39" s="84"/>
      <c r="AF39" s="84"/>
      <c r="AG39" s="84"/>
      <c r="AH39" s="84"/>
      <c r="AI39" s="84"/>
      <c r="AJ39" s="103"/>
      <c r="AK39" s="103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3"/>
      <c r="N40" s="84"/>
      <c r="O40" s="84"/>
      <c r="P40" s="84"/>
      <c r="Q40" s="103"/>
      <c r="R40" s="84"/>
      <c r="S40" s="84"/>
      <c r="T40" s="84"/>
      <c r="U40" s="103"/>
      <c r="V40" s="84"/>
      <c r="W40" s="84"/>
      <c r="X40" s="84"/>
      <c r="Y40" s="103"/>
      <c r="Z40" s="84"/>
      <c r="AA40" s="84"/>
      <c r="AB40" s="84"/>
      <c r="AC40" s="103"/>
      <c r="AD40" s="84"/>
      <c r="AE40" s="84"/>
      <c r="AF40" s="84"/>
      <c r="AG40" s="84"/>
      <c r="AH40" s="84"/>
      <c r="AI40" s="84"/>
      <c r="AJ40" s="103"/>
      <c r="AK40" s="103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3"/>
      <c r="N41" s="84"/>
      <c r="O41" s="84"/>
      <c r="P41" s="84"/>
      <c r="Q41" s="103"/>
      <c r="R41" s="84"/>
      <c r="S41" s="84"/>
      <c r="T41" s="84"/>
      <c r="U41" s="103"/>
      <c r="V41" s="84"/>
      <c r="W41" s="84"/>
      <c r="X41" s="84"/>
      <c r="Y41" s="103"/>
      <c r="Z41" s="84"/>
      <c r="AA41" s="84"/>
      <c r="AB41" s="84"/>
      <c r="AC41" s="103"/>
      <c r="AD41" s="84"/>
      <c r="AE41" s="84"/>
      <c r="AF41" s="84"/>
      <c r="AG41" s="84"/>
      <c r="AH41" s="84"/>
      <c r="AI41" s="84"/>
      <c r="AJ41" s="103"/>
      <c r="AK41" s="103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3"/>
      <c r="N42" s="84"/>
      <c r="O42" s="84"/>
      <c r="P42" s="84"/>
      <c r="Q42" s="103"/>
      <c r="R42" s="84"/>
      <c r="S42" s="84"/>
      <c r="T42" s="84"/>
      <c r="U42" s="103"/>
      <c r="V42" s="84"/>
      <c r="W42" s="84"/>
      <c r="X42" s="84"/>
      <c r="Y42" s="103"/>
      <c r="Z42" s="84"/>
      <c r="AA42" s="84"/>
      <c r="AB42" s="84"/>
      <c r="AC42" s="103"/>
      <c r="AD42" s="84"/>
      <c r="AE42" s="84"/>
      <c r="AF42" s="84"/>
      <c r="AG42" s="84"/>
      <c r="AH42" s="84"/>
      <c r="AI42" s="84"/>
      <c r="AJ42" s="103"/>
      <c r="AK42" s="103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3"/>
      <c r="N43" s="84"/>
      <c r="O43" s="84"/>
      <c r="P43" s="84"/>
      <c r="Q43" s="103"/>
      <c r="R43" s="84"/>
      <c r="S43" s="84"/>
      <c r="T43" s="84"/>
      <c r="U43" s="103"/>
      <c r="V43" s="84"/>
      <c r="W43" s="84"/>
      <c r="X43" s="84"/>
      <c r="Y43" s="103"/>
      <c r="Z43" s="84"/>
      <c r="AA43" s="84"/>
      <c r="AB43" s="84"/>
      <c r="AC43" s="103"/>
      <c r="AD43" s="84"/>
      <c r="AE43" s="84"/>
      <c r="AF43" s="84"/>
      <c r="AG43" s="84"/>
      <c r="AH43" s="84"/>
      <c r="AI43" s="84"/>
      <c r="AJ43" s="103"/>
      <c r="AK43" s="103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3"/>
      <c r="N44" s="84"/>
      <c r="O44" s="84"/>
      <c r="P44" s="84"/>
      <c r="Q44" s="103"/>
      <c r="R44" s="84"/>
      <c r="S44" s="84"/>
      <c r="T44" s="84"/>
      <c r="U44" s="103"/>
      <c r="V44" s="84"/>
      <c r="W44" s="84"/>
      <c r="X44" s="84"/>
      <c r="Y44" s="103"/>
      <c r="Z44" s="84"/>
      <c r="AA44" s="84"/>
      <c r="AB44" s="84"/>
      <c r="AC44" s="103"/>
      <c r="AD44" s="84"/>
      <c r="AE44" s="84"/>
      <c r="AF44" s="84"/>
      <c r="AG44" s="84"/>
      <c r="AH44" s="84"/>
      <c r="AI44" s="84"/>
      <c r="AJ44" s="103"/>
      <c r="AK44" s="103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3"/>
      <c r="N45" s="84"/>
      <c r="O45" s="84"/>
      <c r="P45" s="84"/>
      <c r="Q45" s="103"/>
      <c r="R45" s="84"/>
      <c r="S45" s="84"/>
      <c r="T45" s="84"/>
      <c r="U45" s="103"/>
      <c r="V45" s="84"/>
      <c r="W45" s="84"/>
      <c r="X45" s="84"/>
      <c r="Y45" s="103"/>
      <c r="Z45" s="84"/>
      <c r="AA45" s="84"/>
      <c r="AB45" s="84"/>
      <c r="AC45" s="103"/>
      <c r="AD45" s="84"/>
      <c r="AE45" s="84"/>
      <c r="AF45" s="84"/>
      <c r="AG45" s="84"/>
      <c r="AH45" s="84"/>
      <c r="AI45" s="84"/>
      <c r="AJ45" s="103"/>
      <c r="AK45" s="103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3"/>
      <c r="N46" s="84"/>
      <c r="O46" s="84"/>
      <c r="P46" s="84"/>
      <c r="Q46" s="103"/>
      <c r="R46" s="84"/>
      <c r="S46" s="84"/>
      <c r="T46" s="84"/>
      <c r="U46" s="103"/>
      <c r="V46" s="84"/>
      <c r="W46" s="84"/>
      <c r="X46" s="84"/>
      <c r="Y46" s="103"/>
      <c r="Z46" s="84"/>
      <c r="AA46" s="84"/>
      <c r="AB46" s="84"/>
      <c r="AC46" s="103"/>
      <c r="AD46" s="84"/>
      <c r="AE46" s="84"/>
      <c r="AF46" s="84"/>
      <c r="AG46" s="84"/>
      <c r="AH46" s="84"/>
      <c r="AI46" s="84"/>
      <c r="AJ46" s="103"/>
      <c r="AK46" s="103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3"/>
      <c r="N47" s="84"/>
      <c r="O47" s="84"/>
      <c r="P47" s="84"/>
      <c r="Q47" s="103"/>
      <c r="R47" s="84"/>
      <c r="S47" s="84"/>
      <c r="T47" s="84"/>
      <c r="U47" s="103"/>
      <c r="V47" s="84"/>
      <c r="W47" s="84"/>
      <c r="X47" s="84"/>
      <c r="Y47" s="103"/>
      <c r="Z47" s="84"/>
      <c r="AA47" s="84"/>
      <c r="AB47" s="84"/>
      <c r="AC47" s="103"/>
      <c r="AD47" s="84"/>
      <c r="AE47" s="84"/>
      <c r="AF47" s="84"/>
      <c r="AG47" s="84"/>
      <c r="AH47" s="84"/>
      <c r="AI47" s="84"/>
      <c r="AJ47" s="103"/>
      <c r="AK47" s="103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3"/>
      <c r="N48" s="84"/>
      <c r="O48" s="84"/>
      <c r="P48" s="84"/>
      <c r="Q48" s="103"/>
      <c r="R48" s="84"/>
      <c r="S48" s="84"/>
      <c r="T48" s="84"/>
      <c r="U48" s="103"/>
      <c r="V48" s="84"/>
      <c r="W48" s="84"/>
      <c r="X48" s="84"/>
      <c r="Y48" s="103"/>
      <c r="Z48" s="84"/>
      <c r="AA48" s="84"/>
      <c r="AB48" s="84"/>
      <c r="AC48" s="103"/>
      <c r="AD48" s="84"/>
      <c r="AE48" s="84"/>
      <c r="AF48" s="84"/>
      <c r="AG48" s="84"/>
      <c r="AH48" s="84"/>
      <c r="AI48" s="84"/>
      <c r="AJ48" s="103"/>
      <c r="AK48" s="103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3"/>
      <c r="N49" s="84"/>
      <c r="O49" s="84"/>
      <c r="P49" s="84"/>
      <c r="Q49" s="103"/>
      <c r="R49" s="84"/>
      <c r="S49" s="84"/>
      <c r="T49" s="84"/>
      <c r="U49" s="103"/>
      <c r="V49" s="84"/>
      <c r="W49" s="84"/>
      <c r="X49" s="84"/>
      <c r="Y49" s="103"/>
      <c r="Z49" s="84"/>
      <c r="AA49" s="84"/>
      <c r="AB49" s="84"/>
      <c r="AC49" s="103"/>
      <c r="AD49" s="84"/>
      <c r="AE49" s="84"/>
      <c r="AF49" s="84"/>
      <c r="AG49" s="84"/>
      <c r="AH49" s="84"/>
      <c r="AI49" s="84"/>
      <c r="AJ49" s="103"/>
      <c r="AK49" s="103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3"/>
      <c r="N50" s="84"/>
      <c r="O50" s="84"/>
      <c r="P50" s="84"/>
      <c r="Q50" s="103"/>
      <c r="R50" s="84"/>
      <c r="S50" s="84"/>
      <c r="T50" s="84"/>
      <c r="U50" s="103"/>
      <c r="V50" s="84"/>
      <c r="W50" s="84"/>
      <c r="X50" s="84"/>
      <c r="Y50" s="103"/>
      <c r="Z50" s="84"/>
      <c r="AA50" s="84"/>
      <c r="AB50" s="84"/>
      <c r="AC50" s="103"/>
      <c r="AD50" s="84"/>
      <c r="AE50" s="84"/>
      <c r="AF50" s="84"/>
      <c r="AG50" s="84"/>
      <c r="AH50" s="84"/>
      <c r="AI50" s="84"/>
      <c r="AJ50" s="103"/>
      <c r="AK50" s="103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3"/>
      <c r="N51" s="84"/>
      <c r="O51" s="84"/>
      <c r="P51" s="84"/>
      <c r="Q51" s="103"/>
      <c r="R51" s="84"/>
      <c r="S51" s="84"/>
      <c r="T51" s="84"/>
      <c r="U51" s="103"/>
      <c r="V51" s="84"/>
      <c r="W51" s="84"/>
      <c r="X51" s="84"/>
      <c r="Y51" s="103"/>
      <c r="Z51" s="84"/>
      <c r="AA51" s="84"/>
      <c r="AB51" s="84"/>
      <c r="AC51" s="103"/>
      <c r="AD51" s="84"/>
      <c r="AE51" s="84"/>
      <c r="AF51" s="84"/>
      <c r="AG51" s="84"/>
      <c r="AH51" s="84"/>
      <c r="AI51" s="84"/>
      <c r="AJ51" s="103"/>
      <c r="AK51" s="103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3"/>
      <c r="N52" s="84"/>
      <c r="O52" s="84"/>
      <c r="P52" s="84"/>
      <c r="Q52" s="103"/>
      <c r="R52" s="84"/>
      <c r="S52" s="84"/>
      <c r="T52" s="84"/>
      <c r="U52" s="103"/>
      <c r="V52" s="84"/>
      <c r="W52" s="84"/>
      <c r="X52" s="84"/>
      <c r="Y52" s="103"/>
      <c r="Z52" s="84"/>
      <c r="AA52" s="84"/>
      <c r="AB52" s="84"/>
      <c r="AC52" s="103"/>
      <c r="AD52" s="84"/>
      <c r="AE52" s="84"/>
      <c r="AF52" s="84"/>
      <c r="AG52" s="84"/>
      <c r="AH52" s="84"/>
      <c r="AI52" s="84"/>
      <c r="AJ52" s="103"/>
      <c r="AK52" s="103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3"/>
      <c r="N53" s="84"/>
      <c r="O53" s="84"/>
      <c r="P53" s="84"/>
      <c r="Q53" s="103"/>
      <c r="R53" s="84"/>
      <c r="S53" s="84"/>
      <c r="T53" s="84"/>
      <c r="U53" s="103"/>
      <c r="V53" s="84"/>
      <c r="W53" s="84"/>
      <c r="X53" s="84"/>
      <c r="Y53" s="103"/>
      <c r="Z53" s="84"/>
      <c r="AA53" s="84"/>
      <c r="AB53" s="84"/>
      <c r="AC53" s="103"/>
      <c r="AD53" s="84"/>
      <c r="AE53" s="84"/>
      <c r="AF53" s="84"/>
      <c r="AG53" s="84"/>
      <c r="AH53" s="84"/>
      <c r="AI53" s="84"/>
      <c r="AJ53" s="103"/>
      <c r="AK53" s="103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3"/>
      <c r="N54" s="84"/>
      <c r="O54" s="84"/>
      <c r="P54" s="84"/>
      <c r="Q54" s="103"/>
      <c r="R54" s="84"/>
      <c r="S54" s="84"/>
      <c r="T54" s="84"/>
      <c r="U54" s="103"/>
      <c r="V54" s="84"/>
      <c r="W54" s="84"/>
      <c r="X54" s="84"/>
      <c r="Y54" s="103"/>
      <c r="Z54" s="84"/>
      <c r="AA54" s="84"/>
      <c r="AB54" s="84"/>
      <c r="AC54" s="103"/>
      <c r="AD54" s="84"/>
      <c r="AE54" s="84"/>
      <c r="AF54" s="84"/>
      <c r="AG54" s="84"/>
      <c r="AH54" s="84"/>
      <c r="AI54" s="84"/>
      <c r="AJ54" s="103"/>
      <c r="AK54" s="103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3"/>
      <c r="N55" s="84"/>
      <c r="O55" s="84"/>
      <c r="P55" s="84"/>
      <c r="Q55" s="103"/>
      <c r="R55" s="84"/>
      <c r="S55" s="84"/>
      <c r="T55" s="84"/>
      <c r="U55" s="103"/>
      <c r="V55" s="84"/>
      <c r="W55" s="84"/>
      <c r="X55" s="84"/>
      <c r="Y55" s="103"/>
      <c r="Z55" s="84"/>
      <c r="AA55" s="84"/>
      <c r="AB55" s="84"/>
      <c r="AC55" s="103"/>
      <c r="AD55" s="84"/>
      <c r="AE55" s="84"/>
      <c r="AF55" s="84"/>
      <c r="AG55" s="84"/>
      <c r="AH55" s="84"/>
      <c r="AI55" s="84"/>
      <c r="AJ55" s="103"/>
      <c r="AK55" s="103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3"/>
      <c r="N56" s="84"/>
      <c r="O56" s="84"/>
      <c r="P56" s="84"/>
      <c r="Q56" s="103"/>
      <c r="R56" s="84"/>
      <c r="S56" s="84"/>
      <c r="T56" s="84"/>
      <c r="U56" s="103"/>
      <c r="V56" s="84"/>
      <c r="W56" s="84"/>
      <c r="X56" s="84"/>
      <c r="Y56" s="103"/>
      <c r="Z56" s="84"/>
      <c r="AA56" s="84"/>
      <c r="AB56" s="84"/>
      <c r="AC56" s="103"/>
      <c r="AD56" s="84"/>
      <c r="AE56" s="84"/>
      <c r="AF56" s="84"/>
      <c r="AG56" s="84"/>
      <c r="AH56" s="84"/>
      <c r="AI56" s="84"/>
      <c r="AJ56" s="103"/>
      <c r="AK56" s="103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3"/>
      <c r="N57" s="84"/>
      <c r="O57" s="84"/>
      <c r="P57" s="84"/>
      <c r="Q57" s="103"/>
      <c r="R57" s="84"/>
      <c r="S57" s="84"/>
      <c r="T57" s="84"/>
      <c r="U57" s="103"/>
      <c r="V57" s="84"/>
      <c r="W57" s="84"/>
      <c r="X57" s="84"/>
      <c r="Y57" s="103"/>
      <c r="Z57" s="84"/>
      <c r="AA57" s="84"/>
      <c r="AB57" s="84"/>
      <c r="AC57" s="103"/>
      <c r="AD57" s="84"/>
      <c r="AE57" s="84"/>
      <c r="AF57" s="84"/>
      <c r="AG57" s="84"/>
      <c r="AH57" s="84"/>
      <c r="AI57" s="84"/>
      <c r="AJ57" s="103"/>
      <c r="AK57" s="103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3"/>
      <c r="N58" s="84"/>
      <c r="O58" s="84"/>
      <c r="P58" s="84"/>
      <c r="Q58" s="103"/>
      <c r="R58" s="84"/>
      <c r="S58" s="84"/>
      <c r="T58" s="84"/>
      <c r="U58" s="103"/>
      <c r="V58" s="84"/>
      <c r="W58" s="84"/>
      <c r="X58" s="84"/>
      <c r="Y58" s="103"/>
      <c r="Z58" s="84"/>
      <c r="AA58" s="84"/>
      <c r="AB58" s="84"/>
      <c r="AC58" s="103"/>
      <c r="AD58" s="84"/>
      <c r="AE58" s="84"/>
      <c r="AF58" s="84"/>
      <c r="AG58" s="84"/>
      <c r="AH58" s="84"/>
      <c r="AI58" s="84"/>
      <c r="AJ58" s="103"/>
      <c r="AK58" s="103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3"/>
      <c r="N59" s="84"/>
      <c r="O59" s="84"/>
      <c r="P59" s="84"/>
      <c r="Q59" s="103"/>
      <c r="R59" s="84"/>
      <c r="S59" s="84"/>
      <c r="T59" s="84"/>
      <c r="U59" s="103"/>
      <c r="V59" s="84"/>
      <c r="W59" s="84"/>
      <c r="X59" s="84"/>
      <c r="Y59" s="103"/>
      <c r="Z59" s="84"/>
      <c r="AA59" s="84"/>
      <c r="AB59" s="84"/>
      <c r="AC59" s="103"/>
      <c r="AD59" s="84"/>
      <c r="AE59" s="84"/>
      <c r="AF59" s="84"/>
      <c r="AG59" s="84"/>
      <c r="AH59" s="84"/>
      <c r="AI59" s="84"/>
      <c r="AJ59" s="103"/>
      <c r="AK59" s="103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3"/>
      <c r="N60" s="84"/>
      <c r="O60" s="84"/>
      <c r="P60" s="84"/>
      <c r="Q60" s="103"/>
      <c r="R60" s="84"/>
      <c r="S60" s="84"/>
      <c r="T60" s="84"/>
      <c r="U60" s="103"/>
      <c r="V60" s="84"/>
      <c r="W60" s="84"/>
      <c r="X60" s="84"/>
      <c r="Y60" s="103"/>
      <c r="Z60" s="84"/>
      <c r="AA60" s="84"/>
      <c r="AB60" s="84"/>
      <c r="AC60" s="103"/>
      <c r="AD60" s="84"/>
      <c r="AE60" s="84"/>
      <c r="AF60" s="84"/>
      <c r="AG60" s="84"/>
      <c r="AH60" s="84"/>
      <c r="AI60" s="84"/>
      <c r="AJ60" s="103"/>
      <c r="AK60" s="103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3"/>
      <c r="N61" s="84"/>
      <c r="O61" s="84"/>
      <c r="P61" s="84"/>
      <c r="Q61" s="103"/>
      <c r="R61" s="84"/>
      <c r="S61" s="84"/>
      <c r="T61" s="84"/>
      <c r="U61" s="103"/>
      <c r="V61" s="84"/>
      <c r="W61" s="84"/>
      <c r="X61" s="84"/>
      <c r="Y61" s="103"/>
      <c r="Z61" s="84"/>
      <c r="AA61" s="84"/>
      <c r="AB61" s="84"/>
      <c r="AC61" s="103"/>
      <c r="AD61" s="84"/>
      <c r="AE61" s="84"/>
      <c r="AF61" s="84"/>
      <c r="AG61" s="84"/>
      <c r="AH61" s="84"/>
      <c r="AI61" s="84"/>
      <c r="AJ61" s="103"/>
      <c r="AK61" s="103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3"/>
      <c r="N62" s="84"/>
      <c r="O62" s="84"/>
      <c r="P62" s="84"/>
      <c r="Q62" s="103"/>
      <c r="R62" s="84"/>
      <c r="S62" s="84"/>
      <c r="T62" s="84"/>
      <c r="U62" s="103"/>
      <c r="V62" s="84"/>
      <c r="W62" s="84"/>
      <c r="X62" s="84"/>
      <c r="Y62" s="103"/>
      <c r="Z62" s="84"/>
      <c r="AA62" s="84"/>
      <c r="AB62" s="84"/>
      <c r="AC62" s="103"/>
      <c r="AD62" s="84"/>
      <c r="AE62" s="84"/>
      <c r="AF62" s="84"/>
      <c r="AG62" s="84"/>
      <c r="AH62" s="84"/>
      <c r="AI62" s="84"/>
      <c r="AJ62" s="103"/>
      <c r="AK62" s="103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3"/>
      <c r="N63" s="84"/>
      <c r="O63" s="84"/>
      <c r="P63" s="84"/>
      <c r="Q63" s="103"/>
      <c r="R63" s="84"/>
      <c r="S63" s="84"/>
      <c r="T63" s="84"/>
      <c r="U63" s="103"/>
      <c r="V63" s="84"/>
      <c r="W63" s="84"/>
      <c r="X63" s="84"/>
      <c r="Y63" s="103"/>
      <c r="Z63" s="84"/>
      <c r="AA63" s="84"/>
      <c r="AB63" s="84"/>
      <c r="AC63" s="103"/>
      <c r="AD63" s="84"/>
      <c r="AE63" s="84"/>
      <c r="AF63" s="84"/>
      <c r="AG63" s="84"/>
      <c r="AH63" s="84"/>
      <c r="AI63" s="84"/>
      <c r="AJ63" s="103"/>
      <c r="AK63" s="103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3"/>
      <c r="N64" s="84"/>
      <c r="O64" s="84"/>
      <c r="P64" s="84"/>
      <c r="Q64" s="103"/>
      <c r="R64" s="84"/>
      <c r="S64" s="84"/>
      <c r="T64" s="84"/>
      <c r="U64" s="103"/>
      <c r="V64" s="84"/>
      <c r="W64" s="84"/>
      <c r="X64" s="84"/>
      <c r="Y64" s="103"/>
      <c r="Z64" s="84"/>
      <c r="AA64" s="84"/>
      <c r="AB64" s="84"/>
      <c r="AC64" s="103"/>
      <c r="AD64" s="84"/>
      <c r="AE64" s="84"/>
      <c r="AF64" s="84"/>
      <c r="AG64" s="84"/>
      <c r="AH64" s="84"/>
      <c r="AI64" s="84"/>
      <c r="AJ64" s="103"/>
      <c r="AK64" s="103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3"/>
      <c r="N65" s="84"/>
      <c r="O65" s="84"/>
      <c r="P65" s="84"/>
      <c r="Q65" s="103"/>
      <c r="R65" s="84"/>
      <c r="S65" s="84"/>
      <c r="T65" s="84"/>
      <c r="U65" s="103"/>
      <c r="V65" s="84"/>
      <c r="W65" s="84"/>
      <c r="X65" s="84"/>
      <c r="Y65" s="103"/>
      <c r="Z65" s="84"/>
      <c r="AA65" s="84"/>
      <c r="AB65" s="84"/>
      <c r="AC65" s="103"/>
      <c r="AD65" s="84"/>
      <c r="AE65" s="84"/>
      <c r="AF65" s="84"/>
      <c r="AG65" s="84"/>
      <c r="AH65" s="84"/>
      <c r="AI65" s="84"/>
      <c r="AJ65" s="103"/>
      <c r="AK65" s="103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3"/>
      <c r="N66" s="84"/>
      <c r="O66" s="84"/>
      <c r="P66" s="84"/>
      <c r="Q66" s="103"/>
      <c r="R66" s="84"/>
      <c r="S66" s="84"/>
      <c r="T66" s="84"/>
      <c r="U66" s="103"/>
      <c r="V66" s="84"/>
      <c r="W66" s="84"/>
      <c r="X66" s="84"/>
      <c r="Y66" s="103"/>
      <c r="Z66" s="84"/>
      <c r="AA66" s="84"/>
      <c r="AB66" s="84"/>
      <c r="AC66" s="103"/>
      <c r="AD66" s="84"/>
      <c r="AE66" s="84"/>
      <c r="AF66" s="84"/>
      <c r="AG66" s="84"/>
      <c r="AH66" s="84"/>
      <c r="AI66" s="84"/>
      <c r="AJ66" s="103"/>
      <c r="AK66" s="103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3"/>
      <c r="N67" s="84"/>
      <c r="O67" s="84"/>
      <c r="P67" s="84"/>
      <c r="Q67" s="103"/>
      <c r="R67" s="84"/>
      <c r="S67" s="84"/>
      <c r="T67" s="84"/>
      <c r="U67" s="103"/>
      <c r="V67" s="84"/>
      <c r="W67" s="84"/>
      <c r="X67" s="84"/>
      <c r="Y67" s="103"/>
      <c r="Z67" s="84"/>
      <c r="AA67" s="84"/>
      <c r="AB67" s="84"/>
      <c r="AC67" s="103"/>
      <c r="AD67" s="84"/>
      <c r="AE67" s="84"/>
      <c r="AF67" s="84"/>
      <c r="AG67" s="84"/>
      <c r="AH67" s="84"/>
      <c r="AI67" s="84"/>
      <c r="AJ67" s="103"/>
      <c r="AK67" s="103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3"/>
      <c r="N68" s="84"/>
      <c r="O68" s="84"/>
      <c r="P68" s="84"/>
      <c r="Q68" s="103"/>
      <c r="R68" s="84"/>
      <c r="S68" s="84"/>
      <c r="T68" s="84"/>
      <c r="U68" s="103"/>
      <c r="V68" s="84"/>
      <c r="W68" s="84"/>
      <c r="X68" s="84"/>
      <c r="Y68" s="103"/>
      <c r="Z68" s="84"/>
      <c r="AA68" s="84"/>
      <c r="AB68" s="84"/>
      <c r="AC68" s="103"/>
      <c r="AD68" s="84"/>
      <c r="AE68" s="84"/>
      <c r="AF68" s="84"/>
      <c r="AG68" s="84"/>
      <c r="AH68" s="84"/>
      <c r="AI68" s="84"/>
      <c r="AJ68" s="103"/>
      <c r="AK68" s="103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3"/>
      <c r="N69" s="84"/>
      <c r="O69" s="84"/>
      <c r="P69" s="84"/>
      <c r="Q69" s="103"/>
      <c r="R69" s="84"/>
      <c r="S69" s="84"/>
      <c r="T69" s="84"/>
      <c r="U69" s="103"/>
      <c r="V69" s="84"/>
      <c r="W69" s="84"/>
      <c r="X69" s="84"/>
      <c r="Y69" s="103"/>
      <c r="Z69" s="84"/>
      <c r="AA69" s="84"/>
      <c r="AB69" s="84"/>
      <c r="AC69" s="103"/>
      <c r="AD69" s="84"/>
      <c r="AE69" s="84"/>
      <c r="AF69" s="84"/>
      <c r="AG69" s="84"/>
      <c r="AH69" s="84"/>
      <c r="AI69" s="84"/>
      <c r="AJ69" s="103"/>
      <c r="AK69" s="103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3"/>
      <c r="N70" s="84"/>
      <c r="O70" s="84"/>
      <c r="P70" s="84"/>
      <c r="Q70" s="103"/>
      <c r="R70" s="84"/>
      <c r="S70" s="84"/>
      <c r="T70" s="84"/>
      <c r="U70" s="103"/>
      <c r="V70" s="84"/>
      <c r="W70" s="84"/>
      <c r="X70" s="84"/>
      <c r="Y70" s="103"/>
      <c r="Z70" s="84"/>
      <c r="AA70" s="84"/>
      <c r="AB70" s="84"/>
      <c r="AC70" s="103"/>
      <c r="AD70" s="84"/>
      <c r="AE70" s="84"/>
      <c r="AF70" s="84"/>
      <c r="AG70" s="84"/>
      <c r="AH70" s="84"/>
      <c r="AI70" s="84"/>
      <c r="AJ70" s="103"/>
      <c r="AK70" s="103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3"/>
      <c r="N71" s="84"/>
      <c r="O71" s="84"/>
      <c r="P71" s="84"/>
      <c r="Q71" s="103"/>
      <c r="R71" s="84"/>
      <c r="S71" s="84"/>
      <c r="T71" s="84"/>
      <c r="U71" s="103"/>
      <c r="V71" s="84"/>
      <c r="W71" s="84"/>
      <c r="X71" s="84"/>
      <c r="Y71" s="103"/>
      <c r="Z71" s="84"/>
      <c r="AA71" s="84"/>
      <c r="AB71" s="84"/>
      <c r="AC71" s="103"/>
      <c r="AD71" s="84"/>
      <c r="AE71" s="84"/>
      <c r="AF71" s="84"/>
      <c r="AG71" s="84"/>
      <c r="AH71" s="84"/>
      <c r="AI71" s="84"/>
      <c r="AJ71" s="103"/>
      <c r="AK71" s="103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3"/>
      <c r="N72" s="84"/>
      <c r="O72" s="84"/>
      <c r="P72" s="84"/>
      <c r="Q72" s="103"/>
      <c r="R72" s="84"/>
      <c r="S72" s="84"/>
      <c r="T72" s="84"/>
      <c r="U72" s="103"/>
      <c r="V72" s="84"/>
      <c r="W72" s="84"/>
      <c r="X72" s="84"/>
      <c r="Y72" s="103"/>
      <c r="Z72" s="84"/>
      <c r="AA72" s="84"/>
      <c r="AB72" s="84"/>
      <c r="AC72" s="103"/>
      <c r="AD72" s="84"/>
      <c r="AE72" s="84"/>
      <c r="AF72" s="84"/>
      <c r="AG72" s="84"/>
      <c r="AH72" s="84"/>
      <c r="AI72" s="84"/>
      <c r="AJ72" s="103"/>
      <c r="AK72" s="103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3"/>
      <c r="N73" s="84"/>
      <c r="O73" s="84"/>
      <c r="P73" s="84"/>
      <c r="Q73" s="103"/>
      <c r="R73" s="84"/>
      <c r="S73" s="84"/>
      <c r="T73" s="84"/>
      <c r="U73" s="103"/>
      <c r="V73" s="84"/>
      <c r="W73" s="84"/>
      <c r="X73" s="84"/>
      <c r="Y73" s="103"/>
      <c r="Z73" s="84"/>
      <c r="AA73" s="84"/>
      <c r="AB73" s="84"/>
      <c r="AC73" s="103"/>
      <c r="AD73" s="84"/>
      <c r="AE73" s="84"/>
      <c r="AF73" s="84"/>
      <c r="AG73" s="84"/>
      <c r="AH73" s="84"/>
      <c r="AI73" s="84"/>
      <c r="AJ73" s="103"/>
      <c r="AK73" s="103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3"/>
      <c r="N74" s="84"/>
      <c r="O74" s="84"/>
      <c r="P74" s="84"/>
      <c r="Q74" s="103"/>
      <c r="R74" s="84"/>
      <c r="S74" s="84"/>
      <c r="T74" s="84"/>
      <c r="U74" s="103"/>
      <c r="V74" s="84"/>
      <c r="W74" s="84"/>
      <c r="X74" s="84"/>
      <c r="Y74" s="103"/>
      <c r="Z74" s="84"/>
      <c r="AA74" s="84"/>
      <c r="AB74" s="84"/>
      <c r="AC74" s="103"/>
      <c r="AD74" s="84"/>
      <c r="AE74" s="84"/>
      <c r="AF74" s="84"/>
      <c r="AG74" s="84"/>
      <c r="AH74" s="84"/>
      <c r="AI74" s="84"/>
      <c r="AJ74" s="103"/>
      <c r="AK74" s="103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3"/>
      <c r="N75" s="84"/>
      <c r="O75" s="84"/>
      <c r="P75" s="84"/>
      <c r="Q75" s="103"/>
      <c r="R75" s="84"/>
      <c r="S75" s="84"/>
      <c r="T75" s="84"/>
      <c r="U75" s="103"/>
      <c r="V75" s="84"/>
      <c r="W75" s="84"/>
      <c r="X75" s="84"/>
      <c r="Y75" s="103"/>
      <c r="Z75" s="84"/>
      <c r="AA75" s="84"/>
      <c r="AB75" s="84"/>
      <c r="AC75" s="103"/>
      <c r="AD75" s="84"/>
      <c r="AE75" s="84"/>
      <c r="AF75" s="84"/>
      <c r="AG75" s="84"/>
      <c r="AH75" s="84"/>
      <c r="AI75" s="84"/>
      <c r="AJ75" s="103"/>
      <c r="AK75" s="103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3"/>
      <c r="N76" s="84"/>
      <c r="O76" s="84"/>
      <c r="P76" s="84"/>
      <c r="Q76" s="103"/>
      <c r="R76" s="84"/>
      <c r="S76" s="84"/>
      <c r="T76" s="84"/>
      <c r="U76" s="103"/>
      <c r="V76" s="84"/>
      <c r="W76" s="84"/>
      <c r="X76" s="84"/>
      <c r="Y76" s="103"/>
      <c r="Z76" s="84"/>
      <c r="AA76" s="84"/>
      <c r="AB76" s="84"/>
      <c r="AC76" s="103"/>
      <c r="AD76" s="84"/>
      <c r="AE76" s="84"/>
      <c r="AF76" s="84"/>
      <c r="AG76" s="84"/>
      <c r="AH76" s="84"/>
      <c r="AI76" s="84"/>
      <c r="AJ76" s="103"/>
      <c r="AK76" s="103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3"/>
      <c r="N77" s="84"/>
      <c r="O77" s="84"/>
      <c r="P77" s="84"/>
      <c r="Q77" s="103"/>
      <c r="R77" s="84"/>
      <c r="S77" s="84"/>
      <c r="T77" s="84"/>
      <c r="U77" s="103"/>
      <c r="V77" s="84"/>
      <c r="W77" s="84"/>
      <c r="X77" s="84"/>
      <c r="Y77" s="103"/>
      <c r="Z77" s="84"/>
      <c r="AA77" s="84"/>
      <c r="AB77" s="84"/>
      <c r="AC77" s="103"/>
      <c r="AD77" s="84"/>
      <c r="AE77" s="84"/>
      <c r="AF77" s="84"/>
      <c r="AG77" s="84"/>
      <c r="AH77" s="84"/>
      <c r="AI77" s="84"/>
      <c r="AJ77" s="103"/>
      <c r="AK77" s="103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3"/>
      <c r="N78" s="84"/>
      <c r="O78" s="84"/>
      <c r="P78" s="84"/>
      <c r="Q78" s="103"/>
      <c r="R78" s="84"/>
      <c r="S78" s="84"/>
      <c r="T78" s="84"/>
      <c r="U78" s="103"/>
      <c r="V78" s="84"/>
      <c r="W78" s="84"/>
      <c r="X78" s="84"/>
      <c r="Y78" s="103"/>
      <c r="Z78" s="84"/>
      <c r="AA78" s="84"/>
      <c r="AB78" s="84"/>
      <c r="AC78" s="103"/>
      <c r="AD78" s="84"/>
      <c r="AE78" s="84"/>
      <c r="AF78" s="84"/>
      <c r="AG78" s="84"/>
      <c r="AH78" s="84"/>
      <c r="AI78" s="84"/>
      <c r="AJ78" s="103"/>
      <c r="AK78" s="103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3"/>
      <c r="N79" s="84"/>
      <c r="O79" s="84"/>
      <c r="P79" s="84"/>
      <c r="Q79" s="103"/>
      <c r="R79" s="84"/>
      <c r="S79" s="84"/>
      <c r="T79" s="84"/>
      <c r="U79" s="103"/>
      <c r="V79" s="84"/>
      <c r="W79" s="84"/>
      <c r="X79" s="84"/>
      <c r="Y79" s="103"/>
      <c r="Z79" s="84"/>
      <c r="AA79" s="84"/>
      <c r="AB79" s="84"/>
      <c r="AC79" s="103"/>
      <c r="AD79" s="84"/>
      <c r="AE79" s="84"/>
      <c r="AF79" s="84"/>
      <c r="AG79" s="84"/>
      <c r="AH79" s="84"/>
      <c r="AI79" s="84"/>
      <c r="AJ79" s="103"/>
      <c r="AK79" s="103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3"/>
      <c r="N80" s="84"/>
      <c r="O80" s="84"/>
      <c r="P80" s="84"/>
      <c r="Q80" s="103"/>
      <c r="R80" s="84"/>
      <c r="S80" s="84"/>
      <c r="T80" s="84"/>
      <c r="U80" s="103"/>
      <c r="V80" s="84"/>
      <c r="W80" s="84"/>
      <c r="X80" s="84"/>
      <c r="Y80" s="103"/>
      <c r="Z80" s="84"/>
      <c r="AA80" s="84"/>
      <c r="AB80" s="84"/>
      <c r="AC80" s="103"/>
      <c r="AD80" s="84"/>
      <c r="AE80" s="84"/>
      <c r="AF80" s="84"/>
      <c r="AG80" s="84"/>
      <c r="AH80" s="84"/>
      <c r="AI80" s="84"/>
      <c r="AJ80" s="103"/>
      <c r="AK80" s="103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3"/>
      <c r="N81" s="84"/>
      <c r="O81" s="84"/>
      <c r="P81" s="84"/>
      <c r="Q81" s="103"/>
      <c r="R81" s="84"/>
      <c r="S81" s="84"/>
      <c r="T81" s="84"/>
      <c r="U81" s="103"/>
      <c r="V81" s="84"/>
      <c r="W81" s="84"/>
      <c r="X81" s="84"/>
      <c r="Y81" s="103"/>
      <c r="Z81" s="84"/>
      <c r="AA81" s="84"/>
      <c r="AB81" s="84"/>
      <c r="AC81" s="103"/>
      <c r="AD81" s="84"/>
      <c r="AE81" s="84"/>
      <c r="AF81" s="84"/>
      <c r="AG81" s="84"/>
      <c r="AH81" s="84"/>
      <c r="AI81" s="84"/>
      <c r="AJ81" s="103"/>
      <c r="AK81" s="103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zoomScalePageLayoutView="0" workbookViewId="0" topLeftCell="A1">
      <selection activeCell="M31" sqref="M3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0</v>
      </c>
      <c r="E4" s="132"/>
      <c r="F4" s="132"/>
      <c r="G4" s="132" t="s">
        <v>1</v>
      </c>
      <c r="H4" s="132"/>
      <c r="I4" s="132"/>
      <c r="J4" s="133" t="s">
        <v>2</v>
      </c>
      <c r="K4" s="134"/>
      <c r="L4" s="134"/>
      <c r="M4" s="135"/>
      <c r="N4" s="133" t="s">
        <v>3</v>
      </c>
      <c r="O4" s="136"/>
      <c r="P4" s="136"/>
      <c r="Q4" s="137"/>
      <c r="R4" s="133" t="s">
        <v>4</v>
      </c>
      <c r="S4" s="136"/>
      <c r="T4" s="136"/>
      <c r="U4" s="137"/>
      <c r="V4" s="133" t="s">
        <v>5</v>
      </c>
      <c r="W4" s="138"/>
      <c r="X4" s="138"/>
      <c r="Y4" s="139"/>
      <c r="Z4" s="133" t="s">
        <v>6</v>
      </c>
      <c r="AA4" s="134"/>
      <c r="AB4" s="134"/>
      <c r="AC4" s="135"/>
      <c r="AD4" s="133" t="s">
        <v>7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18"/>
      <c r="AH5" s="18"/>
      <c r="AI5" s="18"/>
      <c r="AJ5" s="22" t="s">
        <v>17</v>
      </c>
      <c r="AK5" s="23" t="s">
        <v>18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34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446</v>
      </c>
      <c r="C9" s="64" t="s">
        <v>447</v>
      </c>
      <c r="D9" s="85">
        <v>157638599</v>
      </c>
      <c r="E9" s="86">
        <v>114264001</v>
      </c>
      <c r="F9" s="87">
        <f>$D9+$E9</f>
        <v>271902600</v>
      </c>
      <c r="G9" s="85">
        <v>157638599</v>
      </c>
      <c r="H9" s="86">
        <v>114264001</v>
      </c>
      <c r="I9" s="87">
        <f>$G9+$H9</f>
        <v>271902600</v>
      </c>
      <c r="J9" s="85">
        <v>35291920</v>
      </c>
      <c r="K9" s="86">
        <v>26388984</v>
      </c>
      <c r="L9" s="86">
        <f>$J9+$K9</f>
        <v>61680904</v>
      </c>
      <c r="M9" s="104">
        <f>IF($F9=0,0,$L9/$F9)</f>
        <v>0.22684926146347995</v>
      </c>
      <c r="N9" s="85">
        <v>0</v>
      </c>
      <c r="O9" s="86">
        <v>0</v>
      </c>
      <c r="P9" s="86">
        <f>$N9+$O9</f>
        <v>0</v>
      </c>
      <c r="Q9" s="104">
        <f>IF($F9=0,0,$P9/$F9)</f>
        <v>0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v>35291920</v>
      </c>
      <c r="AA9" s="86">
        <v>26388984</v>
      </c>
      <c r="AB9" s="86">
        <f>$Z9+$AA9</f>
        <v>61680904</v>
      </c>
      <c r="AC9" s="104">
        <f>IF($F9=0,0,$AB9/$F9)</f>
        <v>0.22684926146347995</v>
      </c>
      <c r="AD9" s="85">
        <v>41799065</v>
      </c>
      <c r="AE9" s="86">
        <v>32933181</v>
      </c>
      <c r="AF9" s="86">
        <f>$AD9+$AE9</f>
        <v>74732246</v>
      </c>
      <c r="AG9" s="86">
        <v>298270603</v>
      </c>
      <c r="AH9" s="86">
        <v>318944381</v>
      </c>
      <c r="AI9" s="87">
        <v>74732246</v>
      </c>
      <c r="AJ9" s="124">
        <f>IF($AG9=0,0,$AI9/$AG9)</f>
        <v>0.2505518319550921</v>
      </c>
      <c r="AK9" s="125">
        <f>IF($AF9=0,0,(($L9/$AF9)-1))</f>
        <v>-0.17464137234681798</v>
      </c>
    </row>
    <row r="10" spans="1:37" ht="12.75">
      <c r="A10" s="62" t="s">
        <v>96</v>
      </c>
      <c r="B10" s="63" t="s">
        <v>448</v>
      </c>
      <c r="C10" s="64" t="s">
        <v>449</v>
      </c>
      <c r="D10" s="85">
        <v>330498572</v>
      </c>
      <c r="E10" s="86">
        <v>95256152</v>
      </c>
      <c r="F10" s="87">
        <f aca="true" t="shared" si="0" ref="F10:F45">$D10+$E10</f>
        <v>425754724</v>
      </c>
      <c r="G10" s="85">
        <v>330498572</v>
      </c>
      <c r="H10" s="86">
        <v>95256152</v>
      </c>
      <c r="I10" s="87">
        <f aca="true" t="shared" si="1" ref="I10:I45">$G10+$H10</f>
        <v>425754724</v>
      </c>
      <c r="J10" s="85">
        <v>79161238</v>
      </c>
      <c r="K10" s="86">
        <v>20893560</v>
      </c>
      <c r="L10" s="86">
        <f aca="true" t="shared" si="2" ref="L10:L45">$J10+$K10</f>
        <v>100054798</v>
      </c>
      <c r="M10" s="104">
        <f aca="true" t="shared" si="3" ref="M10:M45">IF($F10=0,0,$L10/$F10)</f>
        <v>0.2350057259728726</v>
      </c>
      <c r="N10" s="85">
        <v>0</v>
      </c>
      <c r="O10" s="86">
        <v>0</v>
      </c>
      <c r="P10" s="86">
        <f aca="true" t="shared" si="4" ref="P10:P45">$N10+$O10</f>
        <v>0</v>
      </c>
      <c r="Q10" s="104">
        <f aca="true" t="shared" si="5" ref="Q10:Q45">IF($F10=0,0,$P10/$F10)</f>
        <v>0</v>
      </c>
      <c r="R10" s="85">
        <v>0</v>
      </c>
      <c r="S10" s="86">
        <v>0</v>
      </c>
      <c r="T10" s="86">
        <f aca="true" t="shared" si="6" ref="T10:T45">$R10+$S10</f>
        <v>0</v>
      </c>
      <c r="U10" s="104">
        <f aca="true" t="shared" si="7" ref="U10:U45">IF($I10=0,0,$T10/$I10)</f>
        <v>0</v>
      </c>
      <c r="V10" s="85">
        <v>0</v>
      </c>
      <c r="W10" s="86">
        <v>0</v>
      </c>
      <c r="X10" s="86">
        <f aca="true" t="shared" si="8" ref="X10:X45">$V10+$W10</f>
        <v>0</v>
      </c>
      <c r="Y10" s="104">
        <f aca="true" t="shared" si="9" ref="Y10:Y45">IF($I10=0,0,$X10/$I10)</f>
        <v>0</v>
      </c>
      <c r="Z10" s="85">
        <v>79161238</v>
      </c>
      <c r="AA10" s="86">
        <v>20893560</v>
      </c>
      <c r="AB10" s="86">
        <f aca="true" t="shared" si="10" ref="AB10:AB45">$Z10+$AA10</f>
        <v>100054798</v>
      </c>
      <c r="AC10" s="104">
        <f aca="true" t="shared" si="11" ref="AC10:AC45">IF($F10=0,0,$AB10/$F10)</f>
        <v>0.2350057259728726</v>
      </c>
      <c r="AD10" s="85">
        <v>44079291</v>
      </c>
      <c r="AE10" s="86">
        <v>20143415</v>
      </c>
      <c r="AF10" s="86">
        <f aca="true" t="shared" si="12" ref="AF10:AF45">$AD10+$AE10</f>
        <v>64222706</v>
      </c>
      <c r="AG10" s="86">
        <v>441512476</v>
      </c>
      <c r="AH10" s="86">
        <v>456388559</v>
      </c>
      <c r="AI10" s="87">
        <v>64222706</v>
      </c>
      <c r="AJ10" s="124">
        <f aca="true" t="shared" si="13" ref="AJ10:AJ45">IF($AG10=0,0,$AI10/$AG10)</f>
        <v>0.145460682293381</v>
      </c>
      <c r="AK10" s="125">
        <f aca="true" t="shared" si="14" ref="AK10:AK45">IF($AF10=0,0,(($L10/$AF10)-1))</f>
        <v>0.5579349459364107</v>
      </c>
    </row>
    <row r="11" spans="1:37" ht="12.75">
      <c r="A11" s="62" t="s">
        <v>96</v>
      </c>
      <c r="B11" s="63" t="s">
        <v>450</v>
      </c>
      <c r="C11" s="64" t="s">
        <v>451</v>
      </c>
      <c r="D11" s="85">
        <v>459602717</v>
      </c>
      <c r="E11" s="86">
        <v>208307099</v>
      </c>
      <c r="F11" s="87">
        <f t="shared" si="0"/>
        <v>667909816</v>
      </c>
      <c r="G11" s="85">
        <v>459602717</v>
      </c>
      <c r="H11" s="86">
        <v>208307099</v>
      </c>
      <c r="I11" s="87">
        <f t="shared" si="1"/>
        <v>667909816</v>
      </c>
      <c r="J11" s="85">
        <v>0</v>
      </c>
      <c r="K11" s="86">
        <v>0</v>
      </c>
      <c r="L11" s="86">
        <f t="shared" si="2"/>
        <v>0</v>
      </c>
      <c r="M11" s="104">
        <f t="shared" si="3"/>
        <v>0</v>
      </c>
      <c r="N11" s="85">
        <v>0</v>
      </c>
      <c r="O11" s="86">
        <v>0</v>
      </c>
      <c r="P11" s="86">
        <f t="shared" si="4"/>
        <v>0</v>
      </c>
      <c r="Q11" s="104">
        <f t="shared" si="5"/>
        <v>0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v>0</v>
      </c>
      <c r="AA11" s="86">
        <v>0</v>
      </c>
      <c r="AB11" s="86">
        <f t="shared" si="10"/>
        <v>0</v>
      </c>
      <c r="AC11" s="104">
        <f t="shared" si="11"/>
        <v>0</v>
      </c>
      <c r="AD11" s="85">
        <v>64065426</v>
      </c>
      <c r="AE11" s="86">
        <v>5751286</v>
      </c>
      <c r="AF11" s="86">
        <f t="shared" si="12"/>
        <v>69816712</v>
      </c>
      <c r="AG11" s="86">
        <v>807842525</v>
      </c>
      <c r="AH11" s="86">
        <v>545232518</v>
      </c>
      <c r="AI11" s="87">
        <v>69816712</v>
      </c>
      <c r="AJ11" s="124">
        <f t="shared" si="13"/>
        <v>0.0864236653053143</v>
      </c>
      <c r="AK11" s="125">
        <f t="shared" si="14"/>
        <v>-1</v>
      </c>
    </row>
    <row r="12" spans="1:37" ht="12.75">
      <c r="A12" s="62" t="s">
        <v>111</v>
      </c>
      <c r="B12" s="63" t="s">
        <v>452</v>
      </c>
      <c r="C12" s="64" t="s">
        <v>453</v>
      </c>
      <c r="D12" s="85">
        <v>81428343</v>
      </c>
      <c r="E12" s="86">
        <v>946000</v>
      </c>
      <c r="F12" s="87">
        <f t="shared" si="0"/>
        <v>82374343</v>
      </c>
      <c r="G12" s="85">
        <v>81428343</v>
      </c>
      <c r="H12" s="86">
        <v>946000</v>
      </c>
      <c r="I12" s="87">
        <f t="shared" si="1"/>
        <v>82374343</v>
      </c>
      <c r="J12" s="85">
        <v>18395505</v>
      </c>
      <c r="K12" s="86">
        <v>0</v>
      </c>
      <c r="L12" s="86">
        <f t="shared" si="2"/>
        <v>18395505</v>
      </c>
      <c r="M12" s="104">
        <f t="shared" si="3"/>
        <v>0.22331595409507546</v>
      </c>
      <c r="N12" s="85">
        <v>0</v>
      </c>
      <c r="O12" s="86">
        <v>0</v>
      </c>
      <c r="P12" s="86">
        <f t="shared" si="4"/>
        <v>0</v>
      </c>
      <c r="Q12" s="104">
        <f t="shared" si="5"/>
        <v>0</v>
      </c>
      <c r="R12" s="85">
        <v>0</v>
      </c>
      <c r="S12" s="86">
        <v>0</v>
      </c>
      <c r="T12" s="86">
        <f t="shared" si="6"/>
        <v>0</v>
      </c>
      <c r="U12" s="104">
        <f t="shared" si="7"/>
        <v>0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v>18395505</v>
      </c>
      <c r="AA12" s="86">
        <v>0</v>
      </c>
      <c r="AB12" s="86">
        <f t="shared" si="10"/>
        <v>18395505</v>
      </c>
      <c r="AC12" s="104">
        <f t="shared" si="11"/>
        <v>0.22331595409507546</v>
      </c>
      <c r="AD12" s="85">
        <v>18880323</v>
      </c>
      <c r="AE12" s="86">
        <v>74200</v>
      </c>
      <c r="AF12" s="86">
        <f t="shared" si="12"/>
        <v>18954523</v>
      </c>
      <c r="AG12" s="86">
        <v>100828279</v>
      </c>
      <c r="AH12" s="86">
        <v>94566422</v>
      </c>
      <c r="AI12" s="87">
        <v>18954523</v>
      </c>
      <c r="AJ12" s="124">
        <f t="shared" si="13"/>
        <v>0.18798816351908576</v>
      </c>
      <c r="AK12" s="125">
        <f t="shared" si="14"/>
        <v>-0.029492591293381554</v>
      </c>
    </row>
    <row r="13" spans="1:37" ht="16.5">
      <c r="A13" s="65"/>
      <c r="B13" s="66" t="s">
        <v>454</v>
      </c>
      <c r="C13" s="67"/>
      <c r="D13" s="88">
        <f>SUM(D9:D12)</f>
        <v>1029168231</v>
      </c>
      <c r="E13" s="89">
        <f>SUM(E9:E12)</f>
        <v>418773252</v>
      </c>
      <c r="F13" s="90">
        <f t="shared" si="0"/>
        <v>1447941483</v>
      </c>
      <c r="G13" s="88">
        <f>SUM(G9:G12)</f>
        <v>1029168231</v>
      </c>
      <c r="H13" s="89">
        <f>SUM(H9:H12)</f>
        <v>418773252</v>
      </c>
      <c r="I13" s="90">
        <f t="shared" si="1"/>
        <v>1447941483</v>
      </c>
      <c r="J13" s="88">
        <f>SUM(J9:J12)</f>
        <v>132848663</v>
      </c>
      <c r="K13" s="89">
        <f>SUM(K9:K12)</f>
        <v>47282544</v>
      </c>
      <c r="L13" s="89">
        <f t="shared" si="2"/>
        <v>180131207</v>
      </c>
      <c r="M13" s="105">
        <f t="shared" si="3"/>
        <v>0.12440503232684853</v>
      </c>
      <c r="N13" s="88">
        <f>SUM(N9:N12)</f>
        <v>0</v>
      </c>
      <c r="O13" s="89">
        <f>SUM(O9:O12)</f>
        <v>0</v>
      </c>
      <c r="P13" s="89">
        <f t="shared" si="4"/>
        <v>0</v>
      </c>
      <c r="Q13" s="105">
        <f t="shared" si="5"/>
        <v>0</v>
      </c>
      <c r="R13" s="88">
        <f>SUM(R9:R12)</f>
        <v>0</v>
      </c>
      <c r="S13" s="89">
        <f>SUM(S9:S12)</f>
        <v>0</v>
      </c>
      <c r="T13" s="89">
        <f t="shared" si="6"/>
        <v>0</v>
      </c>
      <c r="U13" s="105">
        <f t="shared" si="7"/>
        <v>0</v>
      </c>
      <c r="V13" s="88">
        <f>SUM(V9:V12)</f>
        <v>0</v>
      </c>
      <c r="W13" s="89">
        <f>SUM(W9:W12)</f>
        <v>0</v>
      </c>
      <c r="X13" s="89">
        <f t="shared" si="8"/>
        <v>0</v>
      </c>
      <c r="Y13" s="105">
        <f t="shared" si="9"/>
        <v>0</v>
      </c>
      <c r="Z13" s="88">
        <v>132848663</v>
      </c>
      <c r="AA13" s="89">
        <v>47282544</v>
      </c>
      <c r="AB13" s="89">
        <f t="shared" si="10"/>
        <v>180131207</v>
      </c>
      <c r="AC13" s="105">
        <f t="shared" si="11"/>
        <v>0.12440503232684853</v>
      </c>
      <c r="AD13" s="88">
        <f>SUM(AD9:AD12)</f>
        <v>168824105</v>
      </c>
      <c r="AE13" s="89">
        <f>SUM(AE9:AE12)</f>
        <v>58902082</v>
      </c>
      <c r="AF13" s="89">
        <f t="shared" si="12"/>
        <v>227726187</v>
      </c>
      <c r="AG13" s="89">
        <f>SUM(AG9:AG12)</f>
        <v>1648453883</v>
      </c>
      <c r="AH13" s="89">
        <f>SUM(AH9:AH12)</f>
        <v>1415131880</v>
      </c>
      <c r="AI13" s="90">
        <f>SUM(AI9:AI12)</f>
        <v>227726187</v>
      </c>
      <c r="AJ13" s="126">
        <f t="shared" si="13"/>
        <v>0.13814531868223334</v>
      </c>
      <c r="AK13" s="127">
        <f t="shared" si="14"/>
        <v>-0.2090009086218969</v>
      </c>
    </row>
    <row r="14" spans="1:37" ht="12.75">
      <c r="A14" s="62" t="s">
        <v>96</v>
      </c>
      <c r="B14" s="63" t="s">
        <v>455</v>
      </c>
      <c r="C14" s="64" t="s">
        <v>456</v>
      </c>
      <c r="D14" s="85">
        <v>65389290</v>
      </c>
      <c r="E14" s="86">
        <v>21947600</v>
      </c>
      <c r="F14" s="87">
        <f t="shared" si="0"/>
        <v>87336890</v>
      </c>
      <c r="G14" s="85">
        <v>65389290</v>
      </c>
      <c r="H14" s="86">
        <v>21947600</v>
      </c>
      <c r="I14" s="87">
        <f t="shared" si="1"/>
        <v>87336890</v>
      </c>
      <c r="J14" s="85">
        <v>11357545</v>
      </c>
      <c r="K14" s="86">
        <v>436962</v>
      </c>
      <c r="L14" s="86">
        <f t="shared" si="2"/>
        <v>11794507</v>
      </c>
      <c r="M14" s="104">
        <f t="shared" si="3"/>
        <v>0.13504610709174553</v>
      </c>
      <c r="N14" s="85">
        <v>0</v>
      </c>
      <c r="O14" s="86">
        <v>0</v>
      </c>
      <c r="P14" s="86">
        <f t="shared" si="4"/>
        <v>0</v>
      </c>
      <c r="Q14" s="104">
        <f t="shared" si="5"/>
        <v>0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v>11357545</v>
      </c>
      <c r="AA14" s="86">
        <v>436962</v>
      </c>
      <c r="AB14" s="86">
        <f t="shared" si="10"/>
        <v>11794507</v>
      </c>
      <c r="AC14" s="104">
        <f t="shared" si="11"/>
        <v>0.13504610709174553</v>
      </c>
      <c r="AD14" s="85">
        <v>12138464</v>
      </c>
      <c r="AE14" s="86">
        <v>1321450</v>
      </c>
      <c r="AF14" s="86">
        <f t="shared" si="12"/>
        <v>13459914</v>
      </c>
      <c r="AG14" s="86">
        <v>90728602</v>
      </c>
      <c r="AH14" s="86">
        <v>73024930</v>
      </c>
      <c r="AI14" s="87">
        <v>13459914</v>
      </c>
      <c r="AJ14" s="124">
        <f t="shared" si="13"/>
        <v>0.1483535919576938</v>
      </c>
      <c r="AK14" s="125">
        <f t="shared" si="14"/>
        <v>-0.12373087970695806</v>
      </c>
    </row>
    <row r="15" spans="1:37" ht="12.75">
      <c r="A15" s="62" t="s">
        <v>96</v>
      </c>
      <c r="B15" s="63" t="s">
        <v>457</v>
      </c>
      <c r="C15" s="64" t="s">
        <v>458</v>
      </c>
      <c r="D15" s="85">
        <v>290745636</v>
      </c>
      <c r="E15" s="86">
        <v>24774000</v>
      </c>
      <c r="F15" s="87">
        <f t="shared" si="0"/>
        <v>315519636</v>
      </c>
      <c r="G15" s="85">
        <v>290745636</v>
      </c>
      <c r="H15" s="86">
        <v>24774000</v>
      </c>
      <c r="I15" s="87">
        <f t="shared" si="1"/>
        <v>315519636</v>
      </c>
      <c r="J15" s="85">
        <v>53784934</v>
      </c>
      <c r="K15" s="86">
        <v>4327618</v>
      </c>
      <c r="L15" s="86">
        <f t="shared" si="2"/>
        <v>58112552</v>
      </c>
      <c r="M15" s="104">
        <f t="shared" si="3"/>
        <v>0.18418046095869609</v>
      </c>
      <c r="N15" s="85">
        <v>0</v>
      </c>
      <c r="O15" s="86">
        <v>0</v>
      </c>
      <c r="P15" s="86">
        <f t="shared" si="4"/>
        <v>0</v>
      </c>
      <c r="Q15" s="104">
        <f t="shared" si="5"/>
        <v>0</v>
      </c>
      <c r="R15" s="85">
        <v>0</v>
      </c>
      <c r="S15" s="86">
        <v>0</v>
      </c>
      <c r="T15" s="86">
        <f t="shared" si="6"/>
        <v>0</v>
      </c>
      <c r="U15" s="104">
        <f t="shared" si="7"/>
        <v>0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v>53784934</v>
      </c>
      <c r="AA15" s="86">
        <v>4327618</v>
      </c>
      <c r="AB15" s="86">
        <f t="shared" si="10"/>
        <v>58112552</v>
      </c>
      <c r="AC15" s="104">
        <f t="shared" si="11"/>
        <v>0.18418046095869609</v>
      </c>
      <c r="AD15" s="85">
        <v>64216480</v>
      </c>
      <c r="AE15" s="86">
        <v>2564964</v>
      </c>
      <c r="AF15" s="86">
        <f t="shared" si="12"/>
        <v>66781444</v>
      </c>
      <c r="AG15" s="86">
        <v>313436247</v>
      </c>
      <c r="AH15" s="86">
        <v>324529348</v>
      </c>
      <c r="AI15" s="87">
        <v>66781444</v>
      </c>
      <c r="AJ15" s="124">
        <f t="shared" si="13"/>
        <v>0.2130622882298613</v>
      </c>
      <c r="AK15" s="125">
        <f t="shared" si="14"/>
        <v>-0.12980989150219635</v>
      </c>
    </row>
    <row r="16" spans="1:37" ht="12.75">
      <c r="A16" s="62" t="s">
        <v>96</v>
      </c>
      <c r="B16" s="63" t="s">
        <v>459</v>
      </c>
      <c r="C16" s="64" t="s">
        <v>460</v>
      </c>
      <c r="D16" s="85">
        <v>63261250</v>
      </c>
      <c r="E16" s="86">
        <v>11601000</v>
      </c>
      <c r="F16" s="87">
        <f t="shared" si="0"/>
        <v>74862250</v>
      </c>
      <c r="G16" s="85">
        <v>63261250</v>
      </c>
      <c r="H16" s="86">
        <v>11601000</v>
      </c>
      <c r="I16" s="87">
        <f t="shared" si="1"/>
        <v>74862250</v>
      </c>
      <c r="J16" s="85">
        <v>6821281</v>
      </c>
      <c r="K16" s="86">
        <v>3096014</v>
      </c>
      <c r="L16" s="86">
        <f t="shared" si="2"/>
        <v>9917295</v>
      </c>
      <c r="M16" s="104">
        <f t="shared" si="3"/>
        <v>0.13247391041546308</v>
      </c>
      <c r="N16" s="85">
        <v>0</v>
      </c>
      <c r="O16" s="86">
        <v>0</v>
      </c>
      <c r="P16" s="86">
        <f t="shared" si="4"/>
        <v>0</v>
      </c>
      <c r="Q16" s="104">
        <f t="shared" si="5"/>
        <v>0</v>
      </c>
      <c r="R16" s="85">
        <v>0</v>
      </c>
      <c r="S16" s="86">
        <v>0</v>
      </c>
      <c r="T16" s="86">
        <f t="shared" si="6"/>
        <v>0</v>
      </c>
      <c r="U16" s="104">
        <f t="shared" si="7"/>
        <v>0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v>6821281</v>
      </c>
      <c r="AA16" s="86">
        <v>3096014</v>
      </c>
      <c r="AB16" s="86">
        <f t="shared" si="10"/>
        <v>9917295</v>
      </c>
      <c r="AC16" s="104">
        <f t="shared" si="11"/>
        <v>0.13247391041546308</v>
      </c>
      <c r="AD16" s="85">
        <v>8583892</v>
      </c>
      <c r="AE16" s="86">
        <v>2364620</v>
      </c>
      <c r="AF16" s="86">
        <f t="shared" si="12"/>
        <v>10948512</v>
      </c>
      <c r="AG16" s="86">
        <v>60242500</v>
      </c>
      <c r="AH16" s="86">
        <v>60938000</v>
      </c>
      <c r="AI16" s="87">
        <v>10948512</v>
      </c>
      <c r="AJ16" s="124">
        <f t="shared" si="13"/>
        <v>0.18174066481304726</v>
      </c>
      <c r="AK16" s="125">
        <f t="shared" si="14"/>
        <v>-0.09418786772120269</v>
      </c>
    </row>
    <row r="17" spans="1:37" ht="12.75">
      <c r="A17" s="62" t="s">
        <v>96</v>
      </c>
      <c r="B17" s="63" t="s">
        <v>461</v>
      </c>
      <c r="C17" s="64" t="s">
        <v>462</v>
      </c>
      <c r="D17" s="85">
        <v>94802761</v>
      </c>
      <c r="E17" s="86">
        <v>75577482</v>
      </c>
      <c r="F17" s="87">
        <f t="shared" si="0"/>
        <v>170380243</v>
      </c>
      <c r="G17" s="85">
        <v>94802761</v>
      </c>
      <c r="H17" s="86">
        <v>75577482</v>
      </c>
      <c r="I17" s="87">
        <f t="shared" si="1"/>
        <v>170380243</v>
      </c>
      <c r="J17" s="85">
        <v>4121739</v>
      </c>
      <c r="K17" s="86">
        <v>0</v>
      </c>
      <c r="L17" s="86">
        <f t="shared" si="2"/>
        <v>4121739</v>
      </c>
      <c r="M17" s="104">
        <f t="shared" si="3"/>
        <v>0.024191414024453527</v>
      </c>
      <c r="N17" s="85">
        <v>0</v>
      </c>
      <c r="O17" s="86">
        <v>0</v>
      </c>
      <c r="P17" s="86">
        <f t="shared" si="4"/>
        <v>0</v>
      </c>
      <c r="Q17" s="104">
        <f t="shared" si="5"/>
        <v>0</v>
      </c>
      <c r="R17" s="85">
        <v>0</v>
      </c>
      <c r="S17" s="86">
        <v>0</v>
      </c>
      <c r="T17" s="86">
        <f t="shared" si="6"/>
        <v>0</v>
      </c>
      <c r="U17" s="104">
        <f t="shared" si="7"/>
        <v>0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v>4121739</v>
      </c>
      <c r="AA17" s="86">
        <v>0</v>
      </c>
      <c r="AB17" s="86">
        <f t="shared" si="10"/>
        <v>4121739</v>
      </c>
      <c r="AC17" s="104">
        <f t="shared" si="11"/>
        <v>0.024191414024453527</v>
      </c>
      <c r="AD17" s="85">
        <v>14972875</v>
      </c>
      <c r="AE17" s="86">
        <v>4467185</v>
      </c>
      <c r="AF17" s="86">
        <f t="shared" si="12"/>
        <v>19440060</v>
      </c>
      <c r="AG17" s="86">
        <v>124581495</v>
      </c>
      <c r="AH17" s="86">
        <v>120232967</v>
      </c>
      <c r="AI17" s="87">
        <v>19440060</v>
      </c>
      <c r="AJ17" s="124">
        <f t="shared" si="13"/>
        <v>0.15604291793094954</v>
      </c>
      <c r="AK17" s="125">
        <f t="shared" si="14"/>
        <v>-0.7879770432807306</v>
      </c>
    </row>
    <row r="18" spans="1:37" ht="12.75">
      <c r="A18" s="62" t="s">
        <v>96</v>
      </c>
      <c r="B18" s="63" t="s">
        <v>463</v>
      </c>
      <c r="C18" s="64" t="s">
        <v>464</v>
      </c>
      <c r="D18" s="85">
        <v>59090900</v>
      </c>
      <c r="E18" s="86">
        <v>8145000</v>
      </c>
      <c r="F18" s="87">
        <f t="shared" si="0"/>
        <v>67235900</v>
      </c>
      <c r="G18" s="85">
        <v>59090900</v>
      </c>
      <c r="H18" s="86">
        <v>8145000</v>
      </c>
      <c r="I18" s="87">
        <f t="shared" si="1"/>
        <v>67235900</v>
      </c>
      <c r="J18" s="85">
        <v>13188100</v>
      </c>
      <c r="K18" s="86">
        <v>4552213</v>
      </c>
      <c r="L18" s="86">
        <f t="shared" si="2"/>
        <v>17740313</v>
      </c>
      <c r="M18" s="104">
        <f t="shared" si="3"/>
        <v>0.2638517964361301</v>
      </c>
      <c r="N18" s="85">
        <v>0</v>
      </c>
      <c r="O18" s="86">
        <v>0</v>
      </c>
      <c r="P18" s="86">
        <f t="shared" si="4"/>
        <v>0</v>
      </c>
      <c r="Q18" s="104">
        <f t="shared" si="5"/>
        <v>0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v>13188100</v>
      </c>
      <c r="AA18" s="86">
        <v>4552213</v>
      </c>
      <c r="AB18" s="86">
        <f t="shared" si="10"/>
        <v>17740313</v>
      </c>
      <c r="AC18" s="104">
        <f t="shared" si="11"/>
        <v>0.2638517964361301</v>
      </c>
      <c r="AD18" s="85">
        <v>8648220</v>
      </c>
      <c r="AE18" s="86">
        <v>1874241</v>
      </c>
      <c r="AF18" s="86">
        <f t="shared" si="12"/>
        <v>10522461</v>
      </c>
      <c r="AG18" s="86">
        <v>60979800</v>
      </c>
      <c r="AH18" s="86">
        <v>62439400</v>
      </c>
      <c r="AI18" s="87">
        <v>10522461</v>
      </c>
      <c r="AJ18" s="124">
        <f t="shared" si="13"/>
        <v>0.17255650231716077</v>
      </c>
      <c r="AK18" s="125">
        <f t="shared" si="14"/>
        <v>0.6859471372714046</v>
      </c>
    </row>
    <row r="19" spans="1:37" ht="12.75">
      <c r="A19" s="62" t="s">
        <v>96</v>
      </c>
      <c r="B19" s="63" t="s">
        <v>465</v>
      </c>
      <c r="C19" s="64" t="s">
        <v>466</v>
      </c>
      <c r="D19" s="85">
        <v>61078517</v>
      </c>
      <c r="E19" s="86">
        <v>22425000</v>
      </c>
      <c r="F19" s="87">
        <f t="shared" si="0"/>
        <v>83503517</v>
      </c>
      <c r="G19" s="85">
        <v>61078517</v>
      </c>
      <c r="H19" s="86">
        <v>22425000</v>
      </c>
      <c r="I19" s="87">
        <f t="shared" si="1"/>
        <v>83503517</v>
      </c>
      <c r="J19" s="85">
        <v>1159582</v>
      </c>
      <c r="K19" s="86">
        <v>109015</v>
      </c>
      <c r="L19" s="86">
        <f t="shared" si="2"/>
        <v>1268597</v>
      </c>
      <c r="M19" s="104">
        <f t="shared" si="3"/>
        <v>0.015192138553876718</v>
      </c>
      <c r="N19" s="85">
        <v>0</v>
      </c>
      <c r="O19" s="86">
        <v>0</v>
      </c>
      <c r="P19" s="86">
        <f t="shared" si="4"/>
        <v>0</v>
      </c>
      <c r="Q19" s="104">
        <f t="shared" si="5"/>
        <v>0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v>1159582</v>
      </c>
      <c r="AA19" s="86">
        <v>109015</v>
      </c>
      <c r="AB19" s="86">
        <f t="shared" si="10"/>
        <v>1268597</v>
      </c>
      <c r="AC19" s="104">
        <f t="shared" si="11"/>
        <v>0.015192138553876718</v>
      </c>
      <c r="AD19" s="85">
        <v>5998404</v>
      </c>
      <c r="AE19" s="86">
        <v>3049945</v>
      </c>
      <c r="AF19" s="86">
        <f t="shared" si="12"/>
        <v>9048349</v>
      </c>
      <c r="AG19" s="86">
        <v>68807748</v>
      </c>
      <c r="AH19" s="86">
        <v>68498805</v>
      </c>
      <c r="AI19" s="87">
        <v>9048349</v>
      </c>
      <c r="AJ19" s="124">
        <f t="shared" si="13"/>
        <v>0.13150189132770337</v>
      </c>
      <c r="AK19" s="125">
        <f t="shared" si="14"/>
        <v>-0.8597979587215303</v>
      </c>
    </row>
    <row r="20" spans="1:37" ht="12.75">
      <c r="A20" s="62" t="s">
        <v>111</v>
      </c>
      <c r="B20" s="63" t="s">
        <v>467</v>
      </c>
      <c r="C20" s="64" t="s">
        <v>468</v>
      </c>
      <c r="D20" s="85">
        <v>65585111</v>
      </c>
      <c r="E20" s="86">
        <v>110000</v>
      </c>
      <c r="F20" s="87">
        <f t="shared" si="0"/>
        <v>65695111</v>
      </c>
      <c r="G20" s="85">
        <v>65585111</v>
      </c>
      <c r="H20" s="86">
        <v>110000</v>
      </c>
      <c r="I20" s="87">
        <f t="shared" si="1"/>
        <v>65695111</v>
      </c>
      <c r="J20" s="85">
        <v>4322166</v>
      </c>
      <c r="K20" s="86">
        <v>0</v>
      </c>
      <c r="L20" s="86">
        <f t="shared" si="2"/>
        <v>4322166</v>
      </c>
      <c r="M20" s="104">
        <f t="shared" si="3"/>
        <v>0.0657912884872057</v>
      </c>
      <c r="N20" s="85">
        <v>0</v>
      </c>
      <c r="O20" s="86">
        <v>0</v>
      </c>
      <c r="P20" s="86">
        <f t="shared" si="4"/>
        <v>0</v>
      </c>
      <c r="Q20" s="104">
        <f t="shared" si="5"/>
        <v>0</v>
      </c>
      <c r="R20" s="85">
        <v>0</v>
      </c>
      <c r="S20" s="86">
        <v>0</v>
      </c>
      <c r="T20" s="86">
        <f t="shared" si="6"/>
        <v>0</v>
      </c>
      <c r="U20" s="104">
        <f t="shared" si="7"/>
        <v>0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v>4322166</v>
      </c>
      <c r="AA20" s="86">
        <v>0</v>
      </c>
      <c r="AB20" s="86">
        <f t="shared" si="10"/>
        <v>4322166</v>
      </c>
      <c r="AC20" s="104">
        <f t="shared" si="11"/>
        <v>0.0657912884872057</v>
      </c>
      <c r="AD20" s="85">
        <v>11811215</v>
      </c>
      <c r="AE20" s="86">
        <v>25588</v>
      </c>
      <c r="AF20" s="86">
        <f t="shared" si="12"/>
        <v>11836803</v>
      </c>
      <c r="AG20" s="86">
        <v>100502335</v>
      </c>
      <c r="AH20" s="86">
        <v>103148856</v>
      </c>
      <c r="AI20" s="87">
        <v>11836803</v>
      </c>
      <c r="AJ20" s="124">
        <f t="shared" si="13"/>
        <v>0.11777639793145105</v>
      </c>
      <c r="AK20" s="125">
        <f t="shared" si="14"/>
        <v>-0.6348536002499999</v>
      </c>
    </row>
    <row r="21" spans="1:37" ht="16.5">
      <c r="A21" s="65"/>
      <c r="B21" s="66" t="s">
        <v>469</v>
      </c>
      <c r="C21" s="67"/>
      <c r="D21" s="88">
        <f>SUM(D14:D20)</f>
        <v>699953465</v>
      </c>
      <c r="E21" s="89">
        <f>SUM(E14:E20)</f>
        <v>164580082</v>
      </c>
      <c r="F21" s="90">
        <f t="shared" si="0"/>
        <v>864533547</v>
      </c>
      <c r="G21" s="88">
        <f>SUM(G14:G20)</f>
        <v>699953465</v>
      </c>
      <c r="H21" s="89">
        <f>SUM(H14:H20)</f>
        <v>164580082</v>
      </c>
      <c r="I21" s="90">
        <f t="shared" si="1"/>
        <v>864533547</v>
      </c>
      <c r="J21" s="88">
        <f>SUM(J14:J20)</f>
        <v>94755347</v>
      </c>
      <c r="K21" s="89">
        <f>SUM(K14:K20)</f>
        <v>12521822</v>
      </c>
      <c r="L21" s="89">
        <f t="shared" si="2"/>
        <v>107277169</v>
      </c>
      <c r="M21" s="105">
        <f t="shared" si="3"/>
        <v>0.12408676259268399</v>
      </c>
      <c r="N21" s="88">
        <f>SUM(N14:N20)</f>
        <v>0</v>
      </c>
      <c r="O21" s="89">
        <f>SUM(O14:O20)</f>
        <v>0</v>
      </c>
      <c r="P21" s="89">
        <f t="shared" si="4"/>
        <v>0</v>
      </c>
      <c r="Q21" s="105">
        <f t="shared" si="5"/>
        <v>0</v>
      </c>
      <c r="R21" s="88">
        <f>SUM(R14:R20)</f>
        <v>0</v>
      </c>
      <c r="S21" s="89">
        <f>SUM(S14:S20)</f>
        <v>0</v>
      </c>
      <c r="T21" s="89">
        <f t="shared" si="6"/>
        <v>0</v>
      </c>
      <c r="U21" s="105">
        <f t="shared" si="7"/>
        <v>0</v>
      </c>
      <c r="V21" s="88">
        <f>SUM(V14:V20)</f>
        <v>0</v>
      </c>
      <c r="W21" s="89">
        <f>SUM(W14:W20)</f>
        <v>0</v>
      </c>
      <c r="X21" s="89">
        <f t="shared" si="8"/>
        <v>0</v>
      </c>
      <c r="Y21" s="105">
        <f t="shared" si="9"/>
        <v>0</v>
      </c>
      <c r="Z21" s="88">
        <v>94755347</v>
      </c>
      <c r="AA21" s="89">
        <v>12521822</v>
      </c>
      <c r="AB21" s="89">
        <f t="shared" si="10"/>
        <v>107277169</v>
      </c>
      <c r="AC21" s="105">
        <f t="shared" si="11"/>
        <v>0.12408676259268399</v>
      </c>
      <c r="AD21" s="88">
        <f>SUM(AD14:AD20)</f>
        <v>126369550</v>
      </c>
      <c r="AE21" s="89">
        <f>SUM(AE14:AE20)</f>
        <v>15667993</v>
      </c>
      <c r="AF21" s="89">
        <f t="shared" si="12"/>
        <v>142037543</v>
      </c>
      <c r="AG21" s="89">
        <f>SUM(AG14:AG20)</f>
        <v>819278727</v>
      </c>
      <c r="AH21" s="89">
        <f>SUM(AH14:AH20)</f>
        <v>812812306</v>
      </c>
      <c r="AI21" s="90">
        <f>SUM(AI14:AI20)</f>
        <v>142037543</v>
      </c>
      <c r="AJ21" s="126">
        <f t="shared" si="13"/>
        <v>0.17336901144755343</v>
      </c>
      <c r="AK21" s="127">
        <f t="shared" si="14"/>
        <v>-0.24472666356950434</v>
      </c>
    </row>
    <row r="22" spans="1:37" ht="12.75">
      <c r="A22" s="62" t="s">
        <v>96</v>
      </c>
      <c r="B22" s="63" t="s">
        <v>470</v>
      </c>
      <c r="C22" s="64" t="s">
        <v>471</v>
      </c>
      <c r="D22" s="85">
        <v>110138533</v>
      </c>
      <c r="E22" s="86">
        <v>15063000</v>
      </c>
      <c r="F22" s="87">
        <f t="shared" si="0"/>
        <v>125201533</v>
      </c>
      <c r="G22" s="85">
        <v>110138533</v>
      </c>
      <c r="H22" s="86">
        <v>15063000</v>
      </c>
      <c r="I22" s="87">
        <f t="shared" si="1"/>
        <v>125201533</v>
      </c>
      <c r="J22" s="85">
        <v>51673217</v>
      </c>
      <c r="K22" s="86">
        <v>4032998</v>
      </c>
      <c r="L22" s="86">
        <f t="shared" si="2"/>
        <v>55706215</v>
      </c>
      <c r="M22" s="104">
        <f t="shared" si="3"/>
        <v>0.4449323715549074</v>
      </c>
      <c r="N22" s="85">
        <v>0</v>
      </c>
      <c r="O22" s="86">
        <v>0</v>
      </c>
      <c r="P22" s="86">
        <f t="shared" si="4"/>
        <v>0</v>
      </c>
      <c r="Q22" s="104">
        <f t="shared" si="5"/>
        <v>0</v>
      </c>
      <c r="R22" s="85">
        <v>0</v>
      </c>
      <c r="S22" s="86">
        <v>0</v>
      </c>
      <c r="T22" s="86">
        <f t="shared" si="6"/>
        <v>0</v>
      </c>
      <c r="U22" s="104">
        <f t="shared" si="7"/>
        <v>0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v>51673217</v>
      </c>
      <c r="AA22" s="86">
        <v>4032998</v>
      </c>
      <c r="AB22" s="86">
        <f t="shared" si="10"/>
        <v>55706215</v>
      </c>
      <c r="AC22" s="104">
        <f t="shared" si="11"/>
        <v>0.4449323715549074</v>
      </c>
      <c r="AD22" s="85">
        <v>12116679</v>
      </c>
      <c r="AE22" s="86">
        <v>1091638</v>
      </c>
      <c r="AF22" s="86">
        <f t="shared" si="12"/>
        <v>13208317</v>
      </c>
      <c r="AG22" s="86">
        <v>135952166</v>
      </c>
      <c r="AH22" s="86">
        <v>109462156</v>
      </c>
      <c r="AI22" s="87">
        <v>13208317</v>
      </c>
      <c r="AJ22" s="124">
        <f t="shared" si="13"/>
        <v>0.09715414905563181</v>
      </c>
      <c r="AK22" s="125">
        <f t="shared" si="14"/>
        <v>3.2175104519372146</v>
      </c>
    </row>
    <row r="23" spans="1:37" ht="12.75">
      <c r="A23" s="62" t="s">
        <v>96</v>
      </c>
      <c r="B23" s="63" t="s">
        <v>472</v>
      </c>
      <c r="C23" s="64" t="s">
        <v>473</v>
      </c>
      <c r="D23" s="85">
        <v>149291511</v>
      </c>
      <c r="E23" s="86">
        <v>20781000</v>
      </c>
      <c r="F23" s="87">
        <f t="shared" si="0"/>
        <v>170072511</v>
      </c>
      <c r="G23" s="85">
        <v>149291511</v>
      </c>
      <c r="H23" s="86">
        <v>20781000</v>
      </c>
      <c r="I23" s="87">
        <f t="shared" si="1"/>
        <v>170072511</v>
      </c>
      <c r="J23" s="85">
        <v>25664752</v>
      </c>
      <c r="K23" s="86">
        <v>5106636</v>
      </c>
      <c r="L23" s="86">
        <f t="shared" si="2"/>
        <v>30771388</v>
      </c>
      <c r="M23" s="104">
        <f t="shared" si="3"/>
        <v>0.18093099125231354</v>
      </c>
      <c r="N23" s="85">
        <v>0</v>
      </c>
      <c r="O23" s="86">
        <v>0</v>
      </c>
      <c r="P23" s="86">
        <f t="shared" si="4"/>
        <v>0</v>
      </c>
      <c r="Q23" s="104">
        <f t="shared" si="5"/>
        <v>0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v>25664752</v>
      </c>
      <c r="AA23" s="86">
        <v>5106636</v>
      </c>
      <c r="AB23" s="86">
        <f t="shared" si="10"/>
        <v>30771388</v>
      </c>
      <c r="AC23" s="104">
        <f t="shared" si="11"/>
        <v>0.18093099125231354</v>
      </c>
      <c r="AD23" s="85">
        <v>34479930</v>
      </c>
      <c r="AE23" s="86">
        <v>5706990</v>
      </c>
      <c r="AF23" s="86">
        <f t="shared" si="12"/>
        <v>40186920</v>
      </c>
      <c r="AG23" s="86">
        <v>183070653</v>
      </c>
      <c r="AH23" s="86">
        <v>187069934</v>
      </c>
      <c r="AI23" s="87">
        <v>40186920</v>
      </c>
      <c r="AJ23" s="124">
        <f t="shared" si="13"/>
        <v>0.21951590460542028</v>
      </c>
      <c r="AK23" s="125">
        <f t="shared" si="14"/>
        <v>-0.2342934467234613</v>
      </c>
    </row>
    <row r="24" spans="1:37" ht="12.75">
      <c r="A24" s="62" t="s">
        <v>96</v>
      </c>
      <c r="B24" s="63" t="s">
        <v>474</v>
      </c>
      <c r="C24" s="64" t="s">
        <v>475</v>
      </c>
      <c r="D24" s="85">
        <v>231349245</v>
      </c>
      <c r="E24" s="86">
        <v>39082000</v>
      </c>
      <c r="F24" s="87">
        <f t="shared" si="0"/>
        <v>270431245</v>
      </c>
      <c r="G24" s="85">
        <v>231349245</v>
      </c>
      <c r="H24" s="86">
        <v>39082000</v>
      </c>
      <c r="I24" s="87">
        <f t="shared" si="1"/>
        <v>270431245</v>
      </c>
      <c r="J24" s="85">
        <v>53776189</v>
      </c>
      <c r="K24" s="86">
        <v>4921342</v>
      </c>
      <c r="L24" s="86">
        <f t="shared" si="2"/>
        <v>58697531</v>
      </c>
      <c r="M24" s="104">
        <f t="shared" si="3"/>
        <v>0.21705158736373084</v>
      </c>
      <c r="N24" s="85">
        <v>0</v>
      </c>
      <c r="O24" s="86">
        <v>0</v>
      </c>
      <c r="P24" s="86">
        <f t="shared" si="4"/>
        <v>0</v>
      </c>
      <c r="Q24" s="104">
        <f t="shared" si="5"/>
        <v>0</v>
      </c>
      <c r="R24" s="85">
        <v>0</v>
      </c>
      <c r="S24" s="86">
        <v>0</v>
      </c>
      <c r="T24" s="86">
        <f t="shared" si="6"/>
        <v>0</v>
      </c>
      <c r="U24" s="104">
        <f t="shared" si="7"/>
        <v>0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v>53776189</v>
      </c>
      <c r="AA24" s="86">
        <v>4921342</v>
      </c>
      <c r="AB24" s="86">
        <f t="shared" si="10"/>
        <v>58697531</v>
      </c>
      <c r="AC24" s="104">
        <f t="shared" si="11"/>
        <v>0.21705158736373084</v>
      </c>
      <c r="AD24" s="85">
        <v>50937133</v>
      </c>
      <c r="AE24" s="86">
        <v>3446604</v>
      </c>
      <c r="AF24" s="86">
        <f t="shared" si="12"/>
        <v>54383737</v>
      </c>
      <c r="AG24" s="86">
        <v>236702897</v>
      </c>
      <c r="AH24" s="86">
        <v>235657401</v>
      </c>
      <c r="AI24" s="87">
        <v>54383737</v>
      </c>
      <c r="AJ24" s="124">
        <f t="shared" si="13"/>
        <v>0.22975526573297494</v>
      </c>
      <c r="AK24" s="125">
        <f t="shared" si="14"/>
        <v>0.07932139713017516</v>
      </c>
    </row>
    <row r="25" spans="1:37" ht="12.75">
      <c r="A25" s="62" t="s">
        <v>96</v>
      </c>
      <c r="B25" s="63" t="s">
        <v>476</v>
      </c>
      <c r="C25" s="64" t="s">
        <v>477</v>
      </c>
      <c r="D25" s="85">
        <v>0</v>
      </c>
      <c r="E25" s="86">
        <v>0</v>
      </c>
      <c r="F25" s="87">
        <f t="shared" si="0"/>
        <v>0</v>
      </c>
      <c r="G25" s="85">
        <v>0</v>
      </c>
      <c r="H25" s="86">
        <v>0</v>
      </c>
      <c r="I25" s="87">
        <f t="shared" si="1"/>
        <v>0</v>
      </c>
      <c r="J25" s="85">
        <v>0</v>
      </c>
      <c r="K25" s="86">
        <v>0</v>
      </c>
      <c r="L25" s="86">
        <f t="shared" si="2"/>
        <v>0</v>
      </c>
      <c r="M25" s="104">
        <f t="shared" si="3"/>
        <v>0</v>
      </c>
      <c r="N25" s="85">
        <v>0</v>
      </c>
      <c r="O25" s="86">
        <v>0</v>
      </c>
      <c r="P25" s="86">
        <f t="shared" si="4"/>
        <v>0</v>
      </c>
      <c r="Q25" s="104">
        <f t="shared" si="5"/>
        <v>0</v>
      </c>
      <c r="R25" s="85">
        <v>0</v>
      </c>
      <c r="S25" s="86">
        <v>0</v>
      </c>
      <c r="T25" s="86">
        <f t="shared" si="6"/>
        <v>0</v>
      </c>
      <c r="U25" s="104">
        <f t="shared" si="7"/>
        <v>0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v>0</v>
      </c>
      <c r="AA25" s="86">
        <v>0</v>
      </c>
      <c r="AB25" s="86">
        <f t="shared" si="10"/>
        <v>0</v>
      </c>
      <c r="AC25" s="104">
        <f t="shared" si="11"/>
        <v>0</v>
      </c>
      <c r="AD25" s="85">
        <v>11537438</v>
      </c>
      <c r="AE25" s="86">
        <v>1469011</v>
      </c>
      <c r="AF25" s="86">
        <f t="shared" si="12"/>
        <v>13006449</v>
      </c>
      <c r="AG25" s="86">
        <v>85617771</v>
      </c>
      <c r="AH25" s="86">
        <v>85617771</v>
      </c>
      <c r="AI25" s="87">
        <v>13006449</v>
      </c>
      <c r="AJ25" s="124">
        <f t="shared" si="13"/>
        <v>0.15191295975224584</v>
      </c>
      <c r="AK25" s="125">
        <f t="shared" si="14"/>
        <v>-1</v>
      </c>
    </row>
    <row r="26" spans="1:37" ht="12.75">
      <c r="A26" s="62" t="s">
        <v>96</v>
      </c>
      <c r="B26" s="63" t="s">
        <v>478</v>
      </c>
      <c r="C26" s="64" t="s">
        <v>479</v>
      </c>
      <c r="D26" s="85">
        <v>46211929</v>
      </c>
      <c r="E26" s="86">
        <v>24027000</v>
      </c>
      <c r="F26" s="87">
        <f t="shared" si="0"/>
        <v>70238929</v>
      </c>
      <c r="G26" s="85">
        <v>46211929</v>
      </c>
      <c r="H26" s="86">
        <v>24027000</v>
      </c>
      <c r="I26" s="87">
        <f t="shared" si="1"/>
        <v>70238929</v>
      </c>
      <c r="J26" s="85">
        <v>9008733</v>
      </c>
      <c r="K26" s="86">
        <v>5930329</v>
      </c>
      <c r="L26" s="86">
        <f t="shared" si="2"/>
        <v>14939062</v>
      </c>
      <c r="M26" s="104">
        <f t="shared" si="3"/>
        <v>0.2126892054404759</v>
      </c>
      <c r="N26" s="85">
        <v>0</v>
      </c>
      <c r="O26" s="86">
        <v>0</v>
      </c>
      <c r="P26" s="86">
        <f t="shared" si="4"/>
        <v>0</v>
      </c>
      <c r="Q26" s="104">
        <f t="shared" si="5"/>
        <v>0</v>
      </c>
      <c r="R26" s="85">
        <v>0</v>
      </c>
      <c r="S26" s="86">
        <v>0</v>
      </c>
      <c r="T26" s="86">
        <f t="shared" si="6"/>
        <v>0</v>
      </c>
      <c r="U26" s="104">
        <f t="shared" si="7"/>
        <v>0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v>9008733</v>
      </c>
      <c r="AA26" s="86">
        <v>5930329</v>
      </c>
      <c r="AB26" s="86">
        <f t="shared" si="10"/>
        <v>14939062</v>
      </c>
      <c r="AC26" s="104">
        <f t="shared" si="11"/>
        <v>0.2126892054404759</v>
      </c>
      <c r="AD26" s="85">
        <v>7804506</v>
      </c>
      <c r="AE26" s="86">
        <v>2730759</v>
      </c>
      <c r="AF26" s="86">
        <f t="shared" si="12"/>
        <v>10535265</v>
      </c>
      <c r="AG26" s="86">
        <v>59944544</v>
      </c>
      <c r="AH26" s="86">
        <v>51346274</v>
      </c>
      <c r="AI26" s="87">
        <v>10535265</v>
      </c>
      <c r="AJ26" s="124">
        <f t="shared" si="13"/>
        <v>0.17575019004231646</v>
      </c>
      <c r="AK26" s="125">
        <f t="shared" si="14"/>
        <v>0.41800533731235046</v>
      </c>
    </row>
    <row r="27" spans="1:37" ht="12.75">
      <c r="A27" s="62" t="s">
        <v>96</v>
      </c>
      <c r="B27" s="63" t="s">
        <v>480</v>
      </c>
      <c r="C27" s="64" t="s">
        <v>481</v>
      </c>
      <c r="D27" s="85">
        <v>65802123</v>
      </c>
      <c r="E27" s="86">
        <v>14055000</v>
      </c>
      <c r="F27" s="87">
        <f t="shared" si="0"/>
        <v>79857123</v>
      </c>
      <c r="G27" s="85">
        <v>65802123</v>
      </c>
      <c r="H27" s="86">
        <v>14055000</v>
      </c>
      <c r="I27" s="87">
        <f t="shared" si="1"/>
        <v>79857123</v>
      </c>
      <c r="J27" s="85">
        <v>11739358</v>
      </c>
      <c r="K27" s="86">
        <v>399083</v>
      </c>
      <c r="L27" s="86">
        <f t="shared" si="2"/>
        <v>12138441</v>
      </c>
      <c r="M27" s="104">
        <f t="shared" si="3"/>
        <v>0.1520019823403856</v>
      </c>
      <c r="N27" s="85">
        <v>0</v>
      </c>
      <c r="O27" s="86">
        <v>0</v>
      </c>
      <c r="P27" s="86">
        <f t="shared" si="4"/>
        <v>0</v>
      </c>
      <c r="Q27" s="104">
        <f t="shared" si="5"/>
        <v>0</v>
      </c>
      <c r="R27" s="85">
        <v>0</v>
      </c>
      <c r="S27" s="86">
        <v>0</v>
      </c>
      <c r="T27" s="86">
        <f t="shared" si="6"/>
        <v>0</v>
      </c>
      <c r="U27" s="104">
        <f t="shared" si="7"/>
        <v>0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v>11739358</v>
      </c>
      <c r="AA27" s="86">
        <v>399083</v>
      </c>
      <c r="AB27" s="86">
        <f t="shared" si="10"/>
        <v>12138441</v>
      </c>
      <c r="AC27" s="104">
        <f t="shared" si="11"/>
        <v>0.1520019823403856</v>
      </c>
      <c r="AD27" s="85">
        <v>10525083</v>
      </c>
      <c r="AE27" s="86">
        <v>2242830</v>
      </c>
      <c r="AF27" s="86">
        <f t="shared" si="12"/>
        <v>12767913</v>
      </c>
      <c r="AG27" s="86">
        <v>77922696</v>
      </c>
      <c r="AH27" s="86">
        <v>77007696</v>
      </c>
      <c r="AI27" s="87">
        <v>12767913</v>
      </c>
      <c r="AJ27" s="124">
        <f t="shared" si="13"/>
        <v>0.1638535838133732</v>
      </c>
      <c r="AK27" s="125">
        <f t="shared" si="14"/>
        <v>-0.04930108781286335</v>
      </c>
    </row>
    <row r="28" spans="1:37" ht="12.75">
      <c r="A28" s="62" t="s">
        <v>96</v>
      </c>
      <c r="B28" s="63" t="s">
        <v>482</v>
      </c>
      <c r="C28" s="64" t="s">
        <v>483</v>
      </c>
      <c r="D28" s="85">
        <v>118921000</v>
      </c>
      <c r="E28" s="86">
        <v>25130783</v>
      </c>
      <c r="F28" s="87">
        <f t="shared" si="0"/>
        <v>144051783</v>
      </c>
      <c r="G28" s="85">
        <v>118921000</v>
      </c>
      <c r="H28" s="86">
        <v>25130783</v>
      </c>
      <c r="I28" s="87">
        <f t="shared" si="1"/>
        <v>144051783</v>
      </c>
      <c r="J28" s="85">
        <v>24961860</v>
      </c>
      <c r="K28" s="86">
        <v>0</v>
      </c>
      <c r="L28" s="86">
        <f t="shared" si="2"/>
        <v>24961860</v>
      </c>
      <c r="M28" s="104">
        <f t="shared" si="3"/>
        <v>0.17328393637446335</v>
      </c>
      <c r="N28" s="85">
        <v>0</v>
      </c>
      <c r="O28" s="86">
        <v>0</v>
      </c>
      <c r="P28" s="86">
        <f t="shared" si="4"/>
        <v>0</v>
      </c>
      <c r="Q28" s="104">
        <f t="shared" si="5"/>
        <v>0</v>
      </c>
      <c r="R28" s="85">
        <v>0</v>
      </c>
      <c r="S28" s="86">
        <v>0</v>
      </c>
      <c r="T28" s="86">
        <f t="shared" si="6"/>
        <v>0</v>
      </c>
      <c r="U28" s="104">
        <f t="shared" si="7"/>
        <v>0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v>24961860</v>
      </c>
      <c r="AA28" s="86">
        <v>0</v>
      </c>
      <c r="AB28" s="86">
        <f t="shared" si="10"/>
        <v>24961860</v>
      </c>
      <c r="AC28" s="104">
        <f t="shared" si="11"/>
        <v>0.17328393637446335</v>
      </c>
      <c r="AD28" s="85">
        <v>9854435</v>
      </c>
      <c r="AE28" s="86">
        <v>0</v>
      </c>
      <c r="AF28" s="86">
        <f t="shared" si="12"/>
        <v>9854435</v>
      </c>
      <c r="AG28" s="86">
        <v>127913013</v>
      </c>
      <c r="AH28" s="86">
        <v>127913013</v>
      </c>
      <c r="AI28" s="87">
        <v>9854435</v>
      </c>
      <c r="AJ28" s="124">
        <f t="shared" si="13"/>
        <v>0.07704012882567311</v>
      </c>
      <c r="AK28" s="125">
        <f t="shared" si="14"/>
        <v>1.5330584655538342</v>
      </c>
    </row>
    <row r="29" spans="1:37" ht="12.75">
      <c r="A29" s="62" t="s">
        <v>96</v>
      </c>
      <c r="B29" s="63" t="s">
        <v>484</v>
      </c>
      <c r="C29" s="64" t="s">
        <v>485</v>
      </c>
      <c r="D29" s="85">
        <v>162912550</v>
      </c>
      <c r="E29" s="86">
        <v>87473000</v>
      </c>
      <c r="F29" s="87">
        <f t="shared" si="0"/>
        <v>250385550</v>
      </c>
      <c r="G29" s="85">
        <v>162912550</v>
      </c>
      <c r="H29" s="86">
        <v>87473000</v>
      </c>
      <c r="I29" s="87">
        <f t="shared" si="1"/>
        <v>250385550</v>
      </c>
      <c r="J29" s="85">
        <v>22949561</v>
      </c>
      <c r="K29" s="86">
        <v>1343968</v>
      </c>
      <c r="L29" s="86">
        <f t="shared" si="2"/>
        <v>24293529</v>
      </c>
      <c r="M29" s="104">
        <f t="shared" si="3"/>
        <v>0.09702448483948055</v>
      </c>
      <c r="N29" s="85">
        <v>0</v>
      </c>
      <c r="O29" s="86">
        <v>0</v>
      </c>
      <c r="P29" s="86">
        <f t="shared" si="4"/>
        <v>0</v>
      </c>
      <c r="Q29" s="104">
        <f t="shared" si="5"/>
        <v>0</v>
      </c>
      <c r="R29" s="85">
        <v>0</v>
      </c>
      <c r="S29" s="86">
        <v>0</v>
      </c>
      <c r="T29" s="86">
        <f t="shared" si="6"/>
        <v>0</v>
      </c>
      <c r="U29" s="104">
        <f t="shared" si="7"/>
        <v>0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v>22949561</v>
      </c>
      <c r="AA29" s="86">
        <v>1343968</v>
      </c>
      <c r="AB29" s="86">
        <f t="shared" si="10"/>
        <v>24293529</v>
      </c>
      <c r="AC29" s="104">
        <f t="shared" si="11"/>
        <v>0.09702448483948055</v>
      </c>
      <c r="AD29" s="85">
        <v>33325975</v>
      </c>
      <c r="AE29" s="86">
        <v>6119688</v>
      </c>
      <c r="AF29" s="86">
        <f t="shared" si="12"/>
        <v>39445663</v>
      </c>
      <c r="AG29" s="86">
        <v>168458900</v>
      </c>
      <c r="AH29" s="86">
        <v>168458900</v>
      </c>
      <c r="AI29" s="87">
        <v>39445663</v>
      </c>
      <c r="AJ29" s="124">
        <f t="shared" si="13"/>
        <v>0.23415600481779236</v>
      </c>
      <c r="AK29" s="125">
        <f t="shared" si="14"/>
        <v>-0.38412674163950544</v>
      </c>
    </row>
    <row r="30" spans="1:37" ht="12.75">
      <c r="A30" s="62" t="s">
        <v>111</v>
      </c>
      <c r="B30" s="63" t="s">
        <v>486</v>
      </c>
      <c r="C30" s="64" t="s">
        <v>487</v>
      </c>
      <c r="D30" s="85">
        <v>51975711</v>
      </c>
      <c r="E30" s="86">
        <v>160750</v>
      </c>
      <c r="F30" s="87">
        <f t="shared" si="0"/>
        <v>52136461</v>
      </c>
      <c r="G30" s="85">
        <v>51975711</v>
      </c>
      <c r="H30" s="86">
        <v>160750</v>
      </c>
      <c r="I30" s="87">
        <f t="shared" si="1"/>
        <v>52136461</v>
      </c>
      <c r="J30" s="85">
        <v>13031872</v>
      </c>
      <c r="K30" s="86">
        <v>0</v>
      </c>
      <c r="L30" s="86">
        <f t="shared" si="2"/>
        <v>13031872</v>
      </c>
      <c r="M30" s="104">
        <f t="shared" si="3"/>
        <v>0.24995697348924392</v>
      </c>
      <c r="N30" s="85">
        <v>0</v>
      </c>
      <c r="O30" s="86">
        <v>0</v>
      </c>
      <c r="P30" s="86">
        <f t="shared" si="4"/>
        <v>0</v>
      </c>
      <c r="Q30" s="104">
        <f t="shared" si="5"/>
        <v>0</v>
      </c>
      <c r="R30" s="85">
        <v>0</v>
      </c>
      <c r="S30" s="86">
        <v>0</v>
      </c>
      <c r="T30" s="86">
        <f t="shared" si="6"/>
        <v>0</v>
      </c>
      <c r="U30" s="104">
        <f t="shared" si="7"/>
        <v>0</v>
      </c>
      <c r="V30" s="85">
        <v>0</v>
      </c>
      <c r="W30" s="86">
        <v>0</v>
      </c>
      <c r="X30" s="86">
        <f t="shared" si="8"/>
        <v>0</v>
      </c>
      <c r="Y30" s="104">
        <f t="shared" si="9"/>
        <v>0</v>
      </c>
      <c r="Z30" s="85">
        <v>13031872</v>
      </c>
      <c r="AA30" s="86">
        <v>0</v>
      </c>
      <c r="AB30" s="86">
        <f t="shared" si="10"/>
        <v>13031872</v>
      </c>
      <c r="AC30" s="104">
        <f t="shared" si="11"/>
        <v>0.24995697348924392</v>
      </c>
      <c r="AD30" s="85">
        <v>11339557</v>
      </c>
      <c r="AE30" s="86">
        <v>0</v>
      </c>
      <c r="AF30" s="86">
        <f t="shared" si="12"/>
        <v>11339557</v>
      </c>
      <c r="AG30" s="86">
        <v>51274229</v>
      </c>
      <c r="AH30" s="86">
        <v>50922288</v>
      </c>
      <c r="AI30" s="87">
        <v>11339557</v>
      </c>
      <c r="AJ30" s="124">
        <f t="shared" si="13"/>
        <v>0.22115509528188126</v>
      </c>
      <c r="AK30" s="125">
        <f t="shared" si="14"/>
        <v>0.14923995708121574</v>
      </c>
    </row>
    <row r="31" spans="1:37" ht="16.5">
      <c r="A31" s="65"/>
      <c r="B31" s="66" t="s">
        <v>488</v>
      </c>
      <c r="C31" s="67"/>
      <c r="D31" s="88">
        <f>SUM(D22:D30)</f>
        <v>936602602</v>
      </c>
      <c r="E31" s="89">
        <f>SUM(E22:E30)</f>
        <v>225772533</v>
      </c>
      <c r="F31" s="90">
        <f t="shared" si="0"/>
        <v>1162375135</v>
      </c>
      <c r="G31" s="88">
        <f>SUM(G22:G30)</f>
        <v>936602602</v>
      </c>
      <c r="H31" s="89">
        <f>SUM(H22:H30)</f>
        <v>225772533</v>
      </c>
      <c r="I31" s="90">
        <f t="shared" si="1"/>
        <v>1162375135</v>
      </c>
      <c r="J31" s="88">
        <f>SUM(J22:J30)</f>
        <v>212805542</v>
      </c>
      <c r="K31" s="89">
        <f>SUM(K22:K30)</f>
        <v>21734356</v>
      </c>
      <c r="L31" s="89">
        <f t="shared" si="2"/>
        <v>234539898</v>
      </c>
      <c r="M31" s="105">
        <f t="shared" si="3"/>
        <v>0.20177642392531048</v>
      </c>
      <c r="N31" s="88">
        <f>SUM(N22:N30)</f>
        <v>0</v>
      </c>
      <c r="O31" s="89">
        <f>SUM(O22:O30)</f>
        <v>0</v>
      </c>
      <c r="P31" s="89">
        <f t="shared" si="4"/>
        <v>0</v>
      </c>
      <c r="Q31" s="105">
        <f t="shared" si="5"/>
        <v>0</v>
      </c>
      <c r="R31" s="88">
        <f>SUM(R22:R30)</f>
        <v>0</v>
      </c>
      <c r="S31" s="89">
        <f>SUM(S22:S30)</f>
        <v>0</v>
      </c>
      <c r="T31" s="89">
        <f t="shared" si="6"/>
        <v>0</v>
      </c>
      <c r="U31" s="105">
        <f t="shared" si="7"/>
        <v>0</v>
      </c>
      <c r="V31" s="88">
        <f>SUM(V22:V30)</f>
        <v>0</v>
      </c>
      <c r="W31" s="89">
        <f>SUM(W22:W30)</f>
        <v>0</v>
      </c>
      <c r="X31" s="89">
        <f t="shared" si="8"/>
        <v>0</v>
      </c>
      <c r="Y31" s="105">
        <f t="shared" si="9"/>
        <v>0</v>
      </c>
      <c r="Z31" s="88">
        <v>212805542</v>
      </c>
      <c r="AA31" s="89">
        <v>21734356</v>
      </c>
      <c r="AB31" s="89">
        <f t="shared" si="10"/>
        <v>234539898</v>
      </c>
      <c r="AC31" s="105">
        <f t="shared" si="11"/>
        <v>0.20177642392531048</v>
      </c>
      <c r="AD31" s="88">
        <f>SUM(AD22:AD30)</f>
        <v>181920736</v>
      </c>
      <c r="AE31" s="89">
        <f>SUM(AE22:AE30)</f>
        <v>22807520</v>
      </c>
      <c r="AF31" s="89">
        <f t="shared" si="12"/>
        <v>204728256</v>
      </c>
      <c r="AG31" s="89">
        <f>SUM(AG22:AG30)</f>
        <v>1126856869</v>
      </c>
      <c r="AH31" s="89">
        <f>SUM(AH22:AH30)</f>
        <v>1093455433</v>
      </c>
      <c r="AI31" s="90">
        <f>SUM(AI22:AI30)</f>
        <v>204728256</v>
      </c>
      <c r="AJ31" s="126">
        <f t="shared" si="13"/>
        <v>0.18168079871730364</v>
      </c>
      <c r="AK31" s="127">
        <f t="shared" si="14"/>
        <v>0.145615669192239</v>
      </c>
    </row>
    <row r="32" spans="1:37" ht="12.75">
      <c r="A32" s="62" t="s">
        <v>96</v>
      </c>
      <c r="B32" s="63" t="s">
        <v>489</v>
      </c>
      <c r="C32" s="64" t="s">
        <v>490</v>
      </c>
      <c r="D32" s="85">
        <v>208507737</v>
      </c>
      <c r="E32" s="86">
        <v>36906800</v>
      </c>
      <c r="F32" s="87">
        <f t="shared" si="0"/>
        <v>245414537</v>
      </c>
      <c r="G32" s="85">
        <v>208507737</v>
      </c>
      <c r="H32" s="86">
        <v>36906800</v>
      </c>
      <c r="I32" s="87">
        <f t="shared" si="1"/>
        <v>245414537</v>
      </c>
      <c r="J32" s="85">
        <v>39908509</v>
      </c>
      <c r="K32" s="86">
        <v>9597527</v>
      </c>
      <c r="L32" s="86">
        <f t="shared" si="2"/>
        <v>49506036</v>
      </c>
      <c r="M32" s="104">
        <f t="shared" si="3"/>
        <v>0.20172413828933045</v>
      </c>
      <c r="N32" s="85">
        <v>0</v>
      </c>
      <c r="O32" s="86">
        <v>0</v>
      </c>
      <c r="P32" s="86">
        <f t="shared" si="4"/>
        <v>0</v>
      </c>
      <c r="Q32" s="104">
        <f t="shared" si="5"/>
        <v>0</v>
      </c>
      <c r="R32" s="85">
        <v>0</v>
      </c>
      <c r="S32" s="86">
        <v>0</v>
      </c>
      <c r="T32" s="86">
        <f t="shared" si="6"/>
        <v>0</v>
      </c>
      <c r="U32" s="104">
        <f t="shared" si="7"/>
        <v>0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v>39908509</v>
      </c>
      <c r="AA32" s="86">
        <v>9597527</v>
      </c>
      <c r="AB32" s="86">
        <f t="shared" si="10"/>
        <v>49506036</v>
      </c>
      <c r="AC32" s="104">
        <f t="shared" si="11"/>
        <v>0.20172413828933045</v>
      </c>
      <c r="AD32" s="85">
        <v>52281553</v>
      </c>
      <c r="AE32" s="86">
        <v>8187318</v>
      </c>
      <c r="AF32" s="86">
        <f t="shared" si="12"/>
        <v>60468871</v>
      </c>
      <c r="AG32" s="86">
        <v>217933004</v>
      </c>
      <c r="AH32" s="86">
        <v>217933004</v>
      </c>
      <c r="AI32" s="87">
        <v>60468871</v>
      </c>
      <c r="AJ32" s="124">
        <f t="shared" si="13"/>
        <v>0.27746541317807927</v>
      </c>
      <c r="AK32" s="125">
        <f t="shared" si="14"/>
        <v>-0.1812971669340412</v>
      </c>
    </row>
    <row r="33" spans="1:37" ht="12.75">
      <c r="A33" s="62" t="s">
        <v>96</v>
      </c>
      <c r="B33" s="63" t="s">
        <v>491</v>
      </c>
      <c r="C33" s="64" t="s">
        <v>492</v>
      </c>
      <c r="D33" s="85">
        <v>60707760</v>
      </c>
      <c r="E33" s="86">
        <v>18298000</v>
      </c>
      <c r="F33" s="87">
        <f t="shared" si="0"/>
        <v>79005760</v>
      </c>
      <c r="G33" s="85">
        <v>60707760</v>
      </c>
      <c r="H33" s="86">
        <v>18298000</v>
      </c>
      <c r="I33" s="87">
        <f t="shared" si="1"/>
        <v>79005760</v>
      </c>
      <c r="J33" s="85">
        <v>10710704</v>
      </c>
      <c r="K33" s="86">
        <v>2995873</v>
      </c>
      <c r="L33" s="86">
        <f t="shared" si="2"/>
        <v>13706577</v>
      </c>
      <c r="M33" s="104">
        <f t="shared" si="3"/>
        <v>0.17348832540817277</v>
      </c>
      <c r="N33" s="85">
        <v>0</v>
      </c>
      <c r="O33" s="86">
        <v>0</v>
      </c>
      <c r="P33" s="86">
        <f t="shared" si="4"/>
        <v>0</v>
      </c>
      <c r="Q33" s="104">
        <f t="shared" si="5"/>
        <v>0</v>
      </c>
      <c r="R33" s="85">
        <v>0</v>
      </c>
      <c r="S33" s="86">
        <v>0</v>
      </c>
      <c r="T33" s="86">
        <f t="shared" si="6"/>
        <v>0</v>
      </c>
      <c r="U33" s="104">
        <f t="shared" si="7"/>
        <v>0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v>10710704</v>
      </c>
      <c r="AA33" s="86">
        <v>2995873</v>
      </c>
      <c r="AB33" s="86">
        <f t="shared" si="10"/>
        <v>13706577</v>
      </c>
      <c r="AC33" s="104">
        <f t="shared" si="11"/>
        <v>0.17348832540817277</v>
      </c>
      <c r="AD33" s="85">
        <v>10016610</v>
      </c>
      <c r="AE33" s="86">
        <v>328991</v>
      </c>
      <c r="AF33" s="86">
        <f t="shared" si="12"/>
        <v>10345601</v>
      </c>
      <c r="AG33" s="86">
        <v>79738418</v>
      </c>
      <c r="AH33" s="86">
        <v>77879730</v>
      </c>
      <c r="AI33" s="87">
        <v>10345601</v>
      </c>
      <c r="AJ33" s="124">
        <f t="shared" si="13"/>
        <v>0.1297442469952188</v>
      </c>
      <c r="AK33" s="125">
        <f t="shared" si="14"/>
        <v>0.32487005829820803</v>
      </c>
    </row>
    <row r="34" spans="1:37" ht="12.75">
      <c r="A34" s="62" t="s">
        <v>96</v>
      </c>
      <c r="B34" s="63" t="s">
        <v>493</v>
      </c>
      <c r="C34" s="64" t="s">
        <v>494</v>
      </c>
      <c r="D34" s="85">
        <v>224875674</v>
      </c>
      <c r="E34" s="86">
        <v>39155000</v>
      </c>
      <c r="F34" s="87">
        <f t="shared" si="0"/>
        <v>264030674</v>
      </c>
      <c r="G34" s="85">
        <v>224875674</v>
      </c>
      <c r="H34" s="86">
        <v>39155000</v>
      </c>
      <c r="I34" s="87">
        <f t="shared" si="1"/>
        <v>264030674</v>
      </c>
      <c r="J34" s="85">
        <v>15136960</v>
      </c>
      <c r="K34" s="86">
        <v>5507454</v>
      </c>
      <c r="L34" s="86">
        <f t="shared" si="2"/>
        <v>20644414</v>
      </c>
      <c r="M34" s="104">
        <f t="shared" si="3"/>
        <v>0.07818945309362048</v>
      </c>
      <c r="N34" s="85">
        <v>0</v>
      </c>
      <c r="O34" s="86">
        <v>0</v>
      </c>
      <c r="P34" s="86">
        <f t="shared" si="4"/>
        <v>0</v>
      </c>
      <c r="Q34" s="104">
        <f t="shared" si="5"/>
        <v>0</v>
      </c>
      <c r="R34" s="85">
        <v>0</v>
      </c>
      <c r="S34" s="86">
        <v>0</v>
      </c>
      <c r="T34" s="86">
        <f t="shared" si="6"/>
        <v>0</v>
      </c>
      <c r="U34" s="104">
        <f t="shared" si="7"/>
        <v>0</v>
      </c>
      <c r="V34" s="85">
        <v>0</v>
      </c>
      <c r="W34" s="86">
        <v>0</v>
      </c>
      <c r="X34" s="86">
        <f t="shared" si="8"/>
        <v>0</v>
      </c>
      <c r="Y34" s="104">
        <f t="shared" si="9"/>
        <v>0</v>
      </c>
      <c r="Z34" s="85">
        <v>15136960</v>
      </c>
      <c r="AA34" s="86">
        <v>5507454</v>
      </c>
      <c r="AB34" s="86">
        <f t="shared" si="10"/>
        <v>20644414</v>
      </c>
      <c r="AC34" s="104">
        <f t="shared" si="11"/>
        <v>0.07818945309362048</v>
      </c>
      <c r="AD34" s="85">
        <v>21948594</v>
      </c>
      <c r="AE34" s="86">
        <v>5191130</v>
      </c>
      <c r="AF34" s="86">
        <f t="shared" si="12"/>
        <v>27139724</v>
      </c>
      <c r="AG34" s="86">
        <v>231035922</v>
      </c>
      <c r="AH34" s="86">
        <v>248644000</v>
      </c>
      <c r="AI34" s="87">
        <v>27139724</v>
      </c>
      <c r="AJ34" s="124">
        <f t="shared" si="13"/>
        <v>0.11746971538045066</v>
      </c>
      <c r="AK34" s="125">
        <f t="shared" si="14"/>
        <v>-0.23932852080588585</v>
      </c>
    </row>
    <row r="35" spans="1:37" ht="12.75">
      <c r="A35" s="62" t="s">
        <v>96</v>
      </c>
      <c r="B35" s="63" t="s">
        <v>495</v>
      </c>
      <c r="C35" s="64" t="s">
        <v>496</v>
      </c>
      <c r="D35" s="85">
        <v>83323559</v>
      </c>
      <c r="E35" s="86">
        <v>13864000</v>
      </c>
      <c r="F35" s="87">
        <f t="shared" si="0"/>
        <v>97187559</v>
      </c>
      <c r="G35" s="85">
        <v>83323559</v>
      </c>
      <c r="H35" s="86">
        <v>13864000</v>
      </c>
      <c r="I35" s="87">
        <f t="shared" si="1"/>
        <v>97187559</v>
      </c>
      <c r="J35" s="85">
        <v>9916638</v>
      </c>
      <c r="K35" s="86">
        <v>2511635</v>
      </c>
      <c r="L35" s="86">
        <f t="shared" si="2"/>
        <v>12428273</v>
      </c>
      <c r="M35" s="104">
        <f t="shared" si="3"/>
        <v>0.1278792587022378</v>
      </c>
      <c r="N35" s="85">
        <v>0</v>
      </c>
      <c r="O35" s="86">
        <v>0</v>
      </c>
      <c r="P35" s="86">
        <f t="shared" si="4"/>
        <v>0</v>
      </c>
      <c r="Q35" s="104">
        <f t="shared" si="5"/>
        <v>0</v>
      </c>
      <c r="R35" s="85">
        <v>0</v>
      </c>
      <c r="S35" s="86">
        <v>0</v>
      </c>
      <c r="T35" s="86">
        <f t="shared" si="6"/>
        <v>0</v>
      </c>
      <c r="U35" s="104">
        <f t="shared" si="7"/>
        <v>0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v>9916638</v>
      </c>
      <c r="AA35" s="86">
        <v>2511635</v>
      </c>
      <c r="AB35" s="86">
        <f t="shared" si="10"/>
        <v>12428273</v>
      </c>
      <c r="AC35" s="104">
        <f t="shared" si="11"/>
        <v>0.1278792587022378</v>
      </c>
      <c r="AD35" s="85">
        <v>13913080</v>
      </c>
      <c r="AE35" s="86">
        <v>3452940</v>
      </c>
      <c r="AF35" s="86">
        <f t="shared" si="12"/>
        <v>17366020</v>
      </c>
      <c r="AG35" s="86">
        <v>95870808</v>
      </c>
      <c r="AH35" s="86">
        <v>105147758</v>
      </c>
      <c r="AI35" s="87">
        <v>17366020</v>
      </c>
      <c r="AJ35" s="124">
        <f t="shared" si="13"/>
        <v>0.18113981056673686</v>
      </c>
      <c r="AK35" s="125">
        <f t="shared" si="14"/>
        <v>-0.2843338312405491</v>
      </c>
    </row>
    <row r="36" spans="1:37" ht="12.75">
      <c r="A36" s="62" t="s">
        <v>96</v>
      </c>
      <c r="B36" s="63" t="s">
        <v>497</v>
      </c>
      <c r="C36" s="64" t="s">
        <v>498</v>
      </c>
      <c r="D36" s="85">
        <v>663045792</v>
      </c>
      <c r="E36" s="86">
        <v>91816543</v>
      </c>
      <c r="F36" s="87">
        <f t="shared" si="0"/>
        <v>754862335</v>
      </c>
      <c r="G36" s="85">
        <v>663045792</v>
      </c>
      <c r="H36" s="86">
        <v>91816543</v>
      </c>
      <c r="I36" s="87">
        <f t="shared" si="1"/>
        <v>754862335</v>
      </c>
      <c r="J36" s="85">
        <v>140279587</v>
      </c>
      <c r="K36" s="86">
        <v>2559660</v>
      </c>
      <c r="L36" s="86">
        <f t="shared" si="2"/>
        <v>142839247</v>
      </c>
      <c r="M36" s="104">
        <f t="shared" si="3"/>
        <v>0.18922555859142184</v>
      </c>
      <c r="N36" s="85">
        <v>0</v>
      </c>
      <c r="O36" s="86">
        <v>0</v>
      </c>
      <c r="P36" s="86">
        <f t="shared" si="4"/>
        <v>0</v>
      </c>
      <c r="Q36" s="104">
        <f t="shared" si="5"/>
        <v>0</v>
      </c>
      <c r="R36" s="85">
        <v>0</v>
      </c>
      <c r="S36" s="86">
        <v>0</v>
      </c>
      <c r="T36" s="86">
        <f t="shared" si="6"/>
        <v>0</v>
      </c>
      <c r="U36" s="104">
        <f t="shared" si="7"/>
        <v>0</v>
      </c>
      <c r="V36" s="85">
        <v>0</v>
      </c>
      <c r="W36" s="86">
        <v>0</v>
      </c>
      <c r="X36" s="86">
        <f t="shared" si="8"/>
        <v>0</v>
      </c>
      <c r="Y36" s="104">
        <f t="shared" si="9"/>
        <v>0</v>
      </c>
      <c r="Z36" s="85">
        <v>140279587</v>
      </c>
      <c r="AA36" s="86">
        <v>2559660</v>
      </c>
      <c r="AB36" s="86">
        <f t="shared" si="10"/>
        <v>142839247</v>
      </c>
      <c r="AC36" s="104">
        <f t="shared" si="11"/>
        <v>0.18922555859142184</v>
      </c>
      <c r="AD36" s="85">
        <v>111829754</v>
      </c>
      <c r="AE36" s="86">
        <v>8504815</v>
      </c>
      <c r="AF36" s="86">
        <f t="shared" si="12"/>
        <v>120334569</v>
      </c>
      <c r="AG36" s="86">
        <v>725205410</v>
      </c>
      <c r="AH36" s="86">
        <v>746922367</v>
      </c>
      <c r="AI36" s="87">
        <v>120334569</v>
      </c>
      <c r="AJ36" s="124">
        <f t="shared" si="13"/>
        <v>0.16593170340524624</v>
      </c>
      <c r="AK36" s="125">
        <f t="shared" si="14"/>
        <v>0.1870175643376426</v>
      </c>
    </row>
    <row r="37" spans="1:37" ht="12.75">
      <c r="A37" s="62" t="s">
        <v>111</v>
      </c>
      <c r="B37" s="63" t="s">
        <v>499</v>
      </c>
      <c r="C37" s="64" t="s">
        <v>500</v>
      </c>
      <c r="D37" s="85">
        <v>64240337</v>
      </c>
      <c r="E37" s="86">
        <v>1530000</v>
      </c>
      <c r="F37" s="87">
        <f t="shared" si="0"/>
        <v>65770337</v>
      </c>
      <c r="G37" s="85">
        <v>64240337</v>
      </c>
      <c r="H37" s="86">
        <v>1530000</v>
      </c>
      <c r="I37" s="87">
        <f t="shared" si="1"/>
        <v>65770337</v>
      </c>
      <c r="J37" s="85">
        <v>12296778</v>
      </c>
      <c r="K37" s="86">
        <v>0</v>
      </c>
      <c r="L37" s="86">
        <f t="shared" si="2"/>
        <v>12296778</v>
      </c>
      <c r="M37" s="104">
        <f t="shared" si="3"/>
        <v>0.1869654096496419</v>
      </c>
      <c r="N37" s="85">
        <v>0</v>
      </c>
      <c r="O37" s="86">
        <v>0</v>
      </c>
      <c r="P37" s="86">
        <f t="shared" si="4"/>
        <v>0</v>
      </c>
      <c r="Q37" s="104">
        <f t="shared" si="5"/>
        <v>0</v>
      </c>
      <c r="R37" s="85">
        <v>0</v>
      </c>
      <c r="S37" s="86">
        <v>0</v>
      </c>
      <c r="T37" s="86">
        <f t="shared" si="6"/>
        <v>0</v>
      </c>
      <c r="U37" s="104">
        <f t="shared" si="7"/>
        <v>0</v>
      </c>
      <c r="V37" s="85">
        <v>0</v>
      </c>
      <c r="W37" s="86">
        <v>0</v>
      </c>
      <c r="X37" s="86">
        <f t="shared" si="8"/>
        <v>0</v>
      </c>
      <c r="Y37" s="104">
        <f t="shared" si="9"/>
        <v>0</v>
      </c>
      <c r="Z37" s="85">
        <v>12296778</v>
      </c>
      <c r="AA37" s="86">
        <v>0</v>
      </c>
      <c r="AB37" s="86">
        <f t="shared" si="10"/>
        <v>12296778</v>
      </c>
      <c r="AC37" s="104">
        <f t="shared" si="11"/>
        <v>0.1869654096496419</v>
      </c>
      <c r="AD37" s="85">
        <v>12842088</v>
      </c>
      <c r="AE37" s="86">
        <v>17539</v>
      </c>
      <c r="AF37" s="86">
        <f t="shared" si="12"/>
        <v>12859627</v>
      </c>
      <c r="AG37" s="86">
        <v>63855072</v>
      </c>
      <c r="AH37" s="86">
        <v>65889199</v>
      </c>
      <c r="AI37" s="87">
        <v>12859627</v>
      </c>
      <c r="AJ37" s="124">
        <f t="shared" si="13"/>
        <v>0.20138771435415498</v>
      </c>
      <c r="AK37" s="125">
        <f t="shared" si="14"/>
        <v>-0.04376868784763355</v>
      </c>
    </row>
    <row r="38" spans="1:37" ht="16.5">
      <c r="A38" s="65"/>
      <c r="B38" s="66" t="s">
        <v>501</v>
      </c>
      <c r="C38" s="67"/>
      <c r="D38" s="88">
        <f>SUM(D32:D37)</f>
        <v>1304700859</v>
      </c>
      <c r="E38" s="89">
        <f>SUM(E32:E37)</f>
        <v>201570343</v>
      </c>
      <c r="F38" s="90">
        <f t="shared" si="0"/>
        <v>1506271202</v>
      </c>
      <c r="G38" s="88">
        <f>SUM(G32:G37)</f>
        <v>1304700859</v>
      </c>
      <c r="H38" s="89">
        <f>SUM(H32:H37)</f>
        <v>201570343</v>
      </c>
      <c r="I38" s="90">
        <f t="shared" si="1"/>
        <v>1506271202</v>
      </c>
      <c r="J38" s="88">
        <f>SUM(J32:J37)</f>
        <v>228249176</v>
      </c>
      <c r="K38" s="89">
        <f>SUM(K32:K37)</f>
        <v>23172149</v>
      </c>
      <c r="L38" s="89">
        <f t="shared" si="2"/>
        <v>251421325</v>
      </c>
      <c r="M38" s="105">
        <f t="shared" si="3"/>
        <v>0.1669163724740719</v>
      </c>
      <c r="N38" s="88">
        <f>SUM(N32:N37)</f>
        <v>0</v>
      </c>
      <c r="O38" s="89">
        <f>SUM(O32:O37)</f>
        <v>0</v>
      </c>
      <c r="P38" s="89">
        <f t="shared" si="4"/>
        <v>0</v>
      </c>
      <c r="Q38" s="105">
        <f t="shared" si="5"/>
        <v>0</v>
      </c>
      <c r="R38" s="88">
        <f>SUM(R32:R37)</f>
        <v>0</v>
      </c>
      <c r="S38" s="89">
        <f>SUM(S32:S37)</f>
        <v>0</v>
      </c>
      <c r="T38" s="89">
        <f t="shared" si="6"/>
        <v>0</v>
      </c>
      <c r="U38" s="105">
        <f t="shared" si="7"/>
        <v>0</v>
      </c>
      <c r="V38" s="88">
        <f>SUM(V32:V37)</f>
        <v>0</v>
      </c>
      <c r="W38" s="89">
        <f>SUM(W32:W37)</f>
        <v>0</v>
      </c>
      <c r="X38" s="89">
        <f t="shared" si="8"/>
        <v>0</v>
      </c>
      <c r="Y38" s="105">
        <f t="shared" si="9"/>
        <v>0</v>
      </c>
      <c r="Z38" s="88">
        <v>228249176</v>
      </c>
      <c r="AA38" s="89">
        <v>23172149</v>
      </c>
      <c r="AB38" s="89">
        <f t="shared" si="10"/>
        <v>251421325</v>
      </c>
      <c r="AC38" s="105">
        <f t="shared" si="11"/>
        <v>0.1669163724740719</v>
      </c>
      <c r="AD38" s="88">
        <f>SUM(AD32:AD37)</f>
        <v>222831679</v>
      </c>
      <c r="AE38" s="89">
        <f>SUM(AE32:AE37)</f>
        <v>25682733</v>
      </c>
      <c r="AF38" s="89">
        <f t="shared" si="12"/>
        <v>248514412</v>
      </c>
      <c r="AG38" s="89">
        <f>SUM(AG32:AG37)</f>
        <v>1413638634</v>
      </c>
      <c r="AH38" s="89">
        <f>SUM(AH32:AH37)</f>
        <v>1462416058</v>
      </c>
      <c r="AI38" s="90">
        <f>SUM(AI32:AI37)</f>
        <v>248514412</v>
      </c>
      <c r="AJ38" s="126">
        <f t="shared" si="13"/>
        <v>0.17579769399539485</v>
      </c>
      <c r="AK38" s="127">
        <f t="shared" si="14"/>
        <v>0.011697160645958826</v>
      </c>
    </row>
    <row r="39" spans="1:37" ht="12.75">
      <c r="A39" s="62" t="s">
        <v>96</v>
      </c>
      <c r="B39" s="63" t="s">
        <v>86</v>
      </c>
      <c r="C39" s="64" t="s">
        <v>87</v>
      </c>
      <c r="D39" s="85">
        <v>1936490687</v>
      </c>
      <c r="E39" s="86">
        <v>232065602</v>
      </c>
      <c r="F39" s="87">
        <f t="shared" si="0"/>
        <v>2168556289</v>
      </c>
      <c r="G39" s="85">
        <v>1936490687</v>
      </c>
      <c r="H39" s="86">
        <v>232065602</v>
      </c>
      <c r="I39" s="87">
        <f t="shared" si="1"/>
        <v>2168556289</v>
      </c>
      <c r="J39" s="85">
        <v>560073291</v>
      </c>
      <c r="K39" s="86">
        <v>17876270</v>
      </c>
      <c r="L39" s="86">
        <f t="shared" si="2"/>
        <v>577949561</v>
      </c>
      <c r="M39" s="104">
        <f t="shared" si="3"/>
        <v>0.266513515896105</v>
      </c>
      <c r="N39" s="85">
        <v>0</v>
      </c>
      <c r="O39" s="86">
        <v>0</v>
      </c>
      <c r="P39" s="86">
        <f t="shared" si="4"/>
        <v>0</v>
      </c>
      <c r="Q39" s="104">
        <f t="shared" si="5"/>
        <v>0</v>
      </c>
      <c r="R39" s="85">
        <v>0</v>
      </c>
      <c r="S39" s="86">
        <v>0</v>
      </c>
      <c r="T39" s="86">
        <f t="shared" si="6"/>
        <v>0</v>
      </c>
      <c r="U39" s="104">
        <f t="shared" si="7"/>
        <v>0</v>
      </c>
      <c r="V39" s="85">
        <v>0</v>
      </c>
      <c r="W39" s="86">
        <v>0</v>
      </c>
      <c r="X39" s="86">
        <f t="shared" si="8"/>
        <v>0</v>
      </c>
      <c r="Y39" s="104">
        <f t="shared" si="9"/>
        <v>0</v>
      </c>
      <c r="Z39" s="85">
        <v>560073291</v>
      </c>
      <c r="AA39" s="86">
        <v>17876270</v>
      </c>
      <c r="AB39" s="86">
        <f t="shared" si="10"/>
        <v>577949561</v>
      </c>
      <c r="AC39" s="104">
        <f t="shared" si="11"/>
        <v>0.266513515896105</v>
      </c>
      <c r="AD39" s="85">
        <v>536030975</v>
      </c>
      <c r="AE39" s="86">
        <v>16452139</v>
      </c>
      <c r="AF39" s="86">
        <f t="shared" si="12"/>
        <v>552483114</v>
      </c>
      <c r="AG39" s="86">
        <v>2016547992</v>
      </c>
      <c r="AH39" s="86">
        <v>2070545921</v>
      </c>
      <c r="AI39" s="87">
        <v>552483114</v>
      </c>
      <c r="AJ39" s="124">
        <f t="shared" si="13"/>
        <v>0.27397469149844067</v>
      </c>
      <c r="AK39" s="125">
        <f t="shared" si="14"/>
        <v>0.04609452552426796</v>
      </c>
    </row>
    <row r="40" spans="1:37" ht="12.75">
      <c r="A40" s="62" t="s">
        <v>96</v>
      </c>
      <c r="B40" s="63" t="s">
        <v>502</v>
      </c>
      <c r="C40" s="64" t="s">
        <v>503</v>
      </c>
      <c r="D40" s="85">
        <v>160003153</v>
      </c>
      <c r="E40" s="86">
        <v>37507000</v>
      </c>
      <c r="F40" s="87">
        <f t="shared" si="0"/>
        <v>197510153</v>
      </c>
      <c r="G40" s="85">
        <v>160003153</v>
      </c>
      <c r="H40" s="86">
        <v>37507000</v>
      </c>
      <c r="I40" s="87">
        <f t="shared" si="1"/>
        <v>197510153</v>
      </c>
      <c r="J40" s="85">
        <v>30232784</v>
      </c>
      <c r="K40" s="86">
        <v>16154230</v>
      </c>
      <c r="L40" s="86">
        <f t="shared" si="2"/>
        <v>46387014</v>
      </c>
      <c r="M40" s="104">
        <f t="shared" si="3"/>
        <v>0.23485888343167857</v>
      </c>
      <c r="N40" s="85">
        <v>0</v>
      </c>
      <c r="O40" s="86">
        <v>0</v>
      </c>
      <c r="P40" s="86">
        <f t="shared" si="4"/>
        <v>0</v>
      </c>
      <c r="Q40" s="104">
        <f t="shared" si="5"/>
        <v>0</v>
      </c>
      <c r="R40" s="85">
        <v>0</v>
      </c>
      <c r="S40" s="86">
        <v>0</v>
      </c>
      <c r="T40" s="86">
        <f t="shared" si="6"/>
        <v>0</v>
      </c>
      <c r="U40" s="104">
        <f t="shared" si="7"/>
        <v>0</v>
      </c>
      <c r="V40" s="85">
        <v>0</v>
      </c>
      <c r="W40" s="86">
        <v>0</v>
      </c>
      <c r="X40" s="86">
        <f t="shared" si="8"/>
        <v>0</v>
      </c>
      <c r="Y40" s="104">
        <f t="shared" si="9"/>
        <v>0</v>
      </c>
      <c r="Z40" s="85">
        <v>30232784</v>
      </c>
      <c r="AA40" s="86">
        <v>16154230</v>
      </c>
      <c r="AB40" s="86">
        <f t="shared" si="10"/>
        <v>46387014</v>
      </c>
      <c r="AC40" s="104">
        <f t="shared" si="11"/>
        <v>0.23485888343167857</v>
      </c>
      <c r="AD40" s="85">
        <v>22499660</v>
      </c>
      <c r="AE40" s="86">
        <v>7306354</v>
      </c>
      <c r="AF40" s="86">
        <f t="shared" si="12"/>
        <v>29806014</v>
      </c>
      <c r="AG40" s="86">
        <v>250009845</v>
      </c>
      <c r="AH40" s="86">
        <v>250009845</v>
      </c>
      <c r="AI40" s="87">
        <v>29806014</v>
      </c>
      <c r="AJ40" s="124">
        <f t="shared" si="13"/>
        <v>0.11921936114155825</v>
      </c>
      <c r="AK40" s="125">
        <f t="shared" si="14"/>
        <v>0.5562971284922567</v>
      </c>
    </row>
    <row r="41" spans="1:37" ht="12.75">
      <c r="A41" s="62" t="s">
        <v>96</v>
      </c>
      <c r="B41" s="63" t="s">
        <v>504</v>
      </c>
      <c r="C41" s="64" t="s">
        <v>505</v>
      </c>
      <c r="D41" s="85">
        <v>140294382</v>
      </c>
      <c r="E41" s="86">
        <v>41037080</v>
      </c>
      <c r="F41" s="87">
        <f t="shared" si="0"/>
        <v>181331462</v>
      </c>
      <c r="G41" s="85">
        <v>140294382</v>
      </c>
      <c r="H41" s="86">
        <v>41037080</v>
      </c>
      <c r="I41" s="87">
        <f t="shared" si="1"/>
        <v>181331462</v>
      </c>
      <c r="J41" s="85">
        <v>11467189</v>
      </c>
      <c r="K41" s="86">
        <v>0</v>
      </c>
      <c r="L41" s="86">
        <f t="shared" si="2"/>
        <v>11467189</v>
      </c>
      <c r="M41" s="104">
        <f t="shared" si="3"/>
        <v>0.0632388272477503</v>
      </c>
      <c r="N41" s="85">
        <v>0</v>
      </c>
      <c r="O41" s="86">
        <v>0</v>
      </c>
      <c r="P41" s="86">
        <f t="shared" si="4"/>
        <v>0</v>
      </c>
      <c r="Q41" s="104">
        <f t="shared" si="5"/>
        <v>0</v>
      </c>
      <c r="R41" s="85">
        <v>0</v>
      </c>
      <c r="S41" s="86">
        <v>0</v>
      </c>
      <c r="T41" s="86">
        <f t="shared" si="6"/>
        <v>0</v>
      </c>
      <c r="U41" s="104">
        <f t="shared" si="7"/>
        <v>0</v>
      </c>
      <c r="V41" s="85">
        <v>0</v>
      </c>
      <c r="W41" s="86">
        <v>0</v>
      </c>
      <c r="X41" s="86">
        <f t="shared" si="8"/>
        <v>0</v>
      </c>
      <c r="Y41" s="104">
        <f t="shared" si="9"/>
        <v>0</v>
      </c>
      <c r="Z41" s="85">
        <v>11467189</v>
      </c>
      <c r="AA41" s="86">
        <v>0</v>
      </c>
      <c r="AB41" s="86">
        <f t="shared" si="10"/>
        <v>11467189</v>
      </c>
      <c r="AC41" s="104">
        <f t="shared" si="11"/>
        <v>0.0632388272477503</v>
      </c>
      <c r="AD41" s="85">
        <v>14885593</v>
      </c>
      <c r="AE41" s="86">
        <v>3422451</v>
      </c>
      <c r="AF41" s="86">
        <f t="shared" si="12"/>
        <v>18308044</v>
      </c>
      <c r="AG41" s="86">
        <v>174825014</v>
      </c>
      <c r="AH41" s="86">
        <v>174825014</v>
      </c>
      <c r="AI41" s="87">
        <v>18308044</v>
      </c>
      <c r="AJ41" s="124">
        <f t="shared" si="13"/>
        <v>0.1047221080159616</v>
      </c>
      <c r="AK41" s="125">
        <f t="shared" si="14"/>
        <v>-0.3736529691538867</v>
      </c>
    </row>
    <row r="42" spans="1:37" ht="12.75">
      <c r="A42" s="62" t="s">
        <v>96</v>
      </c>
      <c r="B42" s="63" t="s">
        <v>506</v>
      </c>
      <c r="C42" s="64" t="s">
        <v>507</v>
      </c>
      <c r="D42" s="85">
        <v>278735877</v>
      </c>
      <c r="E42" s="86">
        <v>60410694</v>
      </c>
      <c r="F42" s="87">
        <f t="shared" si="0"/>
        <v>339146571</v>
      </c>
      <c r="G42" s="85">
        <v>278735877</v>
      </c>
      <c r="H42" s="86">
        <v>60410694</v>
      </c>
      <c r="I42" s="87">
        <f t="shared" si="1"/>
        <v>339146571</v>
      </c>
      <c r="J42" s="85">
        <v>0</v>
      </c>
      <c r="K42" s="86">
        <v>7533693</v>
      </c>
      <c r="L42" s="86">
        <f t="shared" si="2"/>
        <v>7533693</v>
      </c>
      <c r="M42" s="104">
        <f t="shared" si="3"/>
        <v>0.0222136788167615</v>
      </c>
      <c r="N42" s="85">
        <v>0</v>
      </c>
      <c r="O42" s="86">
        <v>0</v>
      </c>
      <c r="P42" s="86">
        <f t="shared" si="4"/>
        <v>0</v>
      </c>
      <c r="Q42" s="104">
        <f t="shared" si="5"/>
        <v>0</v>
      </c>
      <c r="R42" s="85">
        <v>0</v>
      </c>
      <c r="S42" s="86">
        <v>0</v>
      </c>
      <c r="T42" s="86">
        <f t="shared" si="6"/>
        <v>0</v>
      </c>
      <c r="U42" s="104">
        <f t="shared" si="7"/>
        <v>0</v>
      </c>
      <c r="V42" s="85">
        <v>0</v>
      </c>
      <c r="W42" s="86">
        <v>0</v>
      </c>
      <c r="X42" s="86">
        <f t="shared" si="8"/>
        <v>0</v>
      </c>
      <c r="Y42" s="104">
        <f t="shared" si="9"/>
        <v>0</v>
      </c>
      <c r="Z42" s="85">
        <v>0</v>
      </c>
      <c r="AA42" s="86">
        <v>7533693</v>
      </c>
      <c r="AB42" s="86">
        <f t="shared" si="10"/>
        <v>7533693</v>
      </c>
      <c r="AC42" s="104">
        <f t="shared" si="11"/>
        <v>0.0222136788167615</v>
      </c>
      <c r="AD42" s="85">
        <v>28895000</v>
      </c>
      <c r="AE42" s="86">
        <v>6817423</v>
      </c>
      <c r="AF42" s="86">
        <f t="shared" si="12"/>
        <v>35712423</v>
      </c>
      <c r="AG42" s="86">
        <v>306129530</v>
      </c>
      <c r="AH42" s="86">
        <v>340463903</v>
      </c>
      <c r="AI42" s="87">
        <v>35712423</v>
      </c>
      <c r="AJ42" s="124">
        <f t="shared" si="13"/>
        <v>0.11665788334761433</v>
      </c>
      <c r="AK42" s="125">
        <f t="shared" si="14"/>
        <v>-0.7890455934619727</v>
      </c>
    </row>
    <row r="43" spans="1:37" ht="12.75">
      <c r="A43" s="62" t="s">
        <v>111</v>
      </c>
      <c r="B43" s="63" t="s">
        <v>508</v>
      </c>
      <c r="C43" s="64" t="s">
        <v>509</v>
      </c>
      <c r="D43" s="85">
        <v>135248500</v>
      </c>
      <c r="E43" s="86">
        <v>10086900</v>
      </c>
      <c r="F43" s="87">
        <f t="shared" si="0"/>
        <v>145335400</v>
      </c>
      <c r="G43" s="85">
        <v>135248500</v>
      </c>
      <c r="H43" s="86">
        <v>10086900</v>
      </c>
      <c r="I43" s="87">
        <f t="shared" si="1"/>
        <v>145335400</v>
      </c>
      <c r="J43" s="85">
        <v>22308135</v>
      </c>
      <c r="K43" s="86">
        <v>1027949</v>
      </c>
      <c r="L43" s="86">
        <f t="shared" si="2"/>
        <v>23336084</v>
      </c>
      <c r="M43" s="104">
        <f t="shared" si="3"/>
        <v>0.16056710202744823</v>
      </c>
      <c r="N43" s="85">
        <v>0</v>
      </c>
      <c r="O43" s="86">
        <v>0</v>
      </c>
      <c r="P43" s="86">
        <f t="shared" si="4"/>
        <v>0</v>
      </c>
      <c r="Q43" s="104">
        <f t="shared" si="5"/>
        <v>0</v>
      </c>
      <c r="R43" s="85">
        <v>0</v>
      </c>
      <c r="S43" s="86">
        <v>0</v>
      </c>
      <c r="T43" s="86">
        <f t="shared" si="6"/>
        <v>0</v>
      </c>
      <c r="U43" s="104">
        <f t="shared" si="7"/>
        <v>0</v>
      </c>
      <c r="V43" s="85">
        <v>0</v>
      </c>
      <c r="W43" s="86">
        <v>0</v>
      </c>
      <c r="X43" s="86">
        <f t="shared" si="8"/>
        <v>0</v>
      </c>
      <c r="Y43" s="104">
        <f t="shared" si="9"/>
        <v>0</v>
      </c>
      <c r="Z43" s="85">
        <v>22308135</v>
      </c>
      <c r="AA43" s="86">
        <v>1027949</v>
      </c>
      <c r="AB43" s="86">
        <f t="shared" si="10"/>
        <v>23336084</v>
      </c>
      <c r="AC43" s="104">
        <f t="shared" si="11"/>
        <v>0.16056710202744823</v>
      </c>
      <c r="AD43" s="85">
        <v>21040100</v>
      </c>
      <c r="AE43" s="86">
        <v>165380</v>
      </c>
      <c r="AF43" s="86">
        <f t="shared" si="12"/>
        <v>21205480</v>
      </c>
      <c r="AG43" s="86">
        <v>179304620</v>
      </c>
      <c r="AH43" s="86">
        <v>173739631</v>
      </c>
      <c r="AI43" s="87">
        <v>21205480</v>
      </c>
      <c r="AJ43" s="124">
        <f t="shared" si="13"/>
        <v>0.1182651066101922</v>
      </c>
      <c r="AK43" s="125">
        <f t="shared" si="14"/>
        <v>0.10047421704200987</v>
      </c>
    </row>
    <row r="44" spans="1:37" ht="16.5">
      <c r="A44" s="65"/>
      <c r="B44" s="66" t="s">
        <v>510</v>
      </c>
      <c r="C44" s="67"/>
      <c r="D44" s="88">
        <f>SUM(D39:D43)</f>
        <v>2650772599</v>
      </c>
      <c r="E44" s="89">
        <f>SUM(E39:E43)</f>
        <v>381107276</v>
      </c>
      <c r="F44" s="90">
        <f t="shared" si="0"/>
        <v>3031879875</v>
      </c>
      <c r="G44" s="88">
        <f>SUM(G39:G43)</f>
        <v>2650772599</v>
      </c>
      <c r="H44" s="89">
        <f>SUM(H39:H43)</f>
        <v>381107276</v>
      </c>
      <c r="I44" s="90">
        <f t="shared" si="1"/>
        <v>3031879875</v>
      </c>
      <c r="J44" s="88">
        <f>SUM(J39:J43)</f>
        <v>624081399</v>
      </c>
      <c r="K44" s="89">
        <f>SUM(K39:K43)</f>
        <v>42592142</v>
      </c>
      <c r="L44" s="89">
        <f t="shared" si="2"/>
        <v>666673541</v>
      </c>
      <c r="M44" s="105">
        <f t="shared" si="3"/>
        <v>0.21988784796429311</v>
      </c>
      <c r="N44" s="88">
        <f>SUM(N39:N43)</f>
        <v>0</v>
      </c>
      <c r="O44" s="89">
        <f>SUM(O39:O43)</f>
        <v>0</v>
      </c>
      <c r="P44" s="89">
        <f t="shared" si="4"/>
        <v>0</v>
      </c>
      <c r="Q44" s="105">
        <f t="shared" si="5"/>
        <v>0</v>
      </c>
      <c r="R44" s="88">
        <f>SUM(R39:R43)</f>
        <v>0</v>
      </c>
      <c r="S44" s="89">
        <f>SUM(S39:S43)</f>
        <v>0</v>
      </c>
      <c r="T44" s="89">
        <f t="shared" si="6"/>
        <v>0</v>
      </c>
      <c r="U44" s="105">
        <f t="shared" si="7"/>
        <v>0</v>
      </c>
      <c r="V44" s="88">
        <f>SUM(V39:V43)</f>
        <v>0</v>
      </c>
      <c r="W44" s="89">
        <f>SUM(W39:W43)</f>
        <v>0</v>
      </c>
      <c r="X44" s="89">
        <f t="shared" si="8"/>
        <v>0</v>
      </c>
      <c r="Y44" s="105">
        <f t="shared" si="9"/>
        <v>0</v>
      </c>
      <c r="Z44" s="88">
        <v>624081399</v>
      </c>
      <c r="AA44" s="89">
        <v>42592142</v>
      </c>
      <c r="AB44" s="89">
        <f t="shared" si="10"/>
        <v>666673541</v>
      </c>
      <c r="AC44" s="105">
        <f t="shared" si="11"/>
        <v>0.21988784796429311</v>
      </c>
      <c r="AD44" s="88">
        <f>SUM(AD39:AD43)</f>
        <v>623351328</v>
      </c>
      <c r="AE44" s="89">
        <f>SUM(AE39:AE43)</f>
        <v>34163747</v>
      </c>
      <c r="AF44" s="89">
        <f t="shared" si="12"/>
        <v>657515075</v>
      </c>
      <c r="AG44" s="89">
        <f>SUM(AG39:AG43)</f>
        <v>2926817001</v>
      </c>
      <c r="AH44" s="89">
        <f>SUM(AH39:AH43)</f>
        <v>3009584314</v>
      </c>
      <c r="AI44" s="90">
        <f>SUM(AI39:AI43)</f>
        <v>657515075</v>
      </c>
      <c r="AJ44" s="126">
        <f t="shared" si="13"/>
        <v>0.2246519255475652</v>
      </c>
      <c r="AK44" s="127">
        <f t="shared" si="14"/>
        <v>0.01392890649693479</v>
      </c>
    </row>
    <row r="45" spans="1:37" ht="16.5">
      <c r="A45" s="68"/>
      <c r="B45" s="69" t="s">
        <v>511</v>
      </c>
      <c r="C45" s="70"/>
      <c r="D45" s="91">
        <f>SUM(D9:D12,D14:D20,D22:D30,D32:D37,D39:D43)</f>
        <v>6621197756</v>
      </c>
      <c r="E45" s="92">
        <f>SUM(E9:E12,E14:E20,E22:E30,E32:E37,E39:E43)</f>
        <v>1391803486</v>
      </c>
      <c r="F45" s="93">
        <f t="shared" si="0"/>
        <v>8013001242</v>
      </c>
      <c r="G45" s="91">
        <f>SUM(G9:G12,G14:G20,G22:G30,G32:G37,G39:G43)</f>
        <v>6621197756</v>
      </c>
      <c r="H45" s="92">
        <f>SUM(H9:H12,H14:H20,H22:H30,H32:H37,H39:H43)</f>
        <v>1391803486</v>
      </c>
      <c r="I45" s="93">
        <f t="shared" si="1"/>
        <v>8013001242</v>
      </c>
      <c r="J45" s="91">
        <f>SUM(J9:J12,J14:J20,J22:J30,J32:J37,J39:J43)</f>
        <v>1292740127</v>
      </c>
      <c r="K45" s="92">
        <f>SUM(K9:K12,K14:K20,K22:K30,K32:K37,K39:K43)</f>
        <v>147303013</v>
      </c>
      <c r="L45" s="92">
        <f t="shared" si="2"/>
        <v>1440043140</v>
      </c>
      <c r="M45" s="106">
        <f t="shared" si="3"/>
        <v>0.17971333043754445</v>
      </c>
      <c r="N45" s="91">
        <f>SUM(N9:N12,N14:N20,N22:N30,N32:N37,N39:N43)</f>
        <v>0</v>
      </c>
      <c r="O45" s="92">
        <f>SUM(O9:O12,O14:O20,O22:O30,O32:O37,O39:O43)</f>
        <v>0</v>
      </c>
      <c r="P45" s="92">
        <f t="shared" si="4"/>
        <v>0</v>
      </c>
      <c r="Q45" s="106">
        <f t="shared" si="5"/>
        <v>0</v>
      </c>
      <c r="R45" s="91">
        <f>SUM(R9:R12,R14:R20,R22:R30,R32:R37,R39:R43)</f>
        <v>0</v>
      </c>
      <c r="S45" s="92">
        <f>SUM(S9:S12,S14:S20,S22:S30,S32:S37,S39:S43)</f>
        <v>0</v>
      </c>
      <c r="T45" s="92">
        <f t="shared" si="6"/>
        <v>0</v>
      </c>
      <c r="U45" s="106">
        <f t="shared" si="7"/>
        <v>0</v>
      </c>
      <c r="V45" s="91">
        <f>SUM(V9:V12,V14:V20,V22:V30,V32:V37,V39:V43)</f>
        <v>0</v>
      </c>
      <c r="W45" s="92">
        <f>SUM(W9:W12,W14:W20,W22:W30,W32:W37,W39:W43)</f>
        <v>0</v>
      </c>
      <c r="X45" s="92">
        <f t="shared" si="8"/>
        <v>0</v>
      </c>
      <c r="Y45" s="106">
        <f t="shared" si="9"/>
        <v>0</v>
      </c>
      <c r="Z45" s="91">
        <v>1292740127</v>
      </c>
      <c r="AA45" s="92">
        <v>147303013</v>
      </c>
      <c r="AB45" s="92">
        <f t="shared" si="10"/>
        <v>1440043140</v>
      </c>
      <c r="AC45" s="106">
        <f t="shared" si="11"/>
        <v>0.17971333043754445</v>
      </c>
      <c r="AD45" s="91">
        <f>SUM(AD9:AD12,AD14:AD20,AD22:AD30,AD32:AD37,AD39:AD43)</f>
        <v>1323297398</v>
      </c>
      <c r="AE45" s="92">
        <f>SUM(AE9:AE12,AE14:AE20,AE22:AE30,AE32:AE37,AE39:AE43)</f>
        <v>157224075</v>
      </c>
      <c r="AF45" s="92">
        <f t="shared" si="12"/>
        <v>1480521473</v>
      </c>
      <c r="AG45" s="92">
        <f>SUM(AG9:AG12,AG14:AG20,AG22:AG30,AG32:AG37,AG39:AG43)</f>
        <v>7935045114</v>
      </c>
      <c r="AH45" s="92">
        <f>SUM(AH9:AH12,AH14:AH20,AH22:AH30,AH32:AH37,AH39:AH43)</f>
        <v>7793399991</v>
      </c>
      <c r="AI45" s="93">
        <f>SUM(AI9:AI12,AI14:AI20,AI22:AI30,AI32:AI37,AI39:AI43)</f>
        <v>1480521473</v>
      </c>
      <c r="AJ45" s="128">
        <f t="shared" si="13"/>
        <v>0.18658009522691668</v>
      </c>
      <c r="AK45" s="129">
        <f t="shared" si="14"/>
        <v>-0.02734059163490432</v>
      </c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zoomScalePageLayoutView="0" workbookViewId="0" topLeftCell="A1">
      <selection activeCell="M31" sqref="M3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0</v>
      </c>
      <c r="E4" s="132"/>
      <c r="F4" s="132"/>
      <c r="G4" s="132" t="s">
        <v>1</v>
      </c>
      <c r="H4" s="132"/>
      <c r="I4" s="132"/>
      <c r="J4" s="133" t="s">
        <v>2</v>
      </c>
      <c r="K4" s="134"/>
      <c r="L4" s="134"/>
      <c r="M4" s="135"/>
      <c r="N4" s="133" t="s">
        <v>3</v>
      </c>
      <c r="O4" s="136"/>
      <c r="P4" s="136"/>
      <c r="Q4" s="137"/>
      <c r="R4" s="133" t="s">
        <v>4</v>
      </c>
      <c r="S4" s="136"/>
      <c r="T4" s="136"/>
      <c r="U4" s="137"/>
      <c r="V4" s="133" t="s">
        <v>5</v>
      </c>
      <c r="W4" s="138"/>
      <c r="X4" s="138"/>
      <c r="Y4" s="139"/>
      <c r="Z4" s="133" t="s">
        <v>6</v>
      </c>
      <c r="AA4" s="134"/>
      <c r="AB4" s="134"/>
      <c r="AC4" s="135"/>
      <c r="AD4" s="133" t="s">
        <v>7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18"/>
      <c r="AH5" s="18"/>
      <c r="AI5" s="18"/>
      <c r="AJ5" s="22" t="s">
        <v>17</v>
      </c>
      <c r="AK5" s="23" t="s">
        <v>18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32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512</v>
      </c>
      <c r="C9" s="64" t="s">
        <v>513</v>
      </c>
      <c r="D9" s="85">
        <v>467713620</v>
      </c>
      <c r="E9" s="86">
        <v>208438041</v>
      </c>
      <c r="F9" s="87">
        <f>$D9+$E9</f>
        <v>676151661</v>
      </c>
      <c r="G9" s="85">
        <v>467713620</v>
      </c>
      <c r="H9" s="86">
        <v>208438041</v>
      </c>
      <c r="I9" s="87">
        <f>$G9+$H9</f>
        <v>676151661</v>
      </c>
      <c r="J9" s="85">
        <v>17296869</v>
      </c>
      <c r="K9" s="86">
        <v>18574511</v>
      </c>
      <c r="L9" s="86">
        <f>$J9+$K9</f>
        <v>35871380</v>
      </c>
      <c r="M9" s="104">
        <f>IF($F9=0,0,$L9/$F9)</f>
        <v>0.053052269289626135</v>
      </c>
      <c r="N9" s="85">
        <v>0</v>
      </c>
      <c r="O9" s="86">
        <v>0</v>
      </c>
      <c r="P9" s="86">
        <f>$N9+$O9</f>
        <v>0</v>
      </c>
      <c r="Q9" s="104">
        <f>IF($F9=0,0,$P9/$F9)</f>
        <v>0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v>17296869</v>
      </c>
      <c r="AA9" s="86">
        <v>18574511</v>
      </c>
      <c r="AB9" s="86">
        <f>$Z9+$AA9</f>
        <v>35871380</v>
      </c>
      <c r="AC9" s="104">
        <f>IF($F9=0,0,$AB9/$F9)</f>
        <v>0.053052269289626135</v>
      </c>
      <c r="AD9" s="85">
        <v>86646434</v>
      </c>
      <c r="AE9" s="86">
        <v>34861307</v>
      </c>
      <c r="AF9" s="86">
        <f>$AD9+$AE9</f>
        <v>121507741</v>
      </c>
      <c r="AG9" s="86">
        <v>542254359</v>
      </c>
      <c r="AH9" s="86">
        <v>628800295</v>
      </c>
      <c r="AI9" s="87">
        <v>121507741</v>
      </c>
      <c r="AJ9" s="124">
        <f>IF($AG9=0,0,$AI9/$AG9)</f>
        <v>0.22407886443564762</v>
      </c>
      <c r="AK9" s="125">
        <f>IF($AF9=0,0,(($L9/$AF9)-1))</f>
        <v>-0.7047811134930078</v>
      </c>
    </row>
    <row r="10" spans="1:37" ht="12.75">
      <c r="A10" s="62" t="s">
        <v>96</v>
      </c>
      <c r="B10" s="63" t="s">
        <v>72</v>
      </c>
      <c r="C10" s="64" t="s">
        <v>73</v>
      </c>
      <c r="D10" s="85">
        <v>2293154170</v>
      </c>
      <c r="E10" s="86">
        <v>301005000</v>
      </c>
      <c r="F10" s="87">
        <f aca="true" t="shared" si="0" ref="F10:F35">$D10+$E10</f>
        <v>2594159170</v>
      </c>
      <c r="G10" s="85">
        <v>2293154170</v>
      </c>
      <c r="H10" s="86">
        <v>301005000</v>
      </c>
      <c r="I10" s="87">
        <f aca="true" t="shared" si="1" ref="I10:I35">$G10+$H10</f>
        <v>2594159170</v>
      </c>
      <c r="J10" s="85">
        <v>245292690</v>
      </c>
      <c r="K10" s="86">
        <v>12861696</v>
      </c>
      <c r="L10" s="86">
        <f aca="true" t="shared" si="2" ref="L10:L35">$J10+$K10</f>
        <v>258154386</v>
      </c>
      <c r="M10" s="104">
        <f aca="true" t="shared" si="3" ref="M10:M35">IF($F10=0,0,$L10/$F10)</f>
        <v>0.09951370331682462</v>
      </c>
      <c r="N10" s="85">
        <v>0</v>
      </c>
      <c r="O10" s="86">
        <v>0</v>
      </c>
      <c r="P10" s="86">
        <f aca="true" t="shared" si="4" ref="P10:P35">$N10+$O10</f>
        <v>0</v>
      </c>
      <c r="Q10" s="104">
        <f aca="true" t="shared" si="5" ref="Q10:Q35">IF($F10=0,0,$P10/$F10)</f>
        <v>0</v>
      </c>
      <c r="R10" s="85">
        <v>0</v>
      </c>
      <c r="S10" s="86">
        <v>0</v>
      </c>
      <c r="T10" s="86">
        <f aca="true" t="shared" si="6" ref="T10:T35">$R10+$S10</f>
        <v>0</v>
      </c>
      <c r="U10" s="104">
        <f aca="true" t="shared" si="7" ref="U10:U35">IF($I10=0,0,$T10/$I10)</f>
        <v>0</v>
      </c>
      <c r="V10" s="85">
        <v>0</v>
      </c>
      <c r="W10" s="86">
        <v>0</v>
      </c>
      <c r="X10" s="86">
        <f aca="true" t="shared" si="8" ref="X10:X35">$V10+$W10</f>
        <v>0</v>
      </c>
      <c r="Y10" s="104">
        <f aca="true" t="shared" si="9" ref="Y10:Y35">IF($I10=0,0,$X10/$I10)</f>
        <v>0</v>
      </c>
      <c r="Z10" s="85">
        <v>245292690</v>
      </c>
      <c r="AA10" s="86">
        <v>12861696</v>
      </c>
      <c r="AB10" s="86">
        <f aca="true" t="shared" si="10" ref="AB10:AB35">$Z10+$AA10</f>
        <v>258154386</v>
      </c>
      <c r="AC10" s="104">
        <f aca="true" t="shared" si="11" ref="AC10:AC35">IF($F10=0,0,$AB10/$F10)</f>
        <v>0.09951370331682462</v>
      </c>
      <c r="AD10" s="85">
        <v>341819239</v>
      </c>
      <c r="AE10" s="86">
        <v>32412627</v>
      </c>
      <c r="AF10" s="86">
        <f aca="true" t="shared" si="12" ref="AF10:AF35">$AD10+$AE10</f>
        <v>374231866</v>
      </c>
      <c r="AG10" s="86">
        <v>1838062000</v>
      </c>
      <c r="AH10" s="86">
        <v>1839939582</v>
      </c>
      <c r="AI10" s="87">
        <v>374231866</v>
      </c>
      <c r="AJ10" s="124">
        <f aca="true" t="shared" si="13" ref="AJ10:AJ35">IF($AG10=0,0,$AI10/$AG10)</f>
        <v>0.2036013290084883</v>
      </c>
      <c r="AK10" s="125">
        <f aca="true" t="shared" si="14" ref="AK10:AK35">IF($AF10=0,0,(($L10/$AF10)-1))</f>
        <v>-0.3101752965098915</v>
      </c>
    </row>
    <row r="11" spans="1:37" ht="12.75">
      <c r="A11" s="62" t="s">
        <v>96</v>
      </c>
      <c r="B11" s="63" t="s">
        <v>84</v>
      </c>
      <c r="C11" s="64" t="s">
        <v>85</v>
      </c>
      <c r="D11" s="85">
        <v>4627538058</v>
      </c>
      <c r="E11" s="86">
        <v>581218800</v>
      </c>
      <c r="F11" s="87">
        <f t="shared" si="0"/>
        <v>5208756858</v>
      </c>
      <c r="G11" s="85">
        <v>4627538058</v>
      </c>
      <c r="H11" s="86">
        <v>581218800</v>
      </c>
      <c r="I11" s="87">
        <f t="shared" si="1"/>
        <v>5208756858</v>
      </c>
      <c r="J11" s="85">
        <v>845087929</v>
      </c>
      <c r="K11" s="86">
        <v>78089235</v>
      </c>
      <c r="L11" s="86">
        <f t="shared" si="2"/>
        <v>923177164</v>
      </c>
      <c r="M11" s="104">
        <f t="shared" si="3"/>
        <v>0.1772356032672393</v>
      </c>
      <c r="N11" s="85">
        <v>0</v>
      </c>
      <c r="O11" s="86">
        <v>0</v>
      </c>
      <c r="P11" s="86">
        <f t="shared" si="4"/>
        <v>0</v>
      </c>
      <c r="Q11" s="104">
        <f t="shared" si="5"/>
        <v>0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v>845087929</v>
      </c>
      <c r="AA11" s="86">
        <v>78089235</v>
      </c>
      <c r="AB11" s="86">
        <f t="shared" si="10"/>
        <v>923177164</v>
      </c>
      <c r="AC11" s="104">
        <f t="shared" si="11"/>
        <v>0.1772356032672393</v>
      </c>
      <c r="AD11" s="85">
        <v>840588774</v>
      </c>
      <c r="AE11" s="86">
        <v>98237040</v>
      </c>
      <c r="AF11" s="86">
        <f t="shared" si="12"/>
        <v>938825814</v>
      </c>
      <c r="AG11" s="86">
        <v>4372909133</v>
      </c>
      <c r="AH11" s="86">
        <v>4942598653</v>
      </c>
      <c r="AI11" s="87">
        <v>938825814</v>
      </c>
      <c r="AJ11" s="124">
        <f t="shared" si="13"/>
        <v>0.2146913611616544</v>
      </c>
      <c r="AK11" s="125">
        <f t="shared" si="14"/>
        <v>-0.016668320967152317</v>
      </c>
    </row>
    <row r="12" spans="1:37" ht="12.75">
      <c r="A12" s="62" t="s">
        <v>96</v>
      </c>
      <c r="B12" s="63" t="s">
        <v>514</v>
      </c>
      <c r="C12" s="64" t="s">
        <v>515</v>
      </c>
      <c r="D12" s="85">
        <v>185427600</v>
      </c>
      <c r="E12" s="86">
        <v>44926700</v>
      </c>
      <c r="F12" s="87">
        <f t="shared" si="0"/>
        <v>230354300</v>
      </c>
      <c r="G12" s="85">
        <v>185427600</v>
      </c>
      <c r="H12" s="86">
        <v>44926700</v>
      </c>
      <c r="I12" s="87">
        <f t="shared" si="1"/>
        <v>230354300</v>
      </c>
      <c r="J12" s="85">
        <v>854602</v>
      </c>
      <c r="K12" s="86">
        <v>0</v>
      </c>
      <c r="L12" s="86">
        <f t="shared" si="2"/>
        <v>854602</v>
      </c>
      <c r="M12" s="104">
        <f t="shared" si="3"/>
        <v>0.003709945939797955</v>
      </c>
      <c r="N12" s="85">
        <v>0</v>
      </c>
      <c r="O12" s="86">
        <v>0</v>
      </c>
      <c r="P12" s="86">
        <f t="shared" si="4"/>
        <v>0</v>
      </c>
      <c r="Q12" s="104">
        <f t="shared" si="5"/>
        <v>0</v>
      </c>
      <c r="R12" s="85">
        <v>0</v>
      </c>
      <c r="S12" s="86">
        <v>0</v>
      </c>
      <c r="T12" s="86">
        <f t="shared" si="6"/>
        <v>0</v>
      </c>
      <c r="U12" s="104">
        <f t="shared" si="7"/>
        <v>0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v>854602</v>
      </c>
      <c r="AA12" s="86">
        <v>0</v>
      </c>
      <c r="AB12" s="86">
        <f t="shared" si="10"/>
        <v>854602</v>
      </c>
      <c r="AC12" s="104">
        <f t="shared" si="11"/>
        <v>0.003709945939797955</v>
      </c>
      <c r="AD12" s="85">
        <v>47814816</v>
      </c>
      <c r="AE12" s="86">
        <v>9794778</v>
      </c>
      <c r="AF12" s="86">
        <f t="shared" si="12"/>
        <v>57609594</v>
      </c>
      <c r="AG12" s="86">
        <v>192829181</v>
      </c>
      <c r="AH12" s="86">
        <v>223403181</v>
      </c>
      <c r="AI12" s="87">
        <v>57609594</v>
      </c>
      <c r="AJ12" s="124">
        <f t="shared" si="13"/>
        <v>0.2987597297319849</v>
      </c>
      <c r="AK12" s="125">
        <f t="shared" si="14"/>
        <v>-0.9851656305718801</v>
      </c>
    </row>
    <row r="13" spans="1:37" ht="12.75">
      <c r="A13" s="62" t="s">
        <v>96</v>
      </c>
      <c r="B13" s="63" t="s">
        <v>516</v>
      </c>
      <c r="C13" s="64" t="s">
        <v>517</v>
      </c>
      <c r="D13" s="85">
        <v>853539870</v>
      </c>
      <c r="E13" s="86">
        <v>214679913</v>
      </c>
      <c r="F13" s="87">
        <f t="shared" si="0"/>
        <v>1068219783</v>
      </c>
      <c r="G13" s="85">
        <v>853539870</v>
      </c>
      <c r="H13" s="86">
        <v>214679913</v>
      </c>
      <c r="I13" s="87">
        <f t="shared" si="1"/>
        <v>1068219783</v>
      </c>
      <c r="J13" s="85">
        <v>172203705</v>
      </c>
      <c r="K13" s="86">
        <v>13091650</v>
      </c>
      <c r="L13" s="86">
        <f t="shared" si="2"/>
        <v>185295355</v>
      </c>
      <c r="M13" s="104">
        <f t="shared" si="3"/>
        <v>0.17346182681583983</v>
      </c>
      <c r="N13" s="85">
        <v>0</v>
      </c>
      <c r="O13" s="86">
        <v>0</v>
      </c>
      <c r="P13" s="86">
        <f t="shared" si="4"/>
        <v>0</v>
      </c>
      <c r="Q13" s="104">
        <f t="shared" si="5"/>
        <v>0</v>
      </c>
      <c r="R13" s="85">
        <v>0</v>
      </c>
      <c r="S13" s="86">
        <v>0</v>
      </c>
      <c r="T13" s="86">
        <f t="shared" si="6"/>
        <v>0</v>
      </c>
      <c r="U13" s="104">
        <f t="shared" si="7"/>
        <v>0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v>172203705</v>
      </c>
      <c r="AA13" s="86">
        <v>13091650</v>
      </c>
      <c r="AB13" s="86">
        <f t="shared" si="10"/>
        <v>185295355</v>
      </c>
      <c r="AC13" s="104">
        <f t="shared" si="11"/>
        <v>0.17346182681583983</v>
      </c>
      <c r="AD13" s="85">
        <v>161130690</v>
      </c>
      <c r="AE13" s="86">
        <v>12186177</v>
      </c>
      <c r="AF13" s="86">
        <f t="shared" si="12"/>
        <v>173316867</v>
      </c>
      <c r="AG13" s="86">
        <v>947899556</v>
      </c>
      <c r="AH13" s="86">
        <v>1002349166</v>
      </c>
      <c r="AI13" s="87">
        <v>173316867</v>
      </c>
      <c r="AJ13" s="124">
        <f t="shared" si="13"/>
        <v>0.1828430722463594</v>
      </c>
      <c r="AK13" s="125">
        <f t="shared" si="14"/>
        <v>0.06911322716213197</v>
      </c>
    </row>
    <row r="14" spans="1:37" ht="12.75">
      <c r="A14" s="62" t="s">
        <v>111</v>
      </c>
      <c r="B14" s="63" t="s">
        <v>518</v>
      </c>
      <c r="C14" s="64" t="s">
        <v>519</v>
      </c>
      <c r="D14" s="85">
        <v>301223000</v>
      </c>
      <c r="E14" s="86">
        <v>3573000</v>
      </c>
      <c r="F14" s="87">
        <f t="shared" si="0"/>
        <v>304796000</v>
      </c>
      <c r="G14" s="85">
        <v>301223000</v>
      </c>
      <c r="H14" s="86">
        <v>3573000</v>
      </c>
      <c r="I14" s="87">
        <f t="shared" si="1"/>
        <v>304796000</v>
      </c>
      <c r="J14" s="85">
        <v>71714651</v>
      </c>
      <c r="K14" s="86">
        <v>0</v>
      </c>
      <c r="L14" s="86">
        <f t="shared" si="2"/>
        <v>71714651</v>
      </c>
      <c r="M14" s="104">
        <f t="shared" si="3"/>
        <v>0.2352873758185803</v>
      </c>
      <c r="N14" s="85">
        <v>0</v>
      </c>
      <c r="O14" s="86">
        <v>0</v>
      </c>
      <c r="P14" s="86">
        <f t="shared" si="4"/>
        <v>0</v>
      </c>
      <c r="Q14" s="104">
        <f t="shared" si="5"/>
        <v>0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v>71714651</v>
      </c>
      <c r="AA14" s="86">
        <v>0</v>
      </c>
      <c r="AB14" s="86">
        <f t="shared" si="10"/>
        <v>71714651</v>
      </c>
      <c r="AC14" s="104">
        <f t="shared" si="11"/>
        <v>0.2352873758185803</v>
      </c>
      <c r="AD14" s="85">
        <v>81448545</v>
      </c>
      <c r="AE14" s="86">
        <v>645003</v>
      </c>
      <c r="AF14" s="86">
        <f t="shared" si="12"/>
        <v>82093548</v>
      </c>
      <c r="AG14" s="86">
        <v>300957000</v>
      </c>
      <c r="AH14" s="86">
        <v>322643004</v>
      </c>
      <c r="AI14" s="87">
        <v>82093548</v>
      </c>
      <c r="AJ14" s="124">
        <f t="shared" si="13"/>
        <v>0.2727750077253561</v>
      </c>
      <c r="AK14" s="125">
        <f t="shared" si="14"/>
        <v>-0.12642768223393142</v>
      </c>
    </row>
    <row r="15" spans="1:37" ht="16.5">
      <c r="A15" s="65"/>
      <c r="B15" s="66" t="s">
        <v>520</v>
      </c>
      <c r="C15" s="67"/>
      <c r="D15" s="88">
        <f>SUM(D9:D14)</f>
        <v>8728596318</v>
      </c>
      <c r="E15" s="89">
        <f>SUM(E9:E14)</f>
        <v>1353841454</v>
      </c>
      <c r="F15" s="90">
        <f t="shared" si="0"/>
        <v>10082437772</v>
      </c>
      <c r="G15" s="88">
        <f>SUM(G9:G14)</f>
        <v>8728596318</v>
      </c>
      <c r="H15" s="89">
        <f>SUM(H9:H14)</f>
        <v>1353841454</v>
      </c>
      <c r="I15" s="90">
        <f t="shared" si="1"/>
        <v>10082437772</v>
      </c>
      <c r="J15" s="88">
        <f>SUM(J9:J14)</f>
        <v>1352450446</v>
      </c>
      <c r="K15" s="89">
        <f>SUM(K9:K14)</f>
        <v>122617092</v>
      </c>
      <c r="L15" s="89">
        <f t="shared" si="2"/>
        <v>1475067538</v>
      </c>
      <c r="M15" s="105">
        <f t="shared" si="3"/>
        <v>0.14630068356051937</v>
      </c>
      <c r="N15" s="88">
        <f>SUM(N9:N14)</f>
        <v>0</v>
      </c>
      <c r="O15" s="89">
        <f>SUM(O9:O14)</f>
        <v>0</v>
      </c>
      <c r="P15" s="89">
        <f t="shared" si="4"/>
        <v>0</v>
      </c>
      <c r="Q15" s="105">
        <f t="shared" si="5"/>
        <v>0</v>
      </c>
      <c r="R15" s="88">
        <f>SUM(R9:R14)</f>
        <v>0</v>
      </c>
      <c r="S15" s="89">
        <f>SUM(S9:S14)</f>
        <v>0</v>
      </c>
      <c r="T15" s="89">
        <f t="shared" si="6"/>
        <v>0</v>
      </c>
      <c r="U15" s="105">
        <f t="shared" si="7"/>
        <v>0</v>
      </c>
      <c r="V15" s="88">
        <f>SUM(V9:V14)</f>
        <v>0</v>
      </c>
      <c r="W15" s="89">
        <f>SUM(W9:W14)</f>
        <v>0</v>
      </c>
      <c r="X15" s="89">
        <f t="shared" si="8"/>
        <v>0</v>
      </c>
      <c r="Y15" s="105">
        <f t="shared" si="9"/>
        <v>0</v>
      </c>
      <c r="Z15" s="88">
        <v>1352450446</v>
      </c>
      <c r="AA15" s="89">
        <v>122617092</v>
      </c>
      <c r="AB15" s="89">
        <f t="shared" si="10"/>
        <v>1475067538</v>
      </c>
      <c r="AC15" s="105">
        <f t="shared" si="11"/>
        <v>0.14630068356051937</v>
      </c>
      <c r="AD15" s="88">
        <f>SUM(AD9:AD14)</f>
        <v>1559448498</v>
      </c>
      <c r="AE15" s="89">
        <f>SUM(AE9:AE14)</f>
        <v>188136932</v>
      </c>
      <c r="AF15" s="89">
        <f t="shared" si="12"/>
        <v>1747585430</v>
      </c>
      <c r="AG15" s="89">
        <f>SUM(AG9:AG14)</f>
        <v>8194911229</v>
      </c>
      <c r="AH15" s="89">
        <f>SUM(AH9:AH14)</f>
        <v>8959733881</v>
      </c>
      <c r="AI15" s="90">
        <f>SUM(AI9:AI14)</f>
        <v>1747585430</v>
      </c>
      <c r="AJ15" s="126">
        <f t="shared" si="13"/>
        <v>0.21325251502611486</v>
      </c>
      <c r="AK15" s="127">
        <f t="shared" si="14"/>
        <v>-0.15593966813971438</v>
      </c>
    </row>
    <row r="16" spans="1:37" ht="12.75">
      <c r="A16" s="62" t="s">
        <v>96</v>
      </c>
      <c r="B16" s="63" t="s">
        <v>521</v>
      </c>
      <c r="C16" s="64" t="s">
        <v>522</v>
      </c>
      <c r="D16" s="85">
        <v>125281514</v>
      </c>
      <c r="E16" s="86">
        <v>34012050</v>
      </c>
      <c r="F16" s="87">
        <f t="shared" si="0"/>
        <v>159293564</v>
      </c>
      <c r="G16" s="85">
        <v>125281514</v>
      </c>
      <c r="H16" s="86">
        <v>34012050</v>
      </c>
      <c r="I16" s="87">
        <f t="shared" si="1"/>
        <v>159293564</v>
      </c>
      <c r="J16" s="85">
        <v>28009275</v>
      </c>
      <c r="K16" s="86">
        <v>6970576</v>
      </c>
      <c r="L16" s="86">
        <f t="shared" si="2"/>
        <v>34979851</v>
      </c>
      <c r="M16" s="104">
        <f t="shared" si="3"/>
        <v>0.21959362400856322</v>
      </c>
      <c r="N16" s="85">
        <v>0</v>
      </c>
      <c r="O16" s="86">
        <v>0</v>
      </c>
      <c r="P16" s="86">
        <f t="shared" si="4"/>
        <v>0</v>
      </c>
      <c r="Q16" s="104">
        <f t="shared" si="5"/>
        <v>0</v>
      </c>
      <c r="R16" s="85">
        <v>0</v>
      </c>
      <c r="S16" s="86">
        <v>0</v>
      </c>
      <c r="T16" s="86">
        <f t="shared" si="6"/>
        <v>0</v>
      </c>
      <c r="U16" s="104">
        <f t="shared" si="7"/>
        <v>0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v>28009275</v>
      </c>
      <c r="AA16" s="86">
        <v>6970576</v>
      </c>
      <c r="AB16" s="86">
        <f t="shared" si="10"/>
        <v>34979851</v>
      </c>
      <c r="AC16" s="104">
        <f t="shared" si="11"/>
        <v>0.21959362400856322</v>
      </c>
      <c r="AD16" s="85">
        <v>31315029</v>
      </c>
      <c r="AE16" s="86">
        <v>17465355</v>
      </c>
      <c r="AF16" s="86">
        <f t="shared" si="12"/>
        <v>48780384</v>
      </c>
      <c r="AG16" s="86">
        <v>159955990</v>
      </c>
      <c r="AH16" s="86">
        <v>200608140</v>
      </c>
      <c r="AI16" s="87">
        <v>48780384</v>
      </c>
      <c r="AJ16" s="124">
        <f t="shared" si="13"/>
        <v>0.3049612834130188</v>
      </c>
      <c r="AK16" s="125">
        <f t="shared" si="14"/>
        <v>-0.28291152853573276</v>
      </c>
    </row>
    <row r="17" spans="1:37" ht="12.75">
      <c r="A17" s="62" t="s">
        <v>96</v>
      </c>
      <c r="B17" s="63" t="s">
        <v>523</v>
      </c>
      <c r="C17" s="64" t="s">
        <v>524</v>
      </c>
      <c r="D17" s="85">
        <v>180812277</v>
      </c>
      <c r="E17" s="86">
        <v>29730000</v>
      </c>
      <c r="F17" s="87">
        <f t="shared" si="0"/>
        <v>210542277</v>
      </c>
      <c r="G17" s="85">
        <v>180812277</v>
      </c>
      <c r="H17" s="86">
        <v>29730000</v>
      </c>
      <c r="I17" s="87">
        <f t="shared" si="1"/>
        <v>210542277</v>
      </c>
      <c r="J17" s="85">
        <v>60062775</v>
      </c>
      <c r="K17" s="86">
        <v>12211516</v>
      </c>
      <c r="L17" s="86">
        <f t="shared" si="2"/>
        <v>72274291</v>
      </c>
      <c r="M17" s="104">
        <f t="shared" si="3"/>
        <v>0.34327685645767003</v>
      </c>
      <c r="N17" s="85">
        <v>0</v>
      </c>
      <c r="O17" s="86">
        <v>0</v>
      </c>
      <c r="P17" s="86">
        <f t="shared" si="4"/>
        <v>0</v>
      </c>
      <c r="Q17" s="104">
        <f t="shared" si="5"/>
        <v>0</v>
      </c>
      <c r="R17" s="85">
        <v>0</v>
      </c>
      <c r="S17" s="86">
        <v>0</v>
      </c>
      <c r="T17" s="86">
        <f t="shared" si="6"/>
        <v>0</v>
      </c>
      <c r="U17" s="104">
        <f t="shared" si="7"/>
        <v>0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v>60062775</v>
      </c>
      <c r="AA17" s="86">
        <v>12211516</v>
      </c>
      <c r="AB17" s="86">
        <f t="shared" si="10"/>
        <v>72274291</v>
      </c>
      <c r="AC17" s="104">
        <f t="shared" si="11"/>
        <v>0.34327685645767003</v>
      </c>
      <c r="AD17" s="85">
        <v>23297196</v>
      </c>
      <c r="AE17" s="86">
        <v>11410187</v>
      </c>
      <c r="AF17" s="86">
        <f t="shared" si="12"/>
        <v>34707383</v>
      </c>
      <c r="AG17" s="86">
        <v>196779886</v>
      </c>
      <c r="AH17" s="86">
        <v>198102412</v>
      </c>
      <c r="AI17" s="87">
        <v>34707383</v>
      </c>
      <c r="AJ17" s="124">
        <f t="shared" si="13"/>
        <v>0.17637668008406104</v>
      </c>
      <c r="AK17" s="125">
        <f t="shared" si="14"/>
        <v>1.082389530780814</v>
      </c>
    </row>
    <row r="18" spans="1:37" ht="12.75">
      <c r="A18" s="62" t="s">
        <v>96</v>
      </c>
      <c r="B18" s="63" t="s">
        <v>525</v>
      </c>
      <c r="C18" s="64" t="s">
        <v>526</v>
      </c>
      <c r="D18" s="85">
        <v>724771487</v>
      </c>
      <c r="E18" s="86">
        <v>140265947</v>
      </c>
      <c r="F18" s="87">
        <f t="shared" si="0"/>
        <v>865037434</v>
      </c>
      <c r="G18" s="85">
        <v>724771487</v>
      </c>
      <c r="H18" s="86">
        <v>140265947</v>
      </c>
      <c r="I18" s="87">
        <f t="shared" si="1"/>
        <v>865037434</v>
      </c>
      <c r="J18" s="85">
        <v>0</v>
      </c>
      <c r="K18" s="86">
        <v>0</v>
      </c>
      <c r="L18" s="86">
        <f t="shared" si="2"/>
        <v>0</v>
      </c>
      <c r="M18" s="104">
        <f t="shared" si="3"/>
        <v>0</v>
      </c>
      <c r="N18" s="85">
        <v>0</v>
      </c>
      <c r="O18" s="86">
        <v>0</v>
      </c>
      <c r="P18" s="86">
        <f t="shared" si="4"/>
        <v>0</v>
      </c>
      <c r="Q18" s="104">
        <f t="shared" si="5"/>
        <v>0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v>0</v>
      </c>
      <c r="AA18" s="86">
        <v>0</v>
      </c>
      <c r="AB18" s="86">
        <f t="shared" si="10"/>
        <v>0</v>
      </c>
      <c r="AC18" s="104">
        <f t="shared" si="11"/>
        <v>0</v>
      </c>
      <c r="AD18" s="85">
        <v>97865934</v>
      </c>
      <c r="AE18" s="86">
        <v>2691777</v>
      </c>
      <c r="AF18" s="86">
        <f t="shared" si="12"/>
        <v>100557711</v>
      </c>
      <c r="AG18" s="86">
        <v>765326045</v>
      </c>
      <c r="AH18" s="86">
        <v>771034604</v>
      </c>
      <c r="AI18" s="87">
        <v>100557711</v>
      </c>
      <c r="AJ18" s="124">
        <f t="shared" si="13"/>
        <v>0.13139198862623316</v>
      </c>
      <c r="AK18" s="125">
        <f t="shared" si="14"/>
        <v>-1</v>
      </c>
    </row>
    <row r="19" spans="1:37" ht="12.75">
      <c r="A19" s="62" t="s">
        <v>96</v>
      </c>
      <c r="B19" s="63" t="s">
        <v>527</v>
      </c>
      <c r="C19" s="64" t="s">
        <v>528</v>
      </c>
      <c r="D19" s="85">
        <v>400220000</v>
      </c>
      <c r="E19" s="86">
        <v>55133000</v>
      </c>
      <c r="F19" s="87">
        <f t="shared" si="0"/>
        <v>455353000</v>
      </c>
      <c r="G19" s="85">
        <v>400220000</v>
      </c>
      <c r="H19" s="86">
        <v>55133000</v>
      </c>
      <c r="I19" s="87">
        <f t="shared" si="1"/>
        <v>455353000</v>
      </c>
      <c r="J19" s="85">
        <v>74836292</v>
      </c>
      <c r="K19" s="86">
        <v>0</v>
      </c>
      <c r="L19" s="86">
        <f t="shared" si="2"/>
        <v>74836292</v>
      </c>
      <c r="M19" s="104">
        <f t="shared" si="3"/>
        <v>0.16434786198839144</v>
      </c>
      <c r="N19" s="85">
        <v>0</v>
      </c>
      <c r="O19" s="86">
        <v>0</v>
      </c>
      <c r="P19" s="86">
        <f t="shared" si="4"/>
        <v>0</v>
      </c>
      <c r="Q19" s="104">
        <f t="shared" si="5"/>
        <v>0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v>74836292</v>
      </c>
      <c r="AA19" s="86">
        <v>0</v>
      </c>
      <c r="AB19" s="86">
        <f t="shared" si="10"/>
        <v>74836292</v>
      </c>
      <c r="AC19" s="104">
        <f t="shared" si="11"/>
        <v>0.16434786198839144</v>
      </c>
      <c r="AD19" s="85">
        <v>90242005</v>
      </c>
      <c r="AE19" s="86">
        <v>21510162</v>
      </c>
      <c r="AF19" s="86">
        <f t="shared" si="12"/>
        <v>111752167</v>
      </c>
      <c r="AG19" s="86">
        <v>446121000</v>
      </c>
      <c r="AH19" s="86">
        <v>446121000</v>
      </c>
      <c r="AI19" s="87">
        <v>111752167</v>
      </c>
      <c r="AJ19" s="124">
        <f t="shared" si="13"/>
        <v>0.2504974367940536</v>
      </c>
      <c r="AK19" s="125">
        <f t="shared" si="14"/>
        <v>-0.33033699471796374</v>
      </c>
    </row>
    <row r="20" spans="1:37" ht="12.75">
      <c r="A20" s="62" t="s">
        <v>96</v>
      </c>
      <c r="B20" s="63" t="s">
        <v>529</v>
      </c>
      <c r="C20" s="64" t="s">
        <v>530</v>
      </c>
      <c r="D20" s="85">
        <v>311634460</v>
      </c>
      <c r="E20" s="86">
        <v>66186852</v>
      </c>
      <c r="F20" s="87">
        <f t="shared" si="0"/>
        <v>377821312</v>
      </c>
      <c r="G20" s="85">
        <v>311634460</v>
      </c>
      <c r="H20" s="86">
        <v>66186852</v>
      </c>
      <c r="I20" s="87">
        <f t="shared" si="1"/>
        <v>377821312</v>
      </c>
      <c r="J20" s="85">
        <v>55746854</v>
      </c>
      <c r="K20" s="86">
        <v>4638577</v>
      </c>
      <c r="L20" s="86">
        <f t="shared" si="2"/>
        <v>60385431</v>
      </c>
      <c r="M20" s="104">
        <f t="shared" si="3"/>
        <v>0.15982537004159258</v>
      </c>
      <c r="N20" s="85">
        <v>0</v>
      </c>
      <c r="O20" s="86">
        <v>0</v>
      </c>
      <c r="P20" s="86">
        <f t="shared" si="4"/>
        <v>0</v>
      </c>
      <c r="Q20" s="104">
        <f t="shared" si="5"/>
        <v>0</v>
      </c>
      <c r="R20" s="85">
        <v>0</v>
      </c>
      <c r="S20" s="86">
        <v>0</v>
      </c>
      <c r="T20" s="86">
        <f t="shared" si="6"/>
        <v>0</v>
      </c>
      <c r="U20" s="104">
        <f t="shared" si="7"/>
        <v>0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v>55746854</v>
      </c>
      <c r="AA20" s="86">
        <v>4638577</v>
      </c>
      <c r="AB20" s="86">
        <f t="shared" si="10"/>
        <v>60385431</v>
      </c>
      <c r="AC20" s="104">
        <f t="shared" si="11"/>
        <v>0.15982537004159258</v>
      </c>
      <c r="AD20" s="85">
        <v>57067398</v>
      </c>
      <c r="AE20" s="86">
        <v>12154304</v>
      </c>
      <c r="AF20" s="86">
        <f t="shared" si="12"/>
        <v>69221702</v>
      </c>
      <c r="AG20" s="86">
        <v>326770943</v>
      </c>
      <c r="AH20" s="86">
        <v>342308519</v>
      </c>
      <c r="AI20" s="87">
        <v>69221702</v>
      </c>
      <c r="AJ20" s="124">
        <f t="shared" si="13"/>
        <v>0.21183554867055607</v>
      </c>
      <c r="AK20" s="125">
        <f t="shared" si="14"/>
        <v>-0.12765174424633474</v>
      </c>
    </row>
    <row r="21" spans="1:37" ht="12.75">
      <c r="A21" s="62" t="s">
        <v>111</v>
      </c>
      <c r="B21" s="63" t="s">
        <v>531</v>
      </c>
      <c r="C21" s="64" t="s">
        <v>532</v>
      </c>
      <c r="D21" s="85">
        <v>795215998</v>
      </c>
      <c r="E21" s="86">
        <v>307729846</v>
      </c>
      <c r="F21" s="87">
        <f t="shared" si="0"/>
        <v>1102945844</v>
      </c>
      <c r="G21" s="85">
        <v>795215998</v>
      </c>
      <c r="H21" s="86">
        <v>307729846</v>
      </c>
      <c r="I21" s="87">
        <f t="shared" si="1"/>
        <v>1102945844</v>
      </c>
      <c r="J21" s="85">
        <v>65422566</v>
      </c>
      <c r="K21" s="86">
        <v>0</v>
      </c>
      <c r="L21" s="86">
        <f t="shared" si="2"/>
        <v>65422566</v>
      </c>
      <c r="M21" s="104">
        <f t="shared" si="3"/>
        <v>0.05931620882013133</v>
      </c>
      <c r="N21" s="85">
        <v>0</v>
      </c>
      <c r="O21" s="86">
        <v>0</v>
      </c>
      <c r="P21" s="86">
        <f t="shared" si="4"/>
        <v>0</v>
      </c>
      <c r="Q21" s="104">
        <f t="shared" si="5"/>
        <v>0</v>
      </c>
      <c r="R21" s="85">
        <v>0</v>
      </c>
      <c r="S21" s="86">
        <v>0</v>
      </c>
      <c r="T21" s="86">
        <f t="shared" si="6"/>
        <v>0</v>
      </c>
      <c r="U21" s="104">
        <f t="shared" si="7"/>
        <v>0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v>65422566</v>
      </c>
      <c r="AA21" s="86">
        <v>0</v>
      </c>
      <c r="AB21" s="86">
        <f t="shared" si="10"/>
        <v>65422566</v>
      </c>
      <c r="AC21" s="104">
        <f t="shared" si="11"/>
        <v>0.05931620882013133</v>
      </c>
      <c r="AD21" s="85">
        <v>98806688</v>
      </c>
      <c r="AE21" s="86">
        <v>2730027</v>
      </c>
      <c r="AF21" s="86">
        <f t="shared" si="12"/>
        <v>101536715</v>
      </c>
      <c r="AG21" s="86">
        <v>996237862</v>
      </c>
      <c r="AH21" s="86">
        <v>834968899</v>
      </c>
      <c r="AI21" s="87">
        <v>101536715</v>
      </c>
      <c r="AJ21" s="124">
        <f t="shared" si="13"/>
        <v>0.10192015267936083</v>
      </c>
      <c r="AK21" s="125">
        <f t="shared" si="14"/>
        <v>-0.3556757671350703</v>
      </c>
    </row>
    <row r="22" spans="1:37" ht="16.5">
      <c r="A22" s="65"/>
      <c r="B22" s="66" t="s">
        <v>533</v>
      </c>
      <c r="C22" s="67"/>
      <c r="D22" s="88">
        <f>SUM(D16:D21)</f>
        <v>2537935736</v>
      </c>
      <c r="E22" s="89">
        <f>SUM(E16:E21)</f>
        <v>633057695</v>
      </c>
      <c r="F22" s="90">
        <f t="shared" si="0"/>
        <v>3170993431</v>
      </c>
      <c r="G22" s="88">
        <f>SUM(G16:G21)</f>
        <v>2537935736</v>
      </c>
      <c r="H22" s="89">
        <f>SUM(H16:H21)</f>
        <v>633057695</v>
      </c>
      <c r="I22" s="90">
        <f t="shared" si="1"/>
        <v>3170993431</v>
      </c>
      <c r="J22" s="88">
        <f>SUM(J16:J21)</f>
        <v>284077762</v>
      </c>
      <c r="K22" s="89">
        <f>SUM(K16:K21)</f>
        <v>23820669</v>
      </c>
      <c r="L22" s="89">
        <f t="shared" si="2"/>
        <v>307898431</v>
      </c>
      <c r="M22" s="105">
        <f t="shared" si="3"/>
        <v>0.09709841338362583</v>
      </c>
      <c r="N22" s="88">
        <f>SUM(N16:N21)</f>
        <v>0</v>
      </c>
      <c r="O22" s="89">
        <f>SUM(O16:O21)</f>
        <v>0</v>
      </c>
      <c r="P22" s="89">
        <f t="shared" si="4"/>
        <v>0</v>
      </c>
      <c r="Q22" s="105">
        <f t="shared" si="5"/>
        <v>0</v>
      </c>
      <c r="R22" s="88">
        <f>SUM(R16:R21)</f>
        <v>0</v>
      </c>
      <c r="S22" s="89">
        <f>SUM(S16:S21)</f>
        <v>0</v>
      </c>
      <c r="T22" s="89">
        <f t="shared" si="6"/>
        <v>0</v>
      </c>
      <c r="U22" s="105">
        <f t="shared" si="7"/>
        <v>0</v>
      </c>
      <c r="V22" s="88">
        <f>SUM(V16:V21)</f>
        <v>0</v>
      </c>
      <c r="W22" s="89">
        <f>SUM(W16:W21)</f>
        <v>0</v>
      </c>
      <c r="X22" s="89">
        <f t="shared" si="8"/>
        <v>0</v>
      </c>
      <c r="Y22" s="105">
        <f t="shared" si="9"/>
        <v>0</v>
      </c>
      <c r="Z22" s="88">
        <v>284077762</v>
      </c>
      <c r="AA22" s="89">
        <v>23820669</v>
      </c>
      <c r="AB22" s="89">
        <f t="shared" si="10"/>
        <v>307898431</v>
      </c>
      <c r="AC22" s="105">
        <f t="shared" si="11"/>
        <v>0.09709841338362583</v>
      </c>
      <c r="AD22" s="88">
        <f>SUM(AD16:AD21)</f>
        <v>398594250</v>
      </c>
      <c r="AE22" s="89">
        <f>SUM(AE16:AE21)</f>
        <v>67961812</v>
      </c>
      <c r="AF22" s="89">
        <f t="shared" si="12"/>
        <v>466556062</v>
      </c>
      <c r="AG22" s="89">
        <f>SUM(AG16:AG21)</f>
        <v>2891191726</v>
      </c>
      <c r="AH22" s="89">
        <f>SUM(AH16:AH21)</f>
        <v>2793143574</v>
      </c>
      <c r="AI22" s="90">
        <f>SUM(AI16:AI21)</f>
        <v>466556062</v>
      </c>
      <c r="AJ22" s="126">
        <f t="shared" si="13"/>
        <v>0.161371540255992</v>
      </c>
      <c r="AK22" s="127">
        <f t="shared" si="14"/>
        <v>-0.34006123577063285</v>
      </c>
    </row>
    <row r="23" spans="1:37" ht="12.75">
      <c r="A23" s="62" t="s">
        <v>96</v>
      </c>
      <c r="B23" s="63" t="s">
        <v>534</v>
      </c>
      <c r="C23" s="64" t="s">
        <v>535</v>
      </c>
      <c r="D23" s="85">
        <v>405393038</v>
      </c>
      <c r="E23" s="86">
        <v>37405000</v>
      </c>
      <c r="F23" s="87">
        <f t="shared" si="0"/>
        <v>442798038</v>
      </c>
      <c r="G23" s="85">
        <v>405393038</v>
      </c>
      <c r="H23" s="86">
        <v>37405000</v>
      </c>
      <c r="I23" s="87">
        <f t="shared" si="1"/>
        <v>442798038</v>
      </c>
      <c r="J23" s="85">
        <v>73977951</v>
      </c>
      <c r="K23" s="86">
        <v>5536881</v>
      </c>
      <c r="L23" s="86">
        <f t="shared" si="2"/>
        <v>79514832</v>
      </c>
      <c r="M23" s="104">
        <f t="shared" si="3"/>
        <v>0.17957358699949796</v>
      </c>
      <c r="N23" s="85">
        <v>0</v>
      </c>
      <c r="O23" s="86">
        <v>0</v>
      </c>
      <c r="P23" s="86">
        <f t="shared" si="4"/>
        <v>0</v>
      </c>
      <c r="Q23" s="104">
        <f t="shared" si="5"/>
        <v>0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v>73977951</v>
      </c>
      <c r="AA23" s="86">
        <v>5536881</v>
      </c>
      <c r="AB23" s="86">
        <f t="shared" si="10"/>
        <v>79514832</v>
      </c>
      <c r="AC23" s="104">
        <f t="shared" si="11"/>
        <v>0.17957358699949796</v>
      </c>
      <c r="AD23" s="85">
        <v>98224613</v>
      </c>
      <c r="AE23" s="86">
        <v>13225905</v>
      </c>
      <c r="AF23" s="86">
        <f t="shared" si="12"/>
        <v>111450518</v>
      </c>
      <c r="AG23" s="86">
        <v>460385798</v>
      </c>
      <c r="AH23" s="86">
        <v>525051143</v>
      </c>
      <c r="AI23" s="87">
        <v>111450518</v>
      </c>
      <c r="AJ23" s="124">
        <f t="shared" si="13"/>
        <v>0.24208070380138008</v>
      </c>
      <c r="AK23" s="125">
        <f t="shared" si="14"/>
        <v>-0.28654587320984903</v>
      </c>
    </row>
    <row r="24" spans="1:37" ht="12.75">
      <c r="A24" s="62" t="s">
        <v>96</v>
      </c>
      <c r="B24" s="63" t="s">
        <v>536</v>
      </c>
      <c r="C24" s="64" t="s">
        <v>537</v>
      </c>
      <c r="D24" s="85">
        <v>181431990</v>
      </c>
      <c r="E24" s="86">
        <v>15897000</v>
      </c>
      <c r="F24" s="87">
        <f t="shared" si="0"/>
        <v>197328990</v>
      </c>
      <c r="G24" s="85">
        <v>181431990</v>
      </c>
      <c r="H24" s="86">
        <v>15897000</v>
      </c>
      <c r="I24" s="87">
        <f t="shared" si="1"/>
        <v>197328990</v>
      </c>
      <c r="J24" s="85">
        <v>12076634</v>
      </c>
      <c r="K24" s="86">
        <v>1347361</v>
      </c>
      <c r="L24" s="86">
        <f t="shared" si="2"/>
        <v>13423995</v>
      </c>
      <c r="M24" s="104">
        <f t="shared" si="3"/>
        <v>0.06802849900564534</v>
      </c>
      <c r="N24" s="85">
        <v>0</v>
      </c>
      <c r="O24" s="86">
        <v>0</v>
      </c>
      <c r="P24" s="86">
        <f t="shared" si="4"/>
        <v>0</v>
      </c>
      <c r="Q24" s="104">
        <f t="shared" si="5"/>
        <v>0</v>
      </c>
      <c r="R24" s="85">
        <v>0</v>
      </c>
      <c r="S24" s="86">
        <v>0</v>
      </c>
      <c r="T24" s="86">
        <f t="shared" si="6"/>
        <v>0</v>
      </c>
      <c r="U24" s="104">
        <f t="shared" si="7"/>
        <v>0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v>12076634</v>
      </c>
      <c r="AA24" s="86">
        <v>1347361</v>
      </c>
      <c r="AB24" s="86">
        <f t="shared" si="10"/>
        <v>13423995</v>
      </c>
      <c r="AC24" s="104">
        <f t="shared" si="11"/>
        <v>0.06802849900564534</v>
      </c>
      <c r="AD24" s="85">
        <v>30291795</v>
      </c>
      <c r="AE24" s="86">
        <v>11002990</v>
      </c>
      <c r="AF24" s="86">
        <f t="shared" si="12"/>
        <v>41294785</v>
      </c>
      <c r="AG24" s="86">
        <v>199980424</v>
      </c>
      <c r="AH24" s="86">
        <v>186172520</v>
      </c>
      <c r="AI24" s="87">
        <v>41294785</v>
      </c>
      <c r="AJ24" s="124">
        <f t="shared" si="13"/>
        <v>0.20649413664609492</v>
      </c>
      <c r="AK24" s="125">
        <f t="shared" si="14"/>
        <v>-0.6749227535631921</v>
      </c>
    </row>
    <row r="25" spans="1:37" ht="12.75">
      <c r="A25" s="62" t="s">
        <v>96</v>
      </c>
      <c r="B25" s="63" t="s">
        <v>538</v>
      </c>
      <c r="C25" s="64" t="s">
        <v>539</v>
      </c>
      <c r="D25" s="85">
        <v>247812000</v>
      </c>
      <c r="E25" s="86">
        <v>74286700</v>
      </c>
      <c r="F25" s="87">
        <f t="shared" si="0"/>
        <v>322098700</v>
      </c>
      <c r="G25" s="85">
        <v>247812000</v>
      </c>
      <c r="H25" s="86">
        <v>74286700</v>
      </c>
      <c r="I25" s="87">
        <f t="shared" si="1"/>
        <v>322098700</v>
      </c>
      <c r="J25" s="85">
        <v>44491990</v>
      </c>
      <c r="K25" s="86">
        <v>16882876</v>
      </c>
      <c r="L25" s="86">
        <f t="shared" si="2"/>
        <v>61374866</v>
      </c>
      <c r="M25" s="104">
        <f t="shared" si="3"/>
        <v>0.19054676718657976</v>
      </c>
      <c r="N25" s="85">
        <v>0</v>
      </c>
      <c r="O25" s="86">
        <v>0</v>
      </c>
      <c r="P25" s="86">
        <f t="shared" si="4"/>
        <v>0</v>
      </c>
      <c r="Q25" s="104">
        <f t="shared" si="5"/>
        <v>0</v>
      </c>
      <c r="R25" s="85">
        <v>0</v>
      </c>
      <c r="S25" s="86">
        <v>0</v>
      </c>
      <c r="T25" s="86">
        <f t="shared" si="6"/>
        <v>0</v>
      </c>
      <c r="U25" s="104">
        <f t="shared" si="7"/>
        <v>0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v>44491990</v>
      </c>
      <c r="AA25" s="86">
        <v>16882876</v>
      </c>
      <c r="AB25" s="86">
        <f t="shared" si="10"/>
        <v>61374866</v>
      </c>
      <c r="AC25" s="104">
        <f t="shared" si="11"/>
        <v>0.19054676718657976</v>
      </c>
      <c r="AD25" s="85">
        <v>41752634</v>
      </c>
      <c r="AE25" s="86">
        <v>19130811</v>
      </c>
      <c r="AF25" s="86">
        <f t="shared" si="12"/>
        <v>60883445</v>
      </c>
      <c r="AG25" s="86">
        <v>251419720</v>
      </c>
      <c r="AH25" s="86">
        <v>295528779</v>
      </c>
      <c r="AI25" s="87">
        <v>60883445</v>
      </c>
      <c r="AJ25" s="124">
        <f t="shared" si="13"/>
        <v>0.2421585904240129</v>
      </c>
      <c r="AK25" s="125">
        <f t="shared" si="14"/>
        <v>0.008071504495187565</v>
      </c>
    </row>
    <row r="26" spans="1:37" ht="12.75">
      <c r="A26" s="62" t="s">
        <v>96</v>
      </c>
      <c r="B26" s="63" t="s">
        <v>540</v>
      </c>
      <c r="C26" s="64" t="s">
        <v>541</v>
      </c>
      <c r="D26" s="85">
        <v>283706825</v>
      </c>
      <c r="E26" s="86">
        <v>25126216</v>
      </c>
      <c r="F26" s="87">
        <f t="shared" si="0"/>
        <v>308833041</v>
      </c>
      <c r="G26" s="85">
        <v>283706825</v>
      </c>
      <c r="H26" s="86">
        <v>25126216</v>
      </c>
      <c r="I26" s="87">
        <f t="shared" si="1"/>
        <v>308833041</v>
      </c>
      <c r="J26" s="85">
        <v>31326125</v>
      </c>
      <c r="K26" s="86">
        <v>2526124</v>
      </c>
      <c r="L26" s="86">
        <f t="shared" si="2"/>
        <v>33852249</v>
      </c>
      <c r="M26" s="104">
        <f t="shared" si="3"/>
        <v>0.10961343025469869</v>
      </c>
      <c r="N26" s="85">
        <v>0</v>
      </c>
      <c r="O26" s="86">
        <v>0</v>
      </c>
      <c r="P26" s="86">
        <f t="shared" si="4"/>
        <v>0</v>
      </c>
      <c r="Q26" s="104">
        <f t="shared" si="5"/>
        <v>0</v>
      </c>
      <c r="R26" s="85">
        <v>0</v>
      </c>
      <c r="S26" s="86">
        <v>0</v>
      </c>
      <c r="T26" s="86">
        <f t="shared" si="6"/>
        <v>0</v>
      </c>
      <c r="U26" s="104">
        <f t="shared" si="7"/>
        <v>0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v>31326125</v>
      </c>
      <c r="AA26" s="86">
        <v>2526124</v>
      </c>
      <c r="AB26" s="86">
        <f t="shared" si="10"/>
        <v>33852249</v>
      </c>
      <c r="AC26" s="104">
        <f t="shared" si="11"/>
        <v>0.10961343025469869</v>
      </c>
      <c r="AD26" s="85">
        <v>38427273</v>
      </c>
      <c r="AE26" s="86">
        <v>9676892</v>
      </c>
      <c r="AF26" s="86">
        <f t="shared" si="12"/>
        <v>48104165</v>
      </c>
      <c r="AG26" s="86">
        <v>357468290</v>
      </c>
      <c r="AH26" s="86">
        <v>345341315</v>
      </c>
      <c r="AI26" s="87">
        <v>48104165</v>
      </c>
      <c r="AJ26" s="124">
        <f t="shared" si="13"/>
        <v>0.13456904107494402</v>
      </c>
      <c r="AK26" s="125">
        <f t="shared" si="14"/>
        <v>-0.29627197561791163</v>
      </c>
    </row>
    <row r="27" spans="1:37" ht="12.75">
      <c r="A27" s="62" t="s">
        <v>96</v>
      </c>
      <c r="B27" s="63" t="s">
        <v>542</v>
      </c>
      <c r="C27" s="64" t="s">
        <v>543</v>
      </c>
      <c r="D27" s="85">
        <v>158961749</v>
      </c>
      <c r="E27" s="86">
        <v>58010000</v>
      </c>
      <c r="F27" s="87">
        <f t="shared" si="0"/>
        <v>216971749</v>
      </c>
      <c r="G27" s="85">
        <v>158961749</v>
      </c>
      <c r="H27" s="86">
        <v>58010000</v>
      </c>
      <c r="I27" s="87">
        <f t="shared" si="1"/>
        <v>216971749</v>
      </c>
      <c r="J27" s="85">
        <v>38499828</v>
      </c>
      <c r="K27" s="86">
        <v>11998043</v>
      </c>
      <c r="L27" s="86">
        <f t="shared" si="2"/>
        <v>50497871</v>
      </c>
      <c r="M27" s="104">
        <f t="shared" si="3"/>
        <v>0.2327393830429048</v>
      </c>
      <c r="N27" s="85">
        <v>0</v>
      </c>
      <c r="O27" s="86">
        <v>0</v>
      </c>
      <c r="P27" s="86">
        <f t="shared" si="4"/>
        <v>0</v>
      </c>
      <c r="Q27" s="104">
        <f t="shared" si="5"/>
        <v>0</v>
      </c>
      <c r="R27" s="85">
        <v>0</v>
      </c>
      <c r="S27" s="86">
        <v>0</v>
      </c>
      <c r="T27" s="86">
        <f t="shared" si="6"/>
        <v>0</v>
      </c>
      <c r="U27" s="104">
        <f t="shared" si="7"/>
        <v>0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v>38499828</v>
      </c>
      <c r="AA27" s="86">
        <v>11998043</v>
      </c>
      <c r="AB27" s="86">
        <f t="shared" si="10"/>
        <v>50497871</v>
      </c>
      <c r="AC27" s="104">
        <f t="shared" si="11"/>
        <v>0.2327393830429048</v>
      </c>
      <c r="AD27" s="85">
        <v>33203693</v>
      </c>
      <c r="AE27" s="86">
        <v>7872303</v>
      </c>
      <c r="AF27" s="86">
        <f t="shared" si="12"/>
        <v>41075996</v>
      </c>
      <c r="AG27" s="86">
        <v>217216724</v>
      </c>
      <c r="AH27" s="86">
        <v>233959622</v>
      </c>
      <c r="AI27" s="87">
        <v>41075996</v>
      </c>
      <c r="AJ27" s="124">
        <f t="shared" si="13"/>
        <v>0.1891014432203664</v>
      </c>
      <c r="AK27" s="125">
        <f t="shared" si="14"/>
        <v>0.22937666563216141</v>
      </c>
    </row>
    <row r="28" spans="1:37" ht="12.75">
      <c r="A28" s="62" t="s">
        <v>111</v>
      </c>
      <c r="B28" s="63" t="s">
        <v>544</v>
      </c>
      <c r="C28" s="64" t="s">
        <v>545</v>
      </c>
      <c r="D28" s="85">
        <v>382060231</v>
      </c>
      <c r="E28" s="86">
        <v>396024650</v>
      </c>
      <c r="F28" s="87">
        <f t="shared" si="0"/>
        <v>778084881</v>
      </c>
      <c r="G28" s="85">
        <v>382060231</v>
      </c>
      <c r="H28" s="86">
        <v>396024650</v>
      </c>
      <c r="I28" s="87">
        <f t="shared" si="1"/>
        <v>778084881</v>
      </c>
      <c r="J28" s="85">
        <v>65595107</v>
      </c>
      <c r="K28" s="86">
        <v>26825264</v>
      </c>
      <c r="L28" s="86">
        <f t="shared" si="2"/>
        <v>92420371</v>
      </c>
      <c r="M28" s="104">
        <f t="shared" si="3"/>
        <v>0.1187792916387486</v>
      </c>
      <c r="N28" s="85">
        <v>0</v>
      </c>
      <c r="O28" s="86">
        <v>0</v>
      </c>
      <c r="P28" s="86">
        <f t="shared" si="4"/>
        <v>0</v>
      </c>
      <c r="Q28" s="104">
        <f t="shared" si="5"/>
        <v>0</v>
      </c>
      <c r="R28" s="85">
        <v>0</v>
      </c>
      <c r="S28" s="86">
        <v>0</v>
      </c>
      <c r="T28" s="86">
        <f t="shared" si="6"/>
        <v>0</v>
      </c>
      <c r="U28" s="104">
        <f t="shared" si="7"/>
        <v>0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v>65595107</v>
      </c>
      <c r="AA28" s="86">
        <v>26825264</v>
      </c>
      <c r="AB28" s="86">
        <f t="shared" si="10"/>
        <v>92420371</v>
      </c>
      <c r="AC28" s="104">
        <f t="shared" si="11"/>
        <v>0.1187792916387486</v>
      </c>
      <c r="AD28" s="85">
        <v>38027973</v>
      </c>
      <c r="AE28" s="86">
        <v>25459516</v>
      </c>
      <c r="AF28" s="86">
        <f t="shared" si="12"/>
        <v>63487489</v>
      </c>
      <c r="AG28" s="86">
        <v>632232281</v>
      </c>
      <c r="AH28" s="86">
        <v>772026652</v>
      </c>
      <c r="AI28" s="87">
        <v>63487489</v>
      </c>
      <c r="AJ28" s="124">
        <f t="shared" si="13"/>
        <v>0.10041798071364218</v>
      </c>
      <c r="AK28" s="125">
        <f t="shared" si="14"/>
        <v>0.45572572574101966</v>
      </c>
    </row>
    <row r="29" spans="1:37" ht="16.5">
      <c r="A29" s="65"/>
      <c r="B29" s="66" t="s">
        <v>546</v>
      </c>
      <c r="C29" s="67"/>
      <c r="D29" s="88">
        <f>SUM(D23:D28)</f>
        <v>1659365833</v>
      </c>
      <c r="E29" s="89">
        <f>SUM(E23:E28)</f>
        <v>606749566</v>
      </c>
      <c r="F29" s="90">
        <f t="shared" si="0"/>
        <v>2266115399</v>
      </c>
      <c r="G29" s="88">
        <f>SUM(G23:G28)</f>
        <v>1659365833</v>
      </c>
      <c r="H29" s="89">
        <f>SUM(H23:H28)</f>
        <v>606749566</v>
      </c>
      <c r="I29" s="90">
        <f t="shared" si="1"/>
        <v>2266115399</v>
      </c>
      <c r="J29" s="88">
        <f>SUM(J23:J28)</f>
        <v>265967635</v>
      </c>
      <c r="K29" s="89">
        <f>SUM(K23:K28)</f>
        <v>65116549</v>
      </c>
      <c r="L29" s="89">
        <f t="shared" si="2"/>
        <v>331084184</v>
      </c>
      <c r="M29" s="105">
        <f t="shared" si="3"/>
        <v>0.14610208471558955</v>
      </c>
      <c r="N29" s="88">
        <f>SUM(N23:N28)</f>
        <v>0</v>
      </c>
      <c r="O29" s="89">
        <f>SUM(O23:O28)</f>
        <v>0</v>
      </c>
      <c r="P29" s="89">
        <f t="shared" si="4"/>
        <v>0</v>
      </c>
      <c r="Q29" s="105">
        <f t="shared" si="5"/>
        <v>0</v>
      </c>
      <c r="R29" s="88">
        <f>SUM(R23:R28)</f>
        <v>0</v>
      </c>
      <c r="S29" s="89">
        <f>SUM(S23:S28)</f>
        <v>0</v>
      </c>
      <c r="T29" s="89">
        <f t="shared" si="6"/>
        <v>0</v>
      </c>
      <c r="U29" s="105">
        <f t="shared" si="7"/>
        <v>0</v>
      </c>
      <c r="V29" s="88">
        <f>SUM(V23:V28)</f>
        <v>0</v>
      </c>
      <c r="W29" s="89">
        <f>SUM(W23:W28)</f>
        <v>0</v>
      </c>
      <c r="X29" s="89">
        <f t="shared" si="8"/>
        <v>0</v>
      </c>
      <c r="Y29" s="105">
        <f t="shared" si="9"/>
        <v>0</v>
      </c>
      <c r="Z29" s="88">
        <v>265967635</v>
      </c>
      <c r="AA29" s="89">
        <v>65116549</v>
      </c>
      <c r="AB29" s="89">
        <f t="shared" si="10"/>
        <v>331084184</v>
      </c>
      <c r="AC29" s="105">
        <f t="shared" si="11"/>
        <v>0.14610208471558955</v>
      </c>
      <c r="AD29" s="88">
        <f>SUM(AD23:AD28)</f>
        <v>279927981</v>
      </c>
      <c r="AE29" s="89">
        <f>SUM(AE23:AE28)</f>
        <v>86368417</v>
      </c>
      <c r="AF29" s="89">
        <f t="shared" si="12"/>
        <v>366296398</v>
      </c>
      <c r="AG29" s="89">
        <f>SUM(AG23:AG28)</f>
        <v>2118703237</v>
      </c>
      <c r="AH29" s="89">
        <f>SUM(AH23:AH28)</f>
        <v>2358080031</v>
      </c>
      <c r="AI29" s="90">
        <f>SUM(AI23:AI28)</f>
        <v>366296398</v>
      </c>
      <c r="AJ29" s="126">
        <f t="shared" si="13"/>
        <v>0.1728870714893801</v>
      </c>
      <c r="AK29" s="127">
        <f t="shared" si="14"/>
        <v>-0.09613038564468768</v>
      </c>
    </row>
    <row r="30" spans="1:37" ht="12.75">
      <c r="A30" s="62" t="s">
        <v>96</v>
      </c>
      <c r="B30" s="63" t="s">
        <v>56</v>
      </c>
      <c r="C30" s="64" t="s">
        <v>57</v>
      </c>
      <c r="D30" s="85">
        <v>3277017650</v>
      </c>
      <c r="E30" s="86">
        <v>213746949</v>
      </c>
      <c r="F30" s="87">
        <f t="shared" si="0"/>
        <v>3490764599</v>
      </c>
      <c r="G30" s="85">
        <v>3277017650</v>
      </c>
      <c r="H30" s="86">
        <v>213746949</v>
      </c>
      <c r="I30" s="87">
        <f t="shared" si="1"/>
        <v>3490764599</v>
      </c>
      <c r="J30" s="85">
        <v>535958872</v>
      </c>
      <c r="K30" s="86">
        <v>45501566</v>
      </c>
      <c r="L30" s="86">
        <f t="shared" si="2"/>
        <v>581460438</v>
      </c>
      <c r="M30" s="104">
        <f t="shared" si="3"/>
        <v>0.1665710824976772</v>
      </c>
      <c r="N30" s="85">
        <v>0</v>
      </c>
      <c r="O30" s="86">
        <v>0</v>
      </c>
      <c r="P30" s="86">
        <f t="shared" si="4"/>
        <v>0</v>
      </c>
      <c r="Q30" s="104">
        <f t="shared" si="5"/>
        <v>0</v>
      </c>
      <c r="R30" s="85">
        <v>0</v>
      </c>
      <c r="S30" s="86">
        <v>0</v>
      </c>
      <c r="T30" s="86">
        <f t="shared" si="6"/>
        <v>0</v>
      </c>
      <c r="U30" s="104">
        <f t="shared" si="7"/>
        <v>0</v>
      </c>
      <c r="V30" s="85">
        <v>0</v>
      </c>
      <c r="W30" s="86">
        <v>0</v>
      </c>
      <c r="X30" s="86">
        <f t="shared" si="8"/>
        <v>0</v>
      </c>
      <c r="Y30" s="104">
        <f t="shared" si="9"/>
        <v>0</v>
      </c>
      <c r="Z30" s="85">
        <v>535958872</v>
      </c>
      <c r="AA30" s="86">
        <v>45501566</v>
      </c>
      <c r="AB30" s="86">
        <f t="shared" si="10"/>
        <v>581460438</v>
      </c>
      <c r="AC30" s="104">
        <f t="shared" si="11"/>
        <v>0.1665710824976772</v>
      </c>
      <c r="AD30" s="85">
        <v>524647738</v>
      </c>
      <c r="AE30" s="86">
        <v>16212285</v>
      </c>
      <c r="AF30" s="86">
        <f t="shared" si="12"/>
        <v>540860023</v>
      </c>
      <c r="AG30" s="86">
        <v>2963571941</v>
      </c>
      <c r="AH30" s="86">
        <v>3027371757</v>
      </c>
      <c r="AI30" s="87">
        <v>540860023</v>
      </c>
      <c r="AJ30" s="124">
        <f t="shared" si="13"/>
        <v>0.18250274795674346</v>
      </c>
      <c r="AK30" s="125">
        <f t="shared" si="14"/>
        <v>0.07506640031333944</v>
      </c>
    </row>
    <row r="31" spans="1:37" ht="12.75">
      <c r="A31" s="62" t="s">
        <v>96</v>
      </c>
      <c r="B31" s="63" t="s">
        <v>547</v>
      </c>
      <c r="C31" s="64" t="s">
        <v>548</v>
      </c>
      <c r="D31" s="85">
        <v>371459661</v>
      </c>
      <c r="E31" s="86">
        <v>48419480</v>
      </c>
      <c r="F31" s="87">
        <f t="shared" si="0"/>
        <v>419879141</v>
      </c>
      <c r="G31" s="85">
        <v>371459661</v>
      </c>
      <c r="H31" s="86">
        <v>48419480</v>
      </c>
      <c r="I31" s="87">
        <f t="shared" si="1"/>
        <v>419879141</v>
      </c>
      <c r="J31" s="85">
        <v>49532952</v>
      </c>
      <c r="K31" s="86">
        <v>15473290</v>
      </c>
      <c r="L31" s="86">
        <f t="shared" si="2"/>
        <v>65006242</v>
      </c>
      <c r="M31" s="104">
        <f t="shared" si="3"/>
        <v>0.15482131797540283</v>
      </c>
      <c r="N31" s="85">
        <v>0</v>
      </c>
      <c r="O31" s="86">
        <v>0</v>
      </c>
      <c r="P31" s="86">
        <f t="shared" si="4"/>
        <v>0</v>
      </c>
      <c r="Q31" s="104">
        <f t="shared" si="5"/>
        <v>0</v>
      </c>
      <c r="R31" s="85">
        <v>0</v>
      </c>
      <c r="S31" s="86">
        <v>0</v>
      </c>
      <c r="T31" s="86">
        <f t="shared" si="6"/>
        <v>0</v>
      </c>
      <c r="U31" s="104">
        <f t="shared" si="7"/>
        <v>0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v>49532952</v>
      </c>
      <c r="AA31" s="86">
        <v>15473290</v>
      </c>
      <c r="AB31" s="86">
        <f t="shared" si="10"/>
        <v>65006242</v>
      </c>
      <c r="AC31" s="104">
        <f t="shared" si="11"/>
        <v>0.15482131797540283</v>
      </c>
      <c r="AD31" s="85">
        <v>43735769</v>
      </c>
      <c r="AE31" s="86">
        <v>13952284</v>
      </c>
      <c r="AF31" s="86">
        <f t="shared" si="12"/>
        <v>57688053</v>
      </c>
      <c r="AG31" s="86">
        <v>328730676</v>
      </c>
      <c r="AH31" s="86">
        <v>417207492</v>
      </c>
      <c r="AI31" s="87">
        <v>57688053</v>
      </c>
      <c r="AJ31" s="124">
        <f t="shared" si="13"/>
        <v>0.1754872824828797</v>
      </c>
      <c r="AK31" s="125">
        <f t="shared" si="14"/>
        <v>0.12685796485452538</v>
      </c>
    </row>
    <row r="32" spans="1:37" ht="12.75">
      <c r="A32" s="62" t="s">
        <v>96</v>
      </c>
      <c r="B32" s="63" t="s">
        <v>70</v>
      </c>
      <c r="C32" s="64" t="s">
        <v>71</v>
      </c>
      <c r="D32" s="85">
        <v>1711554000</v>
      </c>
      <c r="E32" s="86">
        <v>241497885</v>
      </c>
      <c r="F32" s="87">
        <f t="shared" si="0"/>
        <v>1953051885</v>
      </c>
      <c r="G32" s="85">
        <v>1711554000</v>
      </c>
      <c r="H32" s="86">
        <v>241497885</v>
      </c>
      <c r="I32" s="87">
        <f t="shared" si="1"/>
        <v>1953051885</v>
      </c>
      <c r="J32" s="85">
        <v>290363843</v>
      </c>
      <c r="K32" s="86">
        <v>19917912</v>
      </c>
      <c r="L32" s="86">
        <f t="shared" si="2"/>
        <v>310281755</v>
      </c>
      <c r="M32" s="104">
        <f t="shared" si="3"/>
        <v>0.15887020584709147</v>
      </c>
      <c r="N32" s="85">
        <v>0</v>
      </c>
      <c r="O32" s="86">
        <v>0</v>
      </c>
      <c r="P32" s="86">
        <f t="shared" si="4"/>
        <v>0</v>
      </c>
      <c r="Q32" s="104">
        <f t="shared" si="5"/>
        <v>0</v>
      </c>
      <c r="R32" s="85">
        <v>0</v>
      </c>
      <c r="S32" s="86">
        <v>0</v>
      </c>
      <c r="T32" s="86">
        <f t="shared" si="6"/>
        <v>0</v>
      </c>
      <c r="U32" s="104">
        <f t="shared" si="7"/>
        <v>0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v>290363843</v>
      </c>
      <c r="AA32" s="86">
        <v>19917912</v>
      </c>
      <c r="AB32" s="86">
        <f t="shared" si="10"/>
        <v>310281755</v>
      </c>
      <c r="AC32" s="104">
        <f t="shared" si="11"/>
        <v>0.15887020584709147</v>
      </c>
      <c r="AD32" s="85">
        <v>386618470</v>
      </c>
      <c r="AE32" s="86">
        <v>39137934</v>
      </c>
      <c r="AF32" s="86">
        <f t="shared" si="12"/>
        <v>425756404</v>
      </c>
      <c r="AG32" s="86">
        <v>0</v>
      </c>
      <c r="AH32" s="86">
        <v>1959382198</v>
      </c>
      <c r="AI32" s="87">
        <v>425756404</v>
      </c>
      <c r="AJ32" s="124">
        <f t="shared" si="13"/>
        <v>0</v>
      </c>
      <c r="AK32" s="125">
        <f t="shared" si="14"/>
        <v>-0.2712223419662291</v>
      </c>
    </row>
    <row r="33" spans="1:37" ht="12.75">
      <c r="A33" s="62" t="s">
        <v>111</v>
      </c>
      <c r="B33" s="63" t="s">
        <v>549</v>
      </c>
      <c r="C33" s="64" t="s">
        <v>550</v>
      </c>
      <c r="D33" s="85">
        <v>175805407</v>
      </c>
      <c r="E33" s="86">
        <v>9905000</v>
      </c>
      <c r="F33" s="87">
        <f t="shared" si="0"/>
        <v>185710407</v>
      </c>
      <c r="G33" s="85">
        <v>175805407</v>
      </c>
      <c r="H33" s="86">
        <v>9905000</v>
      </c>
      <c r="I33" s="87">
        <f t="shared" si="1"/>
        <v>185710407</v>
      </c>
      <c r="J33" s="85">
        <v>43718491</v>
      </c>
      <c r="K33" s="86">
        <v>1375269</v>
      </c>
      <c r="L33" s="86">
        <f t="shared" si="2"/>
        <v>45093760</v>
      </c>
      <c r="M33" s="104">
        <f t="shared" si="3"/>
        <v>0.24281762518564723</v>
      </c>
      <c r="N33" s="85">
        <v>0</v>
      </c>
      <c r="O33" s="86">
        <v>0</v>
      </c>
      <c r="P33" s="86">
        <f t="shared" si="4"/>
        <v>0</v>
      </c>
      <c r="Q33" s="104">
        <f t="shared" si="5"/>
        <v>0</v>
      </c>
      <c r="R33" s="85">
        <v>0</v>
      </c>
      <c r="S33" s="86">
        <v>0</v>
      </c>
      <c r="T33" s="86">
        <f t="shared" si="6"/>
        <v>0</v>
      </c>
      <c r="U33" s="104">
        <f t="shared" si="7"/>
        <v>0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v>43718491</v>
      </c>
      <c r="AA33" s="86">
        <v>1375269</v>
      </c>
      <c r="AB33" s="86">
        <f t="shared" si="10"/>
        <v>45093760</v>
      </c>
      <c r="AC33" s="104">
        <f t="shared" si="11"/>
        <v>0.24281762518564723</v>
      </c>
      <c r="AD33" s="85">
        <v>32325735</v>
      </c>
      <c r="AE33" s="86">
        <v>0</v>
      </c>
      <c r="AF33" s="86">
        <f t="shared" si="12"/>
        <v>32325735</v>
      </c>
      <c r="AG33" s="86">
        <v>176253595</v>
      </c>
      <c r="AH33" s="86">
        <v>182738730</v>
      </c>
      <c r="AI33" s="87">
        <v>32325735</v>
      </c>
      <c r="AJ33" s="124">
        <f t="shared" si="13"/>
        <v>0.1834046845966461</v>
      </c>
      <c r="AK33" s="125">
        <f t="shared" si="14"/>
        <v>0.3949801914790181</v>
      </c>
    </row>
    <row r="34" spans="1:37" ht="16.5">
      <c r="A34" s="65"/>
      <c r="B34" s="66" t="s">
        <v>551</v>
      </c>
      <c r="C34" s="67"/>
      <c r="D34" s="88">
        <f>SUM(D30:D33)</f>
        <v>5535836718</v>
      </c>
      <c r="E34" s="89">
        <f>SUM(E30:E33)</f>
        <v>513569314</v>
      </c>
      <c r="F34" s="90">
        <f t="shared" si="0"/>
        <v>6049406032</v>
      </c>
      <c r="G34" s="88">
        <f>SUM(G30:G33)</f>
        <v>5535836718</v>
      </c>
      <c r="H34" s="89">
        <f>SUM(H30:H33)</f>
        <v>513569314</v>
      </c>
      <c r="I34" s="90">
        <f t="shared" si="1"/>
        <v>6049406032</v>
      </c>
      <c r="J34" s="88">
        <f>SUM(J30:J33)</f>
        <v>919574158</v>
      </c>
      <c r="K34" s="89">
        <f>SUM(K30:K33)</f>
        <v>82268037</v>
      </c>
      <c r="L34" s="89">
        <f t="shared" si="2"/>
        <v>1001842195</v>
      </c>
      <c r="M34" s="105">
        <f t="shared" si="3"/>
        <v>0.16561001025563166</v>
      </c>
      <c r="N34" s="88">
        <f>SUM(N30:N33)</f>
        <v>0</v>
      </c>
      <c r="O34" s="89">
        <f>SUM(O30:O33)</f>
        <v>0</v>
      </c>
      <c r="P34" s="89">
        <f t="shared" si="4"/>
        <v>0</v>
      </c>
      <c r="Q34" s="105">
        <f t="shared" si="5"/>
        <v>0</v>
      </c>
      <c r="R34" s="88">
        <f>SUM(R30:R33)</f>
        <v>0</v>
      </c>
      <c r="S34" s="89">
        <f>SUM(S30:S33)</f>
        <v>0</v>
      </c>
      <c r="T34" s="89">
        <f t="shared" si="6"/>
        <v>0</v>
      </c>
      <c r="U34" s="105">
        <f t="shared" si="7"/>
        <v>0</v>
      </c>
      <c r="V34" s="88">
        <f>SUM(V30:V33)</f>
        <v>0</v>
      </c>
      <c r="W34" s="89">
        <f>SUM(W30:W33)</f>
        <v>0</v>
      </c>
      <c r="X34" s="89">
        <f t="shared" si="8"/>
        <v>0</v>
      </c>
      <c r="Y34" s="105">
        <f t="shared" si="9"/>
        <v>0</v>
      </c>
      <c r="Z34" s="88">
        <v>919574158</v>
      </c>
      <c r="AA34" s="89">
        <v>82268037</v>
      </c>
      <c r="AB34" s="89">
        <f t="shared" si="10"/>
        <v>1001842195</v>
      </c>
      <c r="AC34" s="105">
        <f t="shared" si="11"/>
        <v>0.16561001025563166</v>
      </c>
      <c r="AD34" s="88">
        <f>SUM(AD30:AD33)</f>
        <v>987327712</v>
      </c>
      <c r="AE34" s="89">
        <f>SUM(AE30:AE33)</f>
        <v>69302503</v>
      </c>
      <c r="AF34" s="89">
        <f t="shared" si="12"/>
        <v>1056630215</v>
      </c>
      <c r="AG34" s="89">
        <f>SUM(AG30:AG33)</f>
        <v>3468556212</v>
      </c>
      <c r="AH34" s="89">
        <f>SUM(AH30:AH33)</f>
        <v>5586700177</v>
      </c>
      <c r="AI34" s="90">
        <f>SUM(AI30:AI33)</f>
        <v>1056630215</v>
      </c>
      <c r="AJ34" s="126">
        <f t="shared" si="13"/>
        <v>0.30463113480601134</v>
      </c>
      <c r="AK34" s="127">
        <f t="shared" si="14"/>
        <v>-0.05185164991709046</v>
      </c>
    </row>
    <row r="35" spans="1:37" ht="16.5">
      <c r="A35" s="68"/>
      <c r="B35" s="69" t="s">
        <v>552</v>
      </c>
      <c r="C35" s="70"/>
      <c r="D35" s="91">
        <f>SUM(D9:D14,D16:D21,D23:D28,D30:D33)</f>
        <v>18461734605</v>
      </c>
      <c r="E35" s="92">
        <f>SUM(E9:E14,E16:E21,E23:E28,E30:E33)</f>
        <v>3107218029</v>
      </c>
      <c r="F35" s="93">
        <f t="shared" si="0"/>
        <v>21568952634</v>
      </c>
      <c r="G35" s="91">
        <f>SUM(G9:G14,G16:G21,G23:G28,G30:G33)</f>
        <v>18461734605</v>
      </c>
      <c r="H35" s="92">
        <f>SUM(H9:H14,H16:H21,H23:H28,H30:H33)</f>
        <v>3107218029</v>
      </c>
      <c r="I35" s="93">
        <f t="shared" si="1"/>
        <v>21568952634</v>
      </c>
      <c r="J35" s="91">
        <f>SUM(J9:J14,J16:J21,J23:J28,J30:J33)</f>
        <v>2822070001</v>
      </c>
      <c r="K35" s="92">
        <f>SUM(K9:K14,K16:K21,K23:K28,K30:K33)</f>
        <v>293822347</v>
      </c>
      <c r="L35" s="92">
        <f t="shared" si="2"/>
        <v>3115892348</v>
      </c>
      <c r="M35" s="106">
        <f t="shared" si="3"/>
        <v>0.14446192176658104</v>
      </c>
      <c r="N35" s="91">
        <f>SUM(N9:N14,N16:N21,N23:N28,N30:N33)</f>
        <v>0</v>
      </c>
      <c r="O35" s="92">
        <f>SUM(O9:O14,O16:O21,O23:O28,O30:O33)</f>
        <v>0</v>
      </c>
      <c r="P35" s="92">
        <f t="shared" si="4"/>
        <v>0</v>
      </c>
      <c r="Q35" s="106">
        <f t="shared" si="5"/>
        <v>0</v>
      </c>
      <c r="R35" s="91">
        <f>SUM(R9:R14,R16:R21,R23:R28,R30:R33)</f>
        <v>0</v>
      </c>
      <c r="S35" s="92">
        <f>SUM(S9:S14,S16:S21,S23:S28,S30:S33)</f>
        <v>0</v>
      </c>
      <c r="T35" s="92">
        <f t="shared" si="6"/>
        <v>0</v>
      </c>
      <c r="U35" s="106">
        <f t="shared" si="7"/>
        <v>0</v>
      </c>
      <c r="V35" s="91">
        <f>SUM(V9:V14,V16:V21,V23:V28,V30:V33)</f>
        <v>0</v>
      </c>
      <c r="W35" s="92">
        <f>SUM(W9:W14,W16:W21,W23:W28,W30:W33)</f>
        <v>0</v>
      </c>
      <c r="X35" s="92">
        <f t="shared" si="8"/>
        <v>0</v>
      </c>
      <c r="Y35" s="106">
        <f t="shared" si="9"/>
        <v>0</v>
      </c>
      <c r="Z35" s="91">
        <v>2822070001</v>
      </c>
      <c r="AA35" s="92">
        <v>293822347</v>
      </c>
      <c r="AB35" s="92">
        <f t="shared" si="10"/>
        <v>3115892348</v>
      </c>
      <c r="AC35" s="106">
        <f t="shared" si="11"/>
        <v>0.14446192176658104</v>
      </c>
      <c r="AD35" s="91">
        <f>SUM(AD9:AD14,AD16:AD21,AD23:AD28,AD30:AD33)</f>
        <v>3225298441</v>
      </c>
      <c r="AE35" s="92">
        <f>SUM(AE9:AE14,AE16:AE21,AE23:AE28,AE30:AE33)</f>
        <v>411769664</v>
      </c>
      <c r="AF35" s="92">
        <f t="shared" si="12"/>
        <v>3637068105</v>
      </c>
      <c r="AG35" s="92">
        <f>SUM(AG9:AG14,AG16:AG21,AG23:AG28,AG30:AG33)</f>
        <v>16673362404</v>
      </c>
      <c r="AH35" s="92">
        <f>SUM(AH9:AH14,AH16:AH21,AH23:AH28,AH30:AH33)</f>
        <v>19697657663</v>
      </c>
      <c r="AI35" s="93">
        <f>SUM(AI9:AI14,AI16:AI21,AI23:AI28,AI30:AI33)</f>
        <v>3637068105</v>
      </c>
      <c r="AJ35" s="128">
        <f t="shared" si="13"/>
        <v>0.21813645123718142</v>
      </c>
      <c r="AK35" s="129">
        <f t="shared" si="14"/>
        <v>-0.14329557268491122</v>
      </c>
    </row>
    <row r="36" spans="1:37" ht="12.75">
      <c r="A36" s="71"/>
      <c r="B36" s="71"/>
      <c r="C36" s="71"/>
      <c r="D36" s="94"/>
      <c r="E36" s="94"/>
      <c r="F36" s="94"/>
      <c r="G36" s="94"/>
      <c r="H36" s="94"/>
      <c r="I36" s="94"/>
      <c r="J36" s="94"/>
      <c r="K36" s="94"/>
      <c r="L36" s="94"/>
      <c r="M36" s="107"/>
      <c r="N36" s="94"/>
      <c r="O36" s="94"/>
      <c r="P36" s="94"/>
      <c r="Q36" s="107"/>
      <c r="R36" s="94"/>
      <c r="S36" s="94"/>
      <c r="T36" s="94"/>
      <c r="U36" s="107"/>
      <c r="V36" s="94"/>
      <c r="W36" s="94"/>
      <c r="X36" s="94"/>
      <c r="Y36" s="107"/>
      <c r="Z36" s="94"/>
      <c r="AA36" s="94"/>
      <c r="AB36" s="94"/>
      <c r="AC36" s="107"/>
      <c r="AD36" s="94"/>
      <c r="AE36" s="94"/>
      <c r="AF36" s="94"/>
      <c r="AG36" s="94"/>
      <c r="AH36" s="94"/>
      <c r="AI36" s="94"/>
      <c r="AJ36" s="107"/>
      <c r="AK36" s="107"/>
    </row>
    <row r="37" spans="1:37" ht="12.75">
      <c r="A37" s="71"/>
      <c r="B37" s="71"/>
      <c r="C37" s="71"/>
      <c r="D37" s="94"/>
      <c r="E37" s="94"/>
      <c r="F37" s="94"/>
      <c r="G37" s="94"/>
      <c r="H37" s="94"/>
      <c r="I37" s="94"/>
      <c r="J37" s="94"/>
      <c r="K37" s="94"/>
      <c r="L37" s="94"/>
      <c r="M37" s="107"/>
      <c r="N37" s="94"/>
      <c r="O37" s="94"/>
      <c r="P37" s="94"/>
      <c r="Q37" s="107"/>
      <c r="R37" s="94"/>
      <c r="S37" s="94"/>
      <c r="T37" s="94"/>
      <c r="U37" s="107"/>
      <c r="V37" s="94"/>
      <c r="W37" s="94"/>
      <c r="X37" s="94"/>
      <c r="Y37" s="107"/>
      <c r="Z37" s="94"/>
      <c r="AA37" s="94"/>
      <c r="AB37" s="94"/>
      <c r="AC37" s="107"/>
      <c r="AD37" s="94"/>
      <c r="AE37" s="94"/>
      <c r="AF37" s="94"/>
      <c r="AG37" s="94"/>
      <c r="AH37" s="94"/>
      <c r="AI37" s="94"/>
      <c r="AJ37" s="107"/>
      <c r="AK37" s="107"/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zoomScalePageLayoutView="0" workbookViewId="0" topLeftCell="A1">
      <selection activeCell="M31" sqref="M3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0</v>
      </c>
      <c r="E4" s="132"/>
      <c r="F4" s="132"/>
      <c r="G4" s="132" t="s">
        <v>1</v>
      </c>
      <c r="H4" s="132"/>
      <c r="I4" s="132"/>
      <c r="J4" s="133" t="s">
        <v>2</v>
      </c>
      <c r="K4" s="134"/>
      <c r="L4" s="134"/>
      <c r="M4" s="135"/>
      <c r="N4" s="133" t="s">
        <v>3</v>
      </c>
      <c r="O4" s="136"/>
      <c r="P4" s="136"/>
      <c r="Q4" s="137"/>
      <c r="R4" s="133" t="s">
        <v>4</v>
      </c>
      <c r="S4" s="136"/>
      <c r="T4" s="136"/>
      <c r="U4" s="137"/>
      <c r="V4" s="133" t="s">
        <v>5</v>
      </c>
      <c r="W4" s="138"/>
      <c r="X4" s="138"/>
      <c r="Y4" s="139"/>
      <c r="Z4" s="133" t="s">
        <v>6</v>
      </c>
      <c r="AA4" s="134"/>
      <c r="AB4" s="134"/>
      <c r="AC4" s="135"/>
      <c r="AD4" s="133" t="s">
        <v>7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18"/>
      <c r="AH5" s="18"/>
      <c r="AI5" s="18"/>
      <c r="AJ5" s="22" t="s">
        <v>17</v>
      </c>
      <c r="AK5" s="23" t="s">
        <v>18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36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94</v>
      </c>
      <c r="B9" s="63" t="s">
        <v>41</v>
      </c>
      <c r="C9" s="64" t="s">
        <v>42</v>
      </c>
      <c r="D9" s="85">
        <v>38322274040</v>
      </c>
      <c r="E9" s="86">
        <v>7023202807</v>
      </c>
      <c r="F9" s="87">
        <f>$D9+$E9</f>
        <v>45345476847</v>
      </c>
      <c r="G9" s="85">
        <v>38322274040</v>
      </c>
      <c r="H9" s="86">
        <v>7227760102</v>
      </c>
      <c r="I9" s="87">
        <f>$G9+$H9</f>
        <v>45550034142</v>
      </c>
      <c r="J9" s="85">
        <v>8028211711</v>
      </c>
      <c r="K9" s="86">
        <v>790648666</v>
      </c>
      <c r="L9" s="86">
        <f>$J9+$K9</f>
        <v>8818860377</v>
      </c>
      <c r="M9" s="104">
        <f>IF($F9=0,0,$L9/$F9)</f>
        <v>0.19448158868757037</v>
      </c>
      <c r="N9" s="85">
        <v>0</v>
      </c>
      <c r="O9" s="86">
        <v>0</v>
      </c>
      <c r="P9" s="86">
        <f>$N9+$O9</f>
        <v>0</v>
      </c>
      <c r="Q9" s="104">
        <f>IF($F9=0,0,$P9/$F9)</f>
        <v>0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v>8028211711</v>
      </c>
      <c r="AA9" s="86">
        <v>790648666</v>
      </c>
      <c r="AB9" s="86">
        <f>$Z9+$AA9</f>
        <v>8818860377</v>
      </c>
      <c r="AC9" s="104">
        <f>IF($F9=0,0,$AB9/$F9)</f>
        <v>0.19448158868757037</v>
      </c>
      <c r="AD9" s="85">
        <v>7288144189</v>
      </c>
      <c r="AE9" s="86">
        <v>842593336</v>
      </c>
      <c r="AF9" s="86">
        <f>$AD9+$AE9</f>
        <v>8130737525</v>
      </c>
      <c r="AG9" s="86">
        <v>41570679425</v>
      </c>
      <c r="AH9" s="86">
        <v>42503337950</v>
      </c>
      <c r="AI9" s="87">
        <v>8130737525</v>
      </c>
      <c r="AJ9" s="124">
        <f>IF($AG9=0,0,$AI9/$AG9)</f>
        <v>0.19558827609900195</v>
      </c>
      <c r="AK9" s="125">
        <f>IF($AF9=0,0,(($L9/$AF9)-1))</f>
        <v>0.08463227965288422</v>
      </c>
    </row>
    <row r="10" spans="1:37" ht="16.5">
      <c r="A10" s="65"/>
      <c r="B10" s="66" t="s">
        <v>95</v>
      </c>
      <c r="C10" s="67"/>
      <c r="D10" s="88">
        <f>D9</f>
        <v>38322274040</v>
      </c>
      <c r="E10" s="89">
        <f>E9</f>
        <v>7023202807</v>
      </c>
      <c r="F10" s="90">
        <f aca="true" t="shared" si="0" ref="F10:F45">$D10+$E10</f>
        <v>45345476847</v>
      </c>
      <c r="G10" s="88">
        <f>G9</f>
        <v>38322274040</v>
      </c>
      <c r="H10" s="89">
        <f>H9</f>
        <v>7227760102</v>
      </c>
      <c r="I10" s="90">
        <f aca="true" t="shared" si="1" ref="I10:I45">$G10+$H10</f>
        <v>45550034142</v>
      </c>
      <c r="J10" s="88">
        <f>J9</f>
        <v>8028211711</v>
      </c>
      <c r="K10" s="89">
        <f>K9</f>
        <v>790648666</v>
      </c>
      <c r="L10" s="89">
        <f aca="true" t="shared" si="2" ref="L10:L45">$J10+$K10</f>
        <v>8818860377</v>
      </c>
      <c r="M10" s="105">
        <f aca="true" t="shared" si="3" ref="M10:M45">IF($F10=0,0,$L10/$F10)</f>
        <v>0.19448158868757037</v>
      </c>
      <c r="N10" s="88">
        <f>N9</f>
        <v>0</v>
      </c>
      <c r="O10" s="89">
        <f>O9</f>
        <v>0</v>
      </c>
      <c r="P10" s="89">
        <f aca="true" t="shared" si="4" ref="P10:P45">$N10+$O10</f>
        <v>0</v>
      </c>
      <c r="Q10" s="105">
        <f aca="true" t="shared" si="5" ref="Q10:Q45">IF($F10=0,0,$P10/$F10)</f>
        <v>0</v>
      </c>
      <c r="R10" s="88">
        <f>R9</f>
        <v>0</v>
      </c>
      <c r="S10" s="89">
        <f>S9</f>
        <v>0</v>
      </c>
      <c r="T10" s="89">
        <f aca="true" t="shared" si="6" ref="T10:T45">$R10+$S10</f>
        <v>0</v>
      </c>
      <c r="U10" s="105">
        <f aca="true" t="shared" si="7" ref="U10:U45">IF($I10=0,0,$T10/$I10)</f>
        <v>0</v>
      </c>
      <c r="V10" s="88">
        <f>V9</f>
        <v>0</v>
      </c>
      <c r="W10" s="89">
        <f>W9</f>
        <v>0</v>
      </c>
      <c r="X10" s="89">
        <f aca="true" t="shared" si="8" ref="X10:X45">$V10+$W10</f>
        <v>0</v>
      </c>
      <c r="Y10" s="105">
        <f aca="true" t="shared" si="9" ref="Y10:Y45">IF($I10=0,0,$X10/$I10)</f>
        <v>0</v>
      </c>
      <c r="Z10" s="88">
        <v>8028211711</v>
      </c>
      <c r="AA10" s="89">
        <v>790648666</v>
      </c>
      <c r="AB10" s="89">
        <f aca="true" t="shared" si="10" ref="AB10:AB45">$Z10+$AA10</f>
        <v>8818860377</v>
      </c>
      <c r="AC10" s="105">
        <f aca="true" t="shared" si="11" ref="AC10:AC45">IF($F10=0,0,$AB10/$F10)</f>
        <v>0.19448158868757037</v>
      </c>
      <c r="AD10" s="88">
        <f>AD9</f>
        <v>7288144189</v>
      </c>
      <c r="AE10" s="89">
        <f>AE9</f>
        <v>842593336</v>
      </c>
      <c r="AF10" s="89">
        <f aca="true" t="shared" si="12" ref="AF10:AF45">$AD10+$AE10</f>
        <v>8130737525</v>
      </c>
      <c r="AG10" s="89">
        <f>AG9</f>
        <v>41570679425</v>
      </c>
      <c r="AH10" s="89">
        <f>AH9</f>
        <v>42503337950</v>
      </c>
      <c r="AI10" s="90">
        <f>AI9</f>
        <v>8130737525</v>
      </c>
      <c r="AJ10" s="126">
        <f aca="true" t="shared" si="13" ref="AJ10:AJ45">IF($AG10=0,0,$AI10/$AG10)</f>
        <v>0.19558827609900195</v>
      </c>
      <c r="AK10" s="127">
        <f aca="true" t="shared" si="14" ref="AK10:AK45">IF($AF10=0,0,(($L10/$AF10)-1))</f>
        <v>0.08463227965288422</v>
      </c>
    </row>
    <row r="11" spans="1:37" ht="12.75">
      <c r="A11" s="62" t="s">
        <v>96</v>
      </c>
      <c r="B11" s="63" t="s">
        <v>553</v>
      </c>
      <c r="C11" s="64" t="s">
        <v>554</v>
      </c>
      <c r="D11" s="85">
        <v>291328941</v>
      </c>
      <c r="E11" s="86">
        <v>47708928</v>
      </c>
      <c r="F11" s="87">
        <f t="shared" si="0"/>
        <v>339037869</v>
      </c>
      <c r="G11" s="85">
        <v>291328941</v>
      </c>
      <c r="H11" s="86">
        <v>47708928</v>
      </c>
      <c r="I11" s="87">
        <f t="shared" si="1"/>
        <v>339037869</v>
      </c>
      <c r="J11" s="85">
        <v>64332442</v>
      </c>
      <c r="K11" s="86">
        <v>1765361</v>
      </c>
      <c r="L11" s="86">
        <f t="shared" si="2"/>
        <v>66097803</v>
      </c>
      <c r="M11" s="104">
        <f t="shared" si="3"/>
        <v>0.19495699166278088</v>
      </c>
      <c r="N11" s="85">
        <v>0</v>
      </c>
      <c r="O11" s="86">
        <v>0</v>
      </c>
      <c r="P11" s="86">
        <f t="shared" si="4"/>
        <v>0</v>
      </c>
      <c r="Q11" s="104">
        <f t="shared" si="5"/>
        <v>0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v>64332442</v>
      </c>
      <c r="AA11" s="86">
        <v>1765361</v>
      </c>
      <c r="AB11" s="86">
        <f t="shared" si="10"/>
        <v>66097803</v>
      </c>
      <c r="AC11" s="104">
        <f t="shared" si="11"/>
        <v>0.19495699166278088</v>
      </c>
      <c r="AD11" s="85">
        <v>57983318</v>
      </c>
      <c r="AE11" s="86">
        <v>2156377</v>
      </c>
      <c r="AF11" s="86">
        <f t="shared" si="12"/>
        <v>60139695</v>
      </c>
      <c r="AG11" s="86">
        <v>299448851</v>
      </c>
      <c r="AH11" s="86">
        <v>314199663</v>
      </c>
      <c r="AI11" s="87">
        <v>60139695</v>
      </c>
      <c r="AJ11" s="124">
        <f t="shared" si="13"/>
        <v>0.20083461599256563</v>
      </c>
      <c r="AK11" s="125">
        <f t="shared" si="14"/>
        <v>0.09907113762382735</v>
      </c>
    </row>
    <row r="12" spans="1:37" ht="12.75">
      <c r="A12" s="62" t="s">
        <v>96</v>
      </c>
      <c r="B12" s="63" t="s">
        <v>555</v>
      </c>
      <c r="C12" s="64" t="s">
        <v>556</v>
      </c>
      <c r="D12" s="85">
        <v>274267002</v>
      </c>
      <c r="E12" s="86">
        <v>70634841</v>
      </c>
      <c r="F12" s="87">
        <f t="shared" si="0"/>
        <v>344901843</v>
      </c>
      <c r="G12" s="85">
        <v>274267002</v>
      </c>
      <c r="H12" s="86">
        <v>70634841</v>
      </c>
      <c r="I12" s="87">
        <f t="shared" si="1"/>
        <v>344901843</v>
      </c>
      <c r="J12" s="85">
        <v>59993420</v>
      </c>
      <c r="K12" s="86">
        <v>9994156</v>
      </c>
      <c r="L12" s="86">
        <f t="shared" si="2"/>
        <v>69987576</v>
      </c>
      <c r="M12" s="104">
        <f t="shared" si="3"/>
        <v>0.20292027259477416</v>
      </c>
      <c r="N12" s="85">
        <v>0</v>
      </c>
      <c r="O12" s="86">
        <v>0</v>
      </c>
      <c r="P12" s="86">
        <f t="shared" si="4"/>
        <v>0</v>
      </c>
      <c r="Q12" s="104">
        <f t="shared" si="5"/>
        <v>0</v>
      </c>
      <c r="R12" s="85">
        <v>0</v>
      </c>
      <c r="S12" s="86">
        <v>0</v>
      </c>
      <c r="T12" s="86">
        <f t="shared" si="6"/>
        <v>0</v>
      </c>
      <c r="U12" s="104">
        <f t="shared" si="7"/>
        <v>0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v>59993420</v>
      </c>
      <c r="AA12" s="86">
        <v>9994156</v>
      </c>
      <c r="AB12" s="86">
        <f t="shared" si="10"/>
        <v>69987576</v>
      </c>
      <c r="AC12" s="104">
        <f t="shared" si="11"/>
        <v>0.20292027259477416</v>
      </c>
      <c r="AD12" s="85">
        <v>56904589</v>
      </c>
      <c r="AE12" s="86">
        <v>2823272</v>
      </c>
      <c r="AF12" s="86">
        <f t="shared" si="12"/>
        <v>59727861</v>
      </c>
      <c r="AG12" s="86">
        <v>280666619</v>
      </c>
      <c r="AH12" s="86">
        <v>342503371</v>
      </c>
      <c r="AI12" s="87">
        <v>59727861</v>
      </c>
      <c r="AJ12" s="124">
        <f t="shared" si="13"/>
        <v>0.2128071418425431</v>
      </c>
      <c r="AK12" s="125">
        <f t="shared" si="14"/>
        <v>0.17177435836853427</v>
      </c>
    </row>
    <row r="13" spans="1:37" ht="12.75">
      <c r="A13" s="62" t="s">
        <v>96</v>
      </c>
      <c r="B13" s="63" t="s">
        <v>557</v>
      </c>
      <c r="C13" s="64" t="s">
        <v>558</v>
      </c>
      <c r="D13" s="85">
        <v>328673177</v>
      </c>
      <c r="E13" s="86">
        <v>31319500</v>
      </c>
      <c r="F13" s="87">
        <f t="shared" si="0"/>
        <v>359992677</v>
      </c>
      <c r="G13" s="85">
        <v>328673177</v>
      </c>
      <c r="H13" s="86">
        <v>31319500</v>
      </c>
      <c r="I13" s="87">
        <f t="shared" si="1"/>
        <v>359992677</v>
      </c>
      <c r="J13" s="85">
        <v>53337087</v>
      </c>
      <c r="K13" s="86">
        <v>2383892</v>
      </c>
      <c r="L13" s="86">
        <f t="shared" si="2"/>
        <v>55720979</v>
      </c>
      <c r="M13" s="104">
        <f t="shared" si="3"/>
        <v>0.15478364577955012</v>
      </c>
      <c r="N13" s="85">
        <v>0</v>
      </c>
      <c r="O13" s="86">
        <v>0</v>
      </c>
      <c r="P13" s="86">
        <f t="shared" si="4"/>
        <v>0</v>
      </c>
      <c r="Q13" s="104">
        <f t="shared" si="5"/>
        <v>0</v>
      </c>
      <c r="R13" s="85">
        <v>0</v>
      </c>
      <c r="S13" s="86">
        <v>0</v>
      </c>
      <c r="T13" s="86">
        <f t="shared" si="6"/>
        <v>0</v>
      </c>
      <c r="U13" s="104">
        <f t="shared" si="7"/>
        <v>0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v>53337087</v>
      </c>
      <c r="AA13" s="86">
        <v>2383892</v>
      </c>
      <c r="AB13" s="86">
        <f t="shared" si="10"/>
        <v>55720979</v>
      </c>
      <c r="AC13" s="104">
        <f t="shared" si="11"/>
        <v>0.15478364577955012</v>
      </c>
      <c r="AD13" s="85">
        <v>68195049</v>
      </c>
      <c r="AE13" s="86">
        <v>2209753</v>
      </c>
      <c r="AF13" s="86">
        <f t="shared" si="12"/>
        <v>70404802</v>
      </c>
      <c r="AG13" s="86">
        <v>338054663</v>
      </c>
      <c r="AH13" s="86">
        <v>346827027</v>
      </c>
      <c r="AI13" s="87">
        <v>70404802</v>
      </c>
      <c r="AJ13" s="124">
        <f t="shared" si="13"/>
        <v>0.20826454921581722</v>
      </c>
      <c r="AK13" s="125">
        <f t="shared" si="14"/>
        <v>-0.2085628051336612</v>
      </c>
    </row>
    <row r="14" spans="1:37" ht="12.75">
      <c r="A14" s="62" t="s">
        <v>96</v>
      </c>
      <c r="B14" s="63" t="s">
        <v>559</v>
      </c>
      <c r="C14" s="64" t="s">
        <v>560</v>
      </c>
      <c r="D14" s="85">
        <v>1039703906</v>
      </c>
      <c r="E14" s="86">
        <v>226798873</v>
      </c>
      <c r="F14" s="87">
        <f t="shared" si="0"/>
        <v>1266502779</v>
      </c>
      <c r="G14" s="85">
        <v>1040818941</v>
      </c>
      <c r="H14" s="86">
        <v>294260068</v>
      </c>
      <c r="I14" s="87">
        <f t="shared" si="1"/>
        <v>1335079009</v>
      </c>
      <c r="J14" s="85">
        <v>172523788</v>
      </c>
      <c r="K14" s="86">
        <v>22254845</v>
      </c>
      <c r="L14" s="86">
        <f t="shared" si="2"/>
        <v>194778633</v>
      </c>
      <c r="M14" s="104">
        <f t="shared" si="3"/>
        <v>0.15379250344305798</v>
      </c>
      <c r="N14" s="85">
        <v>0</v>
      </c>
      <c r="O14" s="86">
        <v>0</v>
      </c>
      <c r="P14" s="86">
        <f t="shared" si="4"/>
        <v>0</v>
      </c>
      <c r="Q14" s="104">
        <f t="shared" si="5"/>
        <v>0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v>172523788</v>
      </c>
      <c r="AA14" s="86">
        <v>22254845</v>
      </c>
      <c r="AB14" s="86">
        <f t="shared" si="10"/>
        <v>194778633</v>
      </c>
      <c r="AC14" s="104">
        <f t="shared" si="11"/>
        <v>0.15379250344305798</v>
      </c>
      <c r="AD14" s="85">
        <v>167410088</v>
      </c>
      <c r="AE14" s="86">
        <v>17251381</v>
      </c>
      <c r="AF14" s="86">
        <f t="shared" si="12"/>
        <v>184661469</v>
      </c>
      <c r="AG14" s="86">
        <v>1150473976</v>
      </c>
      <c r="AH14" s="86">
        <v>1204701130</v>
      </c>
      <c r="AI14" s="87">
        <v>184661469</v>
      </c>
      <c r="AJ14" s="124">
        <f t="shared" si="13"/>
        <v>0.16050903614702886</v>
      </c>
      <c r="AK14" s="125">
        <f t="shared" si="14"/>
        <v>0.054787628706668645</v>
      </c>
    </row>
    <row r="15" spans="1:37" ht="12.75">
      <c r="A15" s="62" t="s">
        <v>96</v>
      </c>
      <c r="B15" s="63" t="s">
        <v>561</v>
      </c>
      <c r="C15" s="64" t="s">
        <v>562</v>
      </c>
      <c r="D15" s="85">
        <v>652565982</v>
      </c>
      <c r="E15" s="86">
        <v>81242586</v>
      </c>
      <c r="F15" s="87">
        <f t="shared" si="0"/>
        <v>733808568</v>
      </c>
      <c r="G15" s="85">
        <v>652565982</v>
      </c>
      <c r="H15" s="86">
        <v>81242586</v>
      </c>
      <c r="I15" s="87">
        <f t="shared" si="1"/>
        <v>733808568</v>
      </c>
      <c r="J15" s="85">
        <v>125072965</v>
      </c>
      <c r="K15" s="86">
        <v>11729039</v>
      </c>
      <c r="L15" s="86">
        <f t="shared" si="2"/>
        <v>136802004</v>
      </c>
      <c r="M15" s="104">
        <f t="shared" si="3"/>
        <v>0.18642737352175479</v>
      </c>
      <c r="N15" s="85">
        <v>0</v>
      </c>
      <c r="O15" s="86">
        <v>0</v>
      </c>
      <c r="P15" s="86">
        <f t="shared" si="4"/>
        <v>0</v>
      </c>
      <c r="Q15" s="104">
        <f t="shared" si="5"/>
        <v>0</v>
      </c>
      <c r="R15" s="85">
        <v>0</v>
      </c>
      <c r="S15" s="86">
        <v>0</v>
      </c>
      <c r="T15" s="86">
        <f t="shared" si="6"/>
        <v>0</v>
      </c>
      <c r="U15" s="104">
        <f t="shared" si="7"/>
        <v>0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v>125072965</v>
      </c>
      <c r="AA15" s="86">
        <v>11729039</v>
      </c>
      <c r="AB15" s="86">
        <f t="shared" si="10"/>
        <v>136802004</v>
      </c>
      <c r="AC15" s="104">
        <f t="shared" si="11"/>
        <v>0.18642737352175479</v>
      </c>
      <c r="AD15" s="85">
        <v>122173112</v>
      </c>
      <c r="AE15" s="86">
        <v>4065309</v>
      </c>
      <c r="AF15" s="86">
        <f t="shared" si="12"/>
        <v>126238421</v>
      </c>
      <c r="AG15" s="86">
        <v>715928399</v>
      </c>
      <c r="AH15" s="86">
        <v>705946132</v>
      </c>
      <c r="AI15" s="87">
        <v>126238421</v>
      </c>
      <c r="AJ15" s="124">
        <f t="shared" si="13"/>
        <v>0.17632827692871</v>
      </c>
      <c r="AK15" s="125">
        <f t="shared" si="14"/>
        <v>0.08367961921830447</v>
      </c>
    </row>
    <row r="16" spans="1:37" ht="12.75">
      <c r="A16" s="62" t="s">
        <v>111</v>
      </c>
      <c r="B16" s="63" t="s">
        <v>563</v>
      </c>
      <c r="C16" s="64" t="s">
        <v>564</v>
      </c>
      <c r="D16" s="85">
        <v>353988960</v>
      </c>
      <c r="E16" s="86">
        <v>8964500</v>
      </c>
      <c r="F16" s="87">
        <f t="shared" si="0"/>
        <v>362953460</v>
      </c>
      <c r="G16" s="85">
        <v>353988960</v>
      </c>
      <c r="H16" s="86">
        <v>8964500</v>
      </c>
      <c r="I16" s="87">
        <f t="shared" si="1"/>
        <v>362953460</v>
      </c>
      <c r="J16" s="85">
        <v>62649167</v>
      </c>
      <c r="K16" s="86">
        <v>293115</v>
      </c>
      <c r="L16" s="86">
        <f t="shared" si="2"/>
        <v>62942282</v>
      </c>
      <c r="M16" s="104">
        <f t="shared" si="3"/>
        <v>0.17341694993071563</v>
      </c>
      <c r="N16" s="85">
        <v>0</v>
      </c>
      <c r="O16" s="86">
        <v>0</v>
      </c>
      <c r="P16" s="86">
        <f t="shared" si="4"/>
        <v>0</v>
      </c>
      <c r="Q16" s="104">
        <f t="shared" si="5"/>
        <v>0</v>
      </c>
      <c r="R16" s="85">
        <v>0</v>
      </c>
      <c r="S16" s="86">
        <v>0</v>
      </c>
      <c r="T16" s="86">
        <f t="shared" si="6"/>
        <v>0</v>
      </c>
      <c r="U16" s="104">
        <f t="shared" si="7"/>
        <v>0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v>62649167</v>
      </c>
      <c r="AA16" s="86">
        <v>293115</v>
      </c>
      <c r="AB16" s="86">
        <f t="shared" si="10"/>
        <v>62942282</v>
      </c>
      <c r="AC16" s="104">
        <f t="shared" si="11"/>
        <v>0.17341694993071563</v>
      </c>
      <c r="AD16" s="85">
        <v>62852095</v>
      </c>
      <c r="AE16" s="86">
        <v>233764</v>
      </c>
      <c r="AF16" s="86">
        <f t="shared" si="12"/>
        <v>63085859</v>
      </c>
      <c r="AG16" s="86">
        <v>355355090</v>
      </c>
      <c r="AH16" s="86">
        <v>358904817</v>
      </c>
      <c r="AI16" s="87">
        <v>63085859</v>
      </c>
      <c r="AJ16" s="124">
        <f t="shared" si="13"/>
        <v>0.17752907099206036</v>
      </c>
      <c r="AK16" s="125">
        <f t="shared" si="14"/>
        <v>-0.002275898311854596</v>
      </c>
    </row>
    <row r="17" spans="1:37" ht="16.5">
      <c r="A17" s="65"/>
      <c r="B17" s="66" t="s">
        <v>565</v>
      </c>
      <c r="C17" s="67"/>
      <c r="D17" s="88">
        <f>SUM(D11:D16)</f>
        <v>2940527968</v>
      </c>
      <c r="E17" s="89">
        <f>SUM(E11:E16)</f>
        <v>466669228</v>
      </c>
      <c r="F17" s="90">
        <f t="shared" si="0"/>
        <v>3407197196</v>
      </c>
      <c r="G17" s="88">
        <f>SUM(G11:G16)</f>
        <v>2941643003</v>
      </c>
      <c r="H17" s="89">
        <f>SUM(H11:H16)</f>
        <v>534130423</v>
      </c>
      <c r="I17" s="90">
        <f t="shared" si="1"/>
        <v>3475773426</v>
      </c>
      <c r="J17" s="88">
        <f>SUM(J11:J16)</f>
        <v>537908869</v>
      </c>
      <c r="K17" s="89">
        <f>SUM(K11:K16)</f>
        <v>48420408</v>
      </c>
      <c r="L17" s="89">
        <f t="shared" si="2"/>
        <v>586329277</v>
      </c>
      <c r="M17" s="105">
        <f t="shared" si="3"/>
        <v>0.1720855128926327</v>
      </c>
      <c r="N17" s="88">
        <f>SUM(N11:N16)</f>
        <v>0</v>
      </c>
      <c r="O17" s="89">
        <f>SUM(O11:O16)</f>
        <v>0</v>
      </c>
      <c r="P17" s="89">
        <f t="shared" si="4"/>
        <v>0</v>
      </c>
      <c r="Q17" s="105">
        <f t="shared" si="5"/>
        <v>0</v>
      </c>
      <c r="R17" s="88">
        <f>SUM(R11:R16)</f>
        <v>0</v>
      </c>
      <c r="S17" s="89">
        <f>SUM(S11:S16)</f>
        <v>0</v>
      </c>
      <c r="T17" s="89">
        <f t="shared" si="6"/>
        <v>0</v>
      </c>
      <c r="U17" s="105">
        <f t="shared" si="7"/>
        <v>0</v>
      </c>
      <c r="V17" s="88">
        <f>SUM(V11:V16)</f>
        <v>0</v>
      </c>
      <c r="W17" s="89">
        <f>SUM(W11:W16)</f>
        <v>0</v>
      </c>
      <c r="X17" s="89">
        <f t="shared" si="8"/>
        <v>0</v>
      </c>
      <c r="Y17" s="105">
        <f t="shared" si="9"/>
        <v>0</v>
      </c>
      <c r="Z17" s="88">
        <v>537908869</v>
      </c>
      <c r="AA17" s="89">
        <v>48420408</v>
      </c>
      <c r="AB17" s="89">
        <f t="shared" si="10"/>
        <v>586329277</v>
      </c>
      <c r="AC17" s="105">
        <f t="shared" si="11"/>
        <v>0.1720855128926327</v>
      </c>
      <c r="AD17" s="88">
        <f>SUM(AD11:AD16)</f>
        <v>535518251</v>
      </c>
      <c r="AE17" s="89">
        <f>SUM(AE11:AE16)</f>
        <v>28739856</v>
      </c>
      <c r="AF17" s="89">
        <f t="shared" si="12"/>
        <v>564258107</v>
      </c>
      <c r="AG17" s="89">
        <f>SUM(AG11:AG16)</f>
        <v>3139927598</v>
      </c>
      <c r="AH17" s="89">
        <f>SUM(AH11:AH16)</f>
        <v>3273082140</v>
      </c>
      <c r="AI17" s="90">
        <f>SUM(AI11:AI16)</f>
        <v>564258107</v>
      </c>
      <c r="AJ17" s="126">
        <f t="shared" si="13"/>
        <v>0.1797041776884946</v>
      </c>
      <c r="AK17" s="127">
        <f t="shared" si="14"/>
        <v>0.039115379515495485</v>
      </c>
    </row>
    <row r="18" spans="1:37" ht="12.75">
      <c r="A18" s="62" t="s">
        <v>96</v>
      </c>
      <c r="B18" s="63" t="s">
        <v>566</v>
      </c>
      <c r="C18" s="64" t="s">
        <v>567</v>
      </c>
      <c r="D18" s="85">
        <v>548030007</v>
      </c>
      <c r="E18" s="86">
        <v>83246710</v>
      </c>
      <c r="F18" s="87">
        <f t="shared" si="0"/>
        <v>631276717</v>
      </c>
      <c r="G18" s="85">
        <v>548030007</v>
      </c>
      <c r="H18" s="86">
        <v>83246710</v>
      </c>
      <c r="I18" s="87">
        <f t="shared" si="1"/>
        <v>631276717</v>
      </c>
      <c r="J18" s="85">
        <v>99314264</v>
      </c>
      <c r="K18" s="86">
        <v>6289438</v>
      </c>
      <c r="L18" s="86">
        <f t="shared" si="2"/>
        <v>105603702</v>
      </c>
      <c r="M18" s="104">
        <f t="shared" si="3"/>
        <v>0.16728591306496735</v>
      </c>
      <c r="N18" s="85">
        <v>0</v>
      </c>
      <c r="O18" s="86">
        <v>0</v>
      </c>
      <c r="P18" s="86">
        <f t="shared" si="4"/>
        <v>0</v>
      </c>
      <c r="Q18" s="104">
        <f t="shared" si="5"/>
        <v>0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v>99314264</v>
      </c>
      <c r="AA18" s="86">
        <v>6289438</v>
      </c>
      <c r="AB18" s="86">
        <f t="shared" si="10"/>
        <v>105603702</v>
      </c>
      <c r="AC18" s="104">
        <f t="shared" si="11"/>
        <v>0.16728591306496735</v>
      </c>
      <c r="AD18" s="85">
        <v>94515418</v>
      </c>
      <c r="AE18" s="86">
        <v>7307748</v>
      </c>
      <c r="AF18" s="86">
        <f t="shared" si="12"/>
        <v>101823166</v>
      </c>
      <c r="AG18" s="86">
        <v>638920755</v>
      </c>
      <c r="AH18" s="86">
        <v>593607085</v>
      </c>
      <c r="AI18" s="87">
        <v>101823166</v>
      </c>
      <c r="AJ18" s="124">
        <f t="shared" si="13"/>
        <v>0.15936744142863227</v>
      </c>
      <c r="AK18" s="125">
        <f t="shared" si="14"/>
        <v>0.03712844678194349</v>
      </c>
    </row>
    <row r="19" spans="1:37" ht="12.75">
      <c r="A19" s="62" t="s">
        <v>96</v>
      </c>
      <c r="B19" s="63" t="s">
        <v>60</v>
      </c>
      <c r="C19" s="64" t="s">
        <v>61</v>
      </c>
      <c r="D19" s="85">
        <v>2182693374</v>
      </c>
      <c r="E19" s="86">
        <v>633141543</v>
      </c>
      <c r="F19" s="87">
        <f t="shared" si="0"/>
        <v>2815834917</v>
      </c>
      <c r="G19" s="85">
        <v>2182693374</v>
      </c>
      <c r="H19" s="86">
        <v>815135300</v>
      </c>
      <c r="I19" s="87">
        <f t="shared" si="1"/>
        <v>2997828674</v>
      </c>
      <c r="J19" s="85">
        <v>386323462</v>
      </c>
      <c r="K19" s="86">
        <v>66814605</v>
      </c>
      <c r="L19" s="86">
        <f t="shared" si="2"/>
        <v>453138067</v>
      </c>
      <c r="M19" s="104">
        <f t="shared" si="3"/>
        <v>0.1609249406860736</v>
      </c>
      <c r="N19" s="85">
        <v>0</v>
      </c>
      <c r="O19" s="86">
        <v>0</v>
      </c>
      <c r="P19" s="86">
        <f t="shared" si="4"/>
        <v>0</v>
      </c>
      <c r="Q19" s="104">
        <f t="shared" si="5"/>
        <v>0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v>386323462</v>
      </c>
      <c r="AA19" s="86">
        <v>66814605</v>
      </c>
      <c r="AB19" s="86">
        <f t="shared" si="10"/>
        <v>453138067</v>
      </c>
      <c r="AC19" s="104">
        <f t="shared" si="11"/>
        <v>0.1609249406860736</v>
      </c>
      <c r="AD19" s="85">
        <v>389252667</v>
      </c>
      <c r="AE19" s="86">
        <v>59223616</v>
      </c>
      <c r="AF19" s="86">
        <f t="shared" si="12"/>
        <v>448476283</v>
      </c>
      <c r="AG19" s="86">
        <v>2640380936</v>
      </c>
      <c r="AH19" s="86">
        <v>2790906984</v>
      </c>
      <c r="AI19" s="87">
        <v>448476283</v>
      </c>
      <c r="AJ19" s="124">
        <f t="shared" si="13"/>
        <v>0.16985287118434186</v>
      </c>
      <c r="AK19" s="125">
        <f t="shared" si="14"/>
        <v>0.010394716904126744</v>
      </c>
    </row>
    <row r="20" spans="1:37" ht="12.75">
      <c r="A20" s="62" t="s">
        <v>96</v>
      </c>
      <c r="B20" s="63" t="s">
        <v>88</v>
      </c>
      <c r="C20" s="64" t="s">
        <v>89</v>
      </c>
      <c r="D20" s="85">
        <v>1486675554</v>
      </c>
      <c r="E20" s="86">
        <v>418056510</v>
      </c>
      <c r="F20" s="87">
        <f t="shared" si="0"/>
        <v>1904732064</v>
      </c>
      <c r="G20" s="85">
        <v>1497991771</v>
      </c>
      <c r="H20" s="86">
        <v>530758893</v>
      </c>
      <c r="I20" s="87">
        <f t="shared" si="1"/>
        <v>2028750664</v>
      </c>
      <c r="J20" s="85">
        <v>237524586</v>
      </c>
      <c r="K20" s="86">
        <v>14474167</v>
      </c>
      <c r="L20" s="86">
        <f t="shared" si="2"/>
        <v>251998753</v>
      </c>
      <c r="M20" s="104">
        <f t="shared" si="3"/>
        <v>0.13230141801193515</v>
      </c>
      <c r="N20" s="85">
        <v>0</v>
      </c>
      <c r="O20" s="86">
        <v>0</v>
      </c>
      <c r="P20" s="86">
        <f t="shared" si="4"/>
        <v>0</v>
      </c>
      <c r="Q20" s="104">
        <f t="shared" si="5"/>
        <v>0</v>
      </c>
      <c r="R20" s="85">
        <v>0</v>
      </c>
      <c r="S20" s="86">
        <v>0</v>
      </c>
      <c r="T20" s="86">
        <f t="shared" si="6"/>
        <v>0</v>
      </c>
      <c r="U20" s="104">
        <f t="shared" si="7"/>
        <v>0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v>237524586</v>
      </c>
      <c r="AA20" s="86">
        <v>14474167</v>
      </c>
      <c r="AB20" s="86">
        <f t="shared" si="10"/>
        <v>251998753</v>
      </c>
      <c r="AC20" s="104">
        <f t="shared" si="11"/>
        <v>0.13230141801193515</v>
      </c>
      <c r="AD20" s="85">
        <v>227320398</v>
      </c>
      <c r="AE20" s="86">
        <v>29314383</v>
      </c>
      <c r="AF20" s="86">
        <f t="shared" si="12"/>
        <v>256634781</v>
      </c>
      <c r="AG20" s="86">
        <v>1843930814</v>
      </c>
      <c r="AH20" s="86">
        <v>1933425742</v>
      </c>
      <c r="AI20" s="87">
        <v>256634781</v>
      </c>
      <c r="AJ20" s="124">
        <f t="shared" si="13"/>
        <v>0.13917809662461664</v>
      </c>
      <c r="AK20" s="125">
        <f t="shared" si="14"/>
        <v>-0.018064690927454552</v>
      </c>
    </row>
    <row r="21" spans="1:37" ht="12.75">
      <c r="A21" s="62" t="s">
        <v>96</v>
      </c>
      <c r="B21" s="63" t="s">
        <v>568</v>
      </c>
      <c r="C21" s="64" t="s">
        <v>569</v>
      </c>
      <c r="D21" s="85">
        <v>965095074</v>
      </c>
      <c r="E21" s="86">
        <v>209953903</v>
      </c>
      <c r="F21" s="87">
        <f t="shared" si="0"/>
        <v>1175048977</v>
      </c>
      <c r="G21" s="85">
        <v>972809532</v>
      </c>
      <c r="H21" s="86">
        <v>209953903</v>
      </c>
      <c r="I21" s="87">
        <f t="shared" si="1"/>
        <v>1182763435</v>
      </c>
      <c r="J21" s="85">
        <v>120462098</v>
      </c>
      <c r="K21" s="86">
        <v>13543808</v>
      </c>
      <c r="L21" s="86">
        <f t="shared" si="2"/>
        <v>134005906</v>
      </c>
      <c r="M21" s="104">
        <f t="shared" si="3"/>
        <v>0.11404282597830814</v>
      </c>
      <c r="N21" s="85">
        <v>0</v>
      </c>
      <c r="O21" s="86">
        <v>0</v>
      </c>
      <c r="P21" s="86">
        <f t="shared" si="4"/>
        <v>0</v>
      </c>
      <c r="Q21" s="104">
        <f t="shared" si="5"/>
        <v>0</v>
      </c>
      <c r="R21" s="85">
        <v>0</v>
      </c>
      <c r="S21" s="86">
        <v>0</v>
      </c>
      <c r="T21" s="86">
        <f t="shared" si="6"/>
        <v>0</v>
      </c>
      <c r="U21" s="104">
        <f t="shared" si="7"/>
        <v>0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v>120462098</v>
      </c>
      <c r="AA21" s="86">
        <v>13543808</v>
      </c>
      <c r="AB21" s="86">
        <f t="shared" si="10"/>
        <v>134005906</v>
      </c>
      <c r="AC21" s="104">
        <f t="shared" si="11"/>
        <v>0.11404282597830814</v>
      </c>
      <c r="AD21" s="85">
        <v>200425293</v>
      </c>
      <c r="AE21" s="86">
        <v>8062405</v>
      </c>
      <c r="AF21" s="86">
        <f t="shared" si="12"/>
        <v>208487698</v>
      </c>
      <c r="AG21" s="86">
        <v>1002278424</v>
      </c>
      <c r="AH21" s="86">
        <v>1078711237</v>
      </c>
      <c r="AI21" s="87">
        <v>208487698</v>
      </c>
      <c r="AJ21" s="124">
        <f t="shared" si="13"/>
        <v>0.2080137544694866</v>
      </c>
      <c r="AK21" s="125">
        <f t="shared" si="14"/>
        <v>-0.35724789862661344</v>
      </c>
    </row>
    <row r="22" spans="1:37" ht="12.75">
      <c r="A22" s="62" t="s">
        <v>96</v>
      </c>
      <c r="B22" s="63" t="s">
        <v>570</v>
      </c>
      <c r="C22" s="64" t="s">
        <v>571</v>
      </c>
      <c r="D22" s="85">
        <v>677408752</v>
      </c>
      <c r="E22" s="86">
        <v>76008244</v>
      </c>
      <c r="F22" s="87">
        <f t="shared" si="0"/>
        <v>753416996</v>
      </c>
      <c r="G22" s="85">
        <v>677408752</v>
      </c>
      <c r="H22" s="86">
        <v>83473144</v>
      </c>
      <c r="I22" s="87">
        <f t="shared" si="1"/>
        <v>760881896</v>
      </c>
      <c r="J22" s="85">
        <v>139756061</v>
      </c>
      <c r="K22" s="86">
        <v>7745655</v>
      </c>
      <c r="L22" s="86">
        <f t="shared" si="2"/>
        <v>147501716</v>
      </c>
      <c r="M22" s="104">
        <f t="shared" si="3"/>
        <v>0.195776995718318</v>
      </c>
      <c r="N22" s="85">
        <v>0</v>
      </c>
      <c r="O22" s="86">
        <v>0</v>
      </c>
      <c r="P22" s="86">
        <f t="shared" si="4"/>
        <v>0</v>
      </c>
      <c r="Q22" s="104">
        <f t="shared" si="5"/>
        <v>0</v>
      </c>
      <c r="R22" s="85">
        <v>0</v>
      </c>
      <c r="S22" s="86">
        <v>0</v>
      </c>
      <c r="T22" s="86">
        <f t="shared" si="6"/>
        <v>0</v>
      </c>
      <c r="U22" s="104">
        <f t="shared" si="7"/>
        <v>0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v>139756061</v>
      </c>
      <c r="AA22" s="86">
        <v>7745655</v>
      </c>
      <c r="AB22" s="86">
        <f t="shared" si="10"/>
        <v>147501716</v>
      </c>
      <c r="AC22" s="104">
        <f t="shared" si="11"/>
        <v>0.195776995718318</v>
      </c>
      <c r="AD22" s="85">
        <v>133550328</v>
      </c>
      <c r="AE22" s="86">
        <v>9793445</v>
      </c>
      <c r="AF22" s="86">
        <f t="shared" si="12"/>
        <v>143343773</v>
      </c>
      <c r="AG22" s="86">
        <v>697552449</v>
      </c>
      <c r="AH22" s="86">
        <v>726012555</v>
      </c>
      <c r="AI22" s="87">
        <v>143343773</v>
      </c>
      <c r="AJ22" s="124">
        <f t="shared" si="13"/>
        <v>0.20549533329786934</v>
      </c>
      <c r="AK22" s="125">
        <f t="shared" si="14"/>
        <v>0.029006791944844457</v>
      </c>
    </row>
    <row r="23" spans="1:37" ht="12.75">
      <c r="A23" s="62" t="s">
        <v>111</v>
      </c>
      <c r="B23" s="63" t="s">
        <v>572</v>
      </c>
      <c r="C23" s="64" t="s">
        <v>573</v>
      </c>
      <c r="D23" s="85">
        <v>401643137</v>
      </c>
      <c r="E23" s="86">
        <v>27643844</v>
      </c>
      <c r="F23" s="87">
        <f t="shared" si="0"/>
        <v>429286981</v>
      </c>
      <c r="G23" s="85">
        <v>401643137</v>
      </c>
      <c r="H23" s="86">
        <v>27643844</v>
      </c>
      <c r="I23" s="87">
        <f t="shared" si="1"/>
        <v>429286981</v>
      </c>
      <c r="J23" s="85">
        <v>68755731</v>
      </c>
      <c r="K23" s="86">
        <v>700674</v>
      </c>
      <c r="L23" s="86">
        <f t="shared" si="2"/>
        <v>69456405</v>
      </c>
      <c r="M23" s="104">
        <f t="shared" si="3"/>
        <v>0.16179480877385377</v>
      </c>
      <c r="N23" s="85">
        <v>0</v>
      </c>
      <c r="O23" s="86">
        <v>0</v>
      </c>
      <c r="P23" s="86">
        <f t="shared" si="4"/>
        <v>0</v>
      </c>
      <c r="Q23" s="104">
        <f t="shared" si="5"/>
        <v>0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v>68755731</v>
      </c>
      <c r="AA23" s="86">
        <v>700674</v>
      </c>
      <c r="AB23" s="86">
        <f t="shared" si="10"/>
        <v>69456405</v>
      </c>
      <c r="AC23" s="104">
        <f t="shared" si="11"/>
        <v>0.16179480877385377</v>
      </c>
      <c r="AD23" s="85">
        <v>64655469</v>
      </c>
      <c r="AE23" s="86">
        <v>1005975</v>
      </c>
      <c r="AF23" s="86">
        <f t="shared" si="12"/>
        <v>65661444</v>
      </c>
      <c r="AG23" s="86">
        <v>407974450</v>
      </c>
      <c r="AH23" s="86">
        <v>411479914</v>
      </c>
      <c r="AI23" s="87">
        <v>65661444</v>
      </c>
      <c r="AJ23" s="124">
        <f t="shared" si="13"/>
        <v>0.16094499055026606</v>
      </c>
      <c r="AK23" s="125">
        <f t="shared" si="14"/>
        <v>0.057795880943465106</v>
      </c>
    </row>
    <row r="24" spans="1:37" ht="16.5">
      <c r="A24" s="65"/>
      <c r="B24" s="66" t="s">
        <v>574</v>
      </c>
      <c r="C24" s="67"/>
      <c r="D24" s="88">
        <f>SUM(D18:D23)</f>
        <v>6261545898</v>
      </c>
      <c r="E24" s="89">
        <f>SUM(E18:E23)</f>
        <v>1448050754</v>
      </c>
      <c r="F24" s="90">
        <f t="shared" si="0"/>
        <v>7709596652</v>
      </c>
      <c r="G24" s="88">
        <f>SUM(G18:G23)</f>
        <v>6280576573</v>
      </c>
      <c r="H24" s="89">
        <f>SUM(H18:H23)</f>
        <v>1750211794</v>
      </c>
      <c r="I24" s="90">
        <f t="shared" si="1"/>
        <v>8030788367</v>
      </c>
      <c r="J24" s="88">
        <f>SUM(J18:J23)</f>
        <v>1052136202</v>
      </c>
      <c r="K24" s="89">
        <f>SUM(K18:K23)</f>
        <v>109568347</v>
      </c>
      <c r="L24" s="89">
        <f t="shared" si="2"/>
        <v>1161704549</v>
      </c>
      <c r="M24" s="105">
        <f t="shared" si="3"/>
        <v>0.15068292174515177</v>
      </c>
      <c r="N24" s="88">
        <f>SUM(N18:N23)</f>
        <v>0</v>
      </c>
      <c r="O24" s="89">
        <f>SUM(O18:O23)</f>
        <v>0</v>
      </c>
      <c r="P24" s="89">
        <f t="shared" si="4"/>
        <v>0</v>
      </c>
      <c r="Q24" s="105">
        <f t="shared" si="5"/>
        <v>0</v>
      </c>
      <c r="R24" s="88">
        <f>SUM(R18:R23)</f>
        <v>0</v>
      </c>
      <c r="S24" s="89">
        <f>SUM(S18:S23)</f>
        <v>0</v>
      </c>
      <c r="T24" s="89">
        <f t="shared" si="6"/>
        <v>0</v>
      </c>
      <c r="U24" s="105">
        <f t="shared" si="7"/>
        <v>0</v>
      </c>
      <c r="V24" s="88">
        <f>SUM(V18:V23)</f>
        <v>0</v>
      </c>
      <c r="W24" s="89">
        <f>SUM(W18:W23)</f>
        <v>0</v>
      </c>
      <c r="X24" s="89">
        <f t="shared" si="8"/>
        <v>0</v>
      </c>
      <c r="Y24" s="105">
        <f t="shared" si="9"/>
        <v>0</v>
      </c>
      <c r="Z24" s="88">
        <v>1052136202</v>
      </c>
      <c r="AA24" s="89">
        <v>109568347</v>
      </c>
      <c r="AB24" s="89">
        <f t="shared" si="10"/>
        <v>1161704549</v>
      </c>
      <c r="AC24" s="105">
        <f t="shared" si="11"/>
        <v>0.15068292174515177</v>
      </c>
      <c r="AD24" s="88">
        <f>SUM(AD18:AD23)</f>
        <v>1109719573</v>
      </c>
      <c r="AE24" s="89">
        <f>SUM(AE18:AE23)</f>
        <v>114707572</v>
      </c>
      <c r="AF24" s="89">
        <f t="shared" si="12"/>
        <v>1224427145</v>
      </c>
      <c r="AG24" s="89">
        <f>SUM(AG18:AG23)</f>
        <v>7231037828</v>
      </c>
      <c r="AH24" s="89">
        <f>SUM(AH18:AH23)</f>
        <v>7534143517</v>
      </c>
      <c r="AI24" s="90">
        <f>SUM(AI18:AI23)</f>
        <v>1224427145</v>
      </c>
      <c r="AJ24" s="126">
        <f t="shared" si="13"/>
        <v>0.169329379008194</v>
      </c>
      <c r="AK24" s="127">
        <f t="shared" si="14"/>
        <v>-0.05122607437782667</v>
      </c>
    </row>
    <row r="25" spans="1:37" ht="12.75">
      <c r="A25" s="62" t="s">
        <v>96</v>
      </c>
      <c r="B25" s="63" t="s">
        <v>575</v>
      </c>
      <c r="C25" s="64" t="s">
        <v>576</v>
      </c>
      <c r="D25" s="85">
        <v>498830688</v>
      </c>
      <c r="E25" s="86">
        <v>108936203</v>
      </c>
      <c r="F25" s="87">
        <f t="shared" si="0"/>
        <v>607766891</v>
      </c>
      <c r="G25" s="85">
        <v>498830688</v>
      </c>
      <c r="H25" s="86">
        <v>108936203</v>
      </c>
      <c r="I25" s="87">
        <f t="shared" si="1"/>
        <v>607766891</v>
      </c>
      <c r="J25" s="85">
        <v>94680770</v>
      </c>
      <c r="K25" s="86">
        <v>18880036</v>
      </c>
      <c r="L25" s="86">
        <f t="shared" si="2"/>
        <v>113560806</v>
      </c>
      <c r="M25" s="104">
        <f t="shared" si="3"/>
        <v>0.1868492800144982</v>
      </c>
      <c r="N25" s="85">
        <v>0</v>
      </c>
      <c r="O25" s="86">
        <v>0</v>
      </c>
      <c r="P25" s="86">
        <f t="shared" si="4"/>
        <v>0</v>
      </c>
      <c r="Q25" s="104">
        <f t="shared" si="5"/>
        <v>0</v>
      </c>
      <c r="R25" s="85">
        <v>0</v>
      </c>
      <c r="S25" s="86">
        <v>0</v>
      </c>
      <c r="T25" s="86">
        <f t="shared" si="6"/>
        <v>0</v>
      </c>
      <c r="U25" s="104">
        <f t="shared" si="7"/>
        <v>0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v>94680770</v>
      </c>
      <c r="AA25" s="86">
        <v>18880036</v>
      </c>
      <c r="AB25" s="86">
        <f t="shared" si="10"/>
        <v>113560806</v>
      </c>
      <c r="AC25" s="104">
        <f t="shared" si="11"/>
        <v>0.1868492800144982</v>
      </c>
      <c r="AD25" s="85">
        <v>86566562</v>
      </c>
      <c r="AE25" s="86">
        <v>8313891</v>
      </c>
      <c r="AF25" s="86">
        <f t="shared" si="12"/>
        <v>94880453</v>
      </c>
      <c r="AG25" s="86">
        <v>526479155</v>
      </c>
      <c r="AH25" s="86">
        <v>545403250</v>
      </c>
      <c r="AI25" s="87">
        <v>94880453</v>
      </c>
      <c r="AJ25" s="124">
        <f t="shared" si="13"/>
        <v>0.180216922358493</v>
      </c>
      <c r="AK25" s="125">
        <f t="shared" si="14"/>
        <v>0.19688305029487996</v>
      </c>
    </row>
    <row r="26" spans="1:37" ht="12.75">
      <c r="A26" s="62" t="s">
        <v>96</v>
      </c>
      <c r="B26" s="63" t="s">
        <v>577</v>
      </c>
      <c r="C26" s="64" t="s">
        <v>578</v>
      </c>
      <c r="D26" s="85">
        <v>1037801191</v>
      </c>
      <c r="E26" s="86">
        <v>97647977</v>
      </c>
      <c r="F26" s="87">
        <f t="shared" si="0"/>
        <v>1135449168</v>
      </c>
      <c r="G26" s="85">
        <v>1037801191</v>
      </c>
      <c r="H26" s="86">
        <v>97647977</v>
      </c>
      <c r="I26" s="87">
        <f t="shared" si="1"/>
        <v>1135449168</v>
      </c>
      <c r="J26" s="85">
        <v>209730081</v>
      </c>
      <c r="K26" s="86">
        <v>11813802</v>
      </c>
      <c r="L26" s="86">
        <f t="shared" si="2"/>
        <v>221543883</v>
      </c>
      <c r="M26" s="104">
        <f t="shared" si="3"/>
        <v>0.19511563286468497</v>
      </c>
      <c r="N26" s="85">
        <v>0</v>
      </c>
      <c r="O26" s="86">
        <v>0</v>
      </c>
      <c r="P26" s="86">
        <f t="shared" si="4"/>
        <v>0</v>
      </c>
      <c r="Q26" s="104">
        <f t="shared" si="5"/>
        <v>0</v>
      </c>
      <c r="R26" s="85">
        <v>0</v>
      </c>
      <c r="S26" s="86">
        <v>0</v>
      </c>
      <c r="T26" s="86">
        <f t="shared" si="6"/>
        <v>0</v>
      </c>
      <c r="U26" s="104">
        <f t="shared" si="7"/>
        <v>0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v>209730081</v>
      </c>
      <c r="AA26" s="86">
        <v>11813802</v>
      </c>
      <c r="AB26" s="86">
        <f t="shared" si="10"/>
        <v>221543883</v>
      </c>
      <c r="AC26" s="104">
        <f t="shared" si="11"/>
        <v>0.19511563286468497</v>
      </c>
      <c r="AD26" s="85">
        <v>226648936</v>
      </c>
      <c r="AE26" s="86">
        <v>6440474</v>
      </c>
      <c r="AF26" s="86">
        <f t="shared" si="12"/>
        <v>233089410</v>
      </c>
      <c r="AG26" s="86">
        <v>1161351296</v>
      </c>
      <c r="AH26" s="86">
        <v>1159230091</v>
      </c>
      <c r="AI26" s="87">
        <v>233089410</v>
      </c>
      <c r="AJ26" s="124">
        <f t="shared" si="13"/>
        <v>0.20070534282160907</v>
      </c>
      <c r="AK26" s="125">
        <f t="shared" si="14"/>
        <v>-0.04953261068359993</v>
      </c>
    </row>
    <row r="27" spans="1:37" ht="12.75">
      <c r="A27" s="62" t="s">
        <v>96</v>
      </c>
      <c r="B27" s="63" t="s">
        <v>579</v>
      </c>
      <c r="C27" s="64" t="s">
        <v>580</v>
      </c>
      <c r="D27" s="85">
        <v>308921678</v>
      </c>
      <c r="E27" s="86">
        <v>27664699</v>
      </c>
      <c r="F27" s="87">
        <f t="shared" si="0"/>
        <v>336586377</v>
      </c>
      <c r="G27" s="85">
        <v>308921678</v>
      </c>
      <c r="H27" s="86">
        <v>27664699</v>
      </c>
      <c r="I27" s="87">
        <f t="shared" si="1"/>
        <v>336586377</v>
      </c>
      <c r="J27" s="85">
        <v>64337473</v>
      </c>
      <c r="K27" s="86">
        <v>886112</v>
      </c>
      <c r="L27" s="86">
        <f t="shared" si="2"/>
        <v>65223585</v>
      </c>
      <c r="M27" s="104">
        <f t="shared" si="3"/>
        <v>0.1937796341650512</v>
      </c>
      <c r="N27" s="85">
        <v>0</v>
      </c>
      <c r="O27" s="86">
        <v>0</v>
      </c>
      <c r="P27" s="86">
        <f t="shared" si="4"/>
        <v>0</v>
      </c>
      <c r="Q27" s="104">
        <f t="shared" si="5"/>
        <v>0</v>
      </c>
      <c r="R27" s="85">
        <v>0</v>
      </c>
      <c r="S27" s="86">
        <v>0</v>
      </c>
      <c r="T27" s="86">
        <f t="shared" si="6"/>
        <v>0</v>
      </c>
      <c r="U27" s="104">
        <f t="shared" si="7"/>
        <v>0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v>64337473</v>
      </c>
      <c r="AA27" s="86">
        <v>886112</v>
      </c>
      <c r="AB27" s="86">
        <f t="shared" si="10"/>
        <v>65223585</v>
      </c>
      <c r="AC27" s="104">
        <f t="shared" si="11"/>
        <v>0.1937796341650512</v>
      </c>
      <c r="AD27" s="85">
        <v>65444051</v>
      </c>
      <c r="AE27" s="86">
        <v>2306259</v>
      </c>
      <c r="AF27" s="86">
        <f t="shared" si="12"/>
        <v>67750310</v>
      </c>
      <c r="AG27" s="86">
        <v>322016787</v>
      </c>
      <c r="AH27" s="86">
        <v>313369226</v>
      </c>
      <c r="AI27" s="87">
        <v>67750310</v>
      </c>
      <c r="AJ27" s="124">
        <f t="shared" si="13"/>
        <v>0.21039372087145258</v>
      </c>
      <c r="AK27" s="125">
        <f t="shared" si="14"/>
        <v>-0.03729466330117159</v>
      </c>
    </row>
    <row r="28" spans="1:37" ht="12.75">
      <c r="A28" s="62" t="s">
        <v>96</v>
      </c>
      <c r="B28" s="63" t="s">
        <v>581</v>
      </c>
      <c r="C28" s="64" t="s">
        <v>582</v>
      </c>
      <c r="D28" s="85">
        <v>232430214</v>
      </c>
      <c r="E28" s="86">
        <v>18810216</v>
      </c>
      <c r="F28" s="87">
        <f t="shared" si="0"/>
        <v>251240430</v>
      </c>
      <c r="G28" s="85">
        <v>232430214</v>
      </c>
      <c r="H28" s="86">
        <v>18810216</v>
      </c>
      <c r="I28" s="87">
        <f t="shared" si="1"/>
        <v>251240430</v>
      </c>
      <c r="J28" s="85">
        <v>45039679</v>
      </c>
      <c r="K28" s="86">
        <v>2263918</v>
      </c>
      <c r="L28" s="86">
        <f t="shared" si="2"/>
        <v>47303597</v>
      </c>
      <c r="M28" s="104">
        <f t="shared" si="3"/>
        <v>0.18828019439387203</v>
      </c>
      <c r="N28" s="85">
        <v>0</v>
      </c>
      <c r="O28" s="86">
        <v>0</v>
      </c>
      <c r="P28" s="86">
        <f t="shared" si="4"/>
        <v>0</v>
      </c>
      <c r="Q28" s="104">
        <f t="shared" si="5"/>
        <v>0</v>
      </c>
      <c r="R28" s="85">
        <v>0</v>
      </c>
      <c r="S28" s="86">
        <v>0</v>
      </c>
      <c r="T28" s="86">
        <f t="shared" si="6"/>
        <v>0</v>
      </c>
      <c r="U28" s="104">
        <f t="shared" si="7"/>
        <v>0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v>45039679</v>
      </c>
      <c r="AA28" s="86">
        <v>2263918</v>
      </c>
      <c r="AB28" s="86">
        <f t="shared" si="10"/>
        <v>47303597</v>
      </c>
      <c r="AC28" s="104">
        <f t="shared" si="11"/>
        <v>0.18828019439387203</v>
      </c>
      <c r="AD28" s="85">
        <v>44374531</v>
      </c>
      <c r="AE28" s="86">
        <v>26419</v>
      </c>
      <c r="AF28" s="86">
        <f t="shared" si="12"/>
        <v>44400950</v>
      </c>
      <c r="AG28" s="86">
        <v>247431082</v>
      </c>
      <c r="AH28" s="86">
        <v>254358091</v>
      </c>
      <c r="AI28" s="87">
        <v>44400950</v>
      </c>
      <c r="AJ28" s="124">
        <f t="shared" si="13"/>
        <v>0.17944774618089412</v>
      </c>
      <c r="AK28" s="125">
        <f t="shared" si="14"/>
        <v>0.06537353367439214</v>
      </c>
    </row>
    <row r="29" spans="1:37" ht="12.75">
      <c r="A29" s="62" t="s">
        <v>111</v>
      </c>
      <c r="B29" s="63" t="s">
        <v>583</v>
      </c>
      <c r="C29" s="64" t="s">
        <v>584</v>
      </c>
      <c r="D29" s="85">
        <v>180211883</v>
      </c>
      <c r="E29" s="86">
        <v>1220800</v>
      </c>
      <c r="F29" s="87">
        <f t="shared" si="0"/>
        <v>181432683</v>
      </c>
      <c r="G29" s="85">
        <v>180211883</v>
      </c>
      <c r="H29" s="86">
        <v>1220800</v>
      </c>
      <c r="I29" s="87">
        <f t="shared" si="1"/>
        <v>181432683</v>
      </c>
      <c r="J29" s="85">
        <v>31413331</v>
      </c>
      <c r="K29" s="86">
        <v>91923</v>
      </c>
      <c r="L29" s="86">
        <f t="shared" si="2"/>
        <v>31505254</v>
      </c>
      <c r="M29" s="104">
        <f t="shared" si="3"/>
        <v>0.17364707107373814</v>
      </c>
      <c r="N29" s="85">
        <v>0</v>
      </c>
      <c r="O29" s="86">
        <v>0</v>
      </c>
      <c r="P29" s="86">
        <f t="shared" si="4"/>
        <v>0</v>
      </c>
      <c r="Q29" s="104">
        <f t="shared" si="5"/>
        <v>0</v>
      </c>
      <c r="R29" s="85">
        <v>0</v>
      </c>
      <c r="S29" s="86">
        <v>0</v>
      </c>
      <c r="T29" s="86">
        <f t="shared" si="6"/>
        <v>0</v>
      </c>
      <c r="U29" s="104">
        <f t="shared" si="7"/>
        <v>0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v>31413331</v>
      </c>
      <c r="AA29" s="86">
        <v>91923</v>
      </c>
      <c r="AB29" s="86">
        <f t="shared" si="10"/>
        <v>31505254</v>
      </c>
      <c r="AC29" s="104">
        <f t="shared" si="11"/>
        <v>0.17364707107373814</v>
      </c>
      <c r="AD29" s="85">
        <v>36144447</v>
      </c>
      <c r="AE29" s="86">
        <v>291417</v>
      </c>
      <c r="AF29" s="86">
        <f t="shared" si="12"/>
        <v>36435864</v>
      </c>
      <c r="AG29" s="86">
        <v>159554799</v>
      </c>
      <c r="AH29" s="86">
        <v>172662950</v>
      </c>
      <c r="AI29" s="87">
        <v>36435864</v>
      </c>
      <c r="AJ29" s="124">
        <f t="shared" si="13"/>
        <v>0.22835956190825699</v>
      </c>
      <c r="AK29" s="125">
        <f t="shared" si="14"/>
        <v>-0.13532298836113776</v>
      </c>
    </row>
    <row r="30" spans="1:37" ht="16.5">
      <c r="A30" s="65"/>
      <c r="B30" s="66" t="s">
        <v>585</v>
      </c>
      <c r="C30" s="67"/>
      <c r="D30" s="88">
        <f>SUM(D25:D29)</f>
        <v>2258195654</v>
      </c>
      <c r="E30" s="89">
        <f>SUM(E25:E29)</f>
        <v>254279895</v>
      </c>
      <c r="F30" s="90">
        <f t="shared" si="0"/>
        <v>2512475549</v>
      </c>
      <c r="G30" s="88">
        <f>SUM(G25:G29)</f>
        <v>2258195654</v>
      </c>
      <c r="H30" s="89">
        <f>SUM(H25:H29)</f>
        <v>254279895</v>
      </c>
      <c r="I30" s="90">
        <f t="shared" si="1"/>
        <v>2512475549</v>
      </c>
      <c r="J30" s="88">
        <f>SUM(J25:J29)</f>
        <v>445201334</v>
      </c>
      <c r="K30" s="89">
        <f>SUM(K25:K29)</f>
        <v>33935791</v>
      </c>
      <c r="L30" s="89">
        <f t="shared" si="2"/>
        <v>479137125</v>
      </c>
      <c r="M30" s="105">
        <f t="shared" si="3"/>
        <v>0.19070319915778014</v>
      </c>
      <c r="N30" s="88">
        <f>SUM(N25:N29)</f>
        <v>0</v>
      </c>
      <c r="O30" s="89">
        <f>SUM(O25:O29)</f>
        <v>0</v>
      </c>
      <c r="P30" s="89">
        <f t="shared" si="4"/>
        <v>0</v>
      </c>
      <c r="Q30" s="105">
        <f t="shared" si="5"/>
        <v>0</v>
      </c>
      <c r="R30" s="88">
        <f>SUM(R25:R29)</f>
        <v>0</v>
      </c>
      <c r="S30" s="89">
        <f>SUM(S25:S29)</f>
        <v>0</v>
      </c>
      <c r="T30" s="89">
        <f t="shared" si="6"/>
        <v>0</v>
      </c>
      <c r="U30" s="105">
        <f t="shared" si="7"/>
        <v>0</v>
      </c>
      <c r="V30" s="88">
        <f>SUM(V25:V29)</f>
        <v>0</v>
      </c>
      <c r="W30" s="89">
        <f>SUM(W25:W29)</f>
        <v>0</v>
      </c>
      <c r="X30" s="89">
        <f t="shared" si="8"/>
        <v>0</v>
      </c>
      <c r="Y30" s="105">
        <f t="shared" si="9"/>
        <v>0</v>
      </c>
      <c r="Z30" s="88">
        <v>445201334</v>
      </c>
      <c r="AA30" s="89">
        <v>33935791</v>
      </c>
      <c r="AB30" s="89">
        <f t="shared" si="10"/>
        <v>479137125</v>
      </c>
      <c r="AC30" s="105">
        <f t="shared" si="11"/>
        <v>0.19070319915778014</v>
      </c>
      <c r="AD30" s="88">
        <f>SUM(AD25:AD29)</f>
        <v>459178527</v>
      </c>
      <c r="AE30" s="89">
        <f>SUM(AE25:AE29)</f>
        <v>17378460</v>
      </c>
      <c r="AF30" s="89">
        <f t="shared" si="12"/>
        <v>476556987</v>
      </c>
      <c r="AG30" s="89">
        <f>SUM(AG25:AG29)</f>
        <v>2416833119</v>
      </c>
      <c r="AH30" s="89">
        <f>SUM(AH25:AH29)</f>
        <v>2445023608</v>
      </c>
      <c r="AI30" s="90">
        <f>SUM(AI25:AI29)</f>
        <v>476556987</v>
      </c>
      <c r="AJ30" s="126">
        <f t="shared" si="13"/>
        <v>0.19718241332160427</v>
      </c>
      <c r="AK30" s="127">
        <f t="shared" si="14"/>
        <v>0.005414122697565249</v>
      </c>
    </row>
    <row r="31" spans="1:37" ht="12.75">
      <c r="A31" s="62" t="s">
        <v>96</v>
      </c>
      <c r="B31" s="63" t="s">
        <v>586</v>
      </c>
      <c r="C31" s="64" t="s">
        <v>587</v>
      </c>
      <c r="D31" s="85">
        <v>126311682</v>
      </c>
      <c r="E31" s="86">
        <v>30800500</v>
      </c>
      <c r="F31" s="87">
        <f t="shared" si="0"/>
        <v>157112182</v>
      </c>
      <c r="G31" s="85">
        <v>126311682</v>
      </c>
      <c r="H31" s="86">
        <v>30800500</v>
      </c>
      <c r="I31" s="87">
        <f t="shared" si="1"/>
        <v>157112182</v>
      </c>
      <c r="J31" s="85">
        <v>0</v>
      </c>
      <c r="K31" s="86">
        <v>1232875</v>
      </c>
      <c r="L31" s="86">
        <f t="shared" si="2"/>
        <v>1232875</v>
      </c>
      <c r="M31" s="104">
        <f t="shared" si="3"/>
        <v>0.007847099978536356</v>
      </c>
      <c r="N31" s="85">
        <v>0</v>
      </c>
      <c r="O31" s="86">
        <v>0</v>
      </c>
      <c r="P31" s="86">
        <f t="shared" si="4"/>
        <v>0</v>
      </c>
      <c r="Q31" s="104">
        <f t="shared" si="5"/>
        <v>0</v>
      </c>
      <c r="R31" s="85">
        <v>0</v>
      </c>
      <c r="S31" s="86">
        <v>0</v>
      </c>
      <c r="T31" s="86">
        <f t="shared" si="6"/>
        <v>0</v>
      </c>
      <c r="U31" s="104">
        <f t="shared" si="7"/>
        <v>0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v>0</v>
      </c>
      <c r="AA31" s="86">
        <v>1232875</v>
      </c>
      <c r="AB31" s="86">
        <f t="shared" si="10"/>
        <v>1232875</v>
      </c>
      <c r="AC31" s="104">
        <f t="shared" si="11"/>
        <v>0.007847099978536356</v>
      </c>
      <c r="AD31" s="85">
        <v>19607543</v>
      </c>
      <c r="AE31" s="86">
        <v>0</v>
      </c>
      <c r="AF31" s="86">
        <f t="shared" si="12"/>
        <v>19607543</v>
      </c>
      <c r="AG31" s="86">
        <v>201787880</v>
      </c>
      <c r="AH31" s="86">
        <v>165573233</v>
      </c>
      <c r="AI31" s="87">
        <v>19607543</v>
      </c>
      <c r="AJ31" s="124">
        <f t="shared" si="13"/>
        <v>0.0971690817109531</v>
      </c>
      <c r="AK31" s="125">
        <f t="shared" si="14"/>
        <v>-0.9371224125327686</v>
      </c>
    </row>
    <row r="32" spans="1:37" ht="12.75">
      <c r="A32" s="62" t="s">
        <v>96</v>
      </c>
      <c r="B32" s="63" t="s">
        <v>588</v>
      </c>
      <c r="C32" s="64" t="s">
        <v>589</v>
      </c>
      <c r="D32" s="85">
        <v>435400044</v>
      </c>
      <c r="E32" s="86">
        <v>78374193</v>
      </c>
      <c r="F32" s="87">
        <f t="shared" si="0"/>
        <v>513774237</v>
      </c>
      <c r="G32" s="85">
        <v>446827974</v>
      </c>
      <c r="H32" s="86">
        <v>87916449</v>
      </c>
      <c r="I32" s="87">
        <f t="shared" si="1"/>
        <v>534744423</v>
      </c>
      <c r="J32" s="85">
        <v>68489495</v>
      </c>
      <c r="K32" s="86">
        <v>4026964</v>
      </c>
      <c r="L32" s="86">
        <f t="shared" si="2"/>
        <v>72516459</v>
      </c>
      <c r="M32" s="104">
        <f t="shared" si="3"/>
        <v>0.1411445996658645</v>
      </c>
      <c r="N32" s="85">
        <v>0</v>
      </c>
      <c r="O32" s="86">
        <v>0</v>
      </c>
      <c r="P32" s="86">
        <f t="shared" si="4"/>
        <v>0</v>
      </c>
      <c r="Q32" s="104">
        <f t="shared" si="5"/>
        <v>0</v>
      </c>
      <c r="R32" s="85">
        <v>0</v>
      </c>
      <c r="S32" s="86">
        <v>0</v>
      </c>
      <c r="T32" s="86">
        <f t="shared" si="6"/>
        <v>0</v>
      </c>
      <c r="U32" s="104">
        <f t="shared" si="7"/>
        <v>0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v>68489495</v>
      </c>
      <c r="AA32" s="86">
        <v>4026964</v>
      </c>
      <c r="AB32" s="86">
        <f t="shared" si="10"/>
        <v>72516459</v>
      </c>
      <c r="AC32" s="104">
        <f t="shared" si="11"/>
        <v>0.1411445996658645</v>
      </c>
      <c r="AD32" s="85">
        <v>74003040</v>
      </c>
      <c r="AE32" s="86">
        <v>20605751</v>
      </c>
      <c r="AF32" s="86">
        <f t="shared" si="12"/>
        <v>94608791</v>
      </c>
      <c r="AG32" s="86">
        <v>581321481</v>
      </c>
      <c r="AH32" s="86">
        <v>580577648</v>
      </c>
      <c r="AI32" s="87">
        <v>94608791</v>
      </c>
      <c r="AJ32" s="124">
        <f t="shared" si="13"/>
        <v>0.16274779806390813</v>
      </c>
      <c r="AK32" s="125">
        <f t="shared" si="14"/>
        <v>-0.23351246503086587</v>
      </c>
    </row>
    <row r="33" spans="1:37" ht="12.75">
      <c r="A33" s="62" t="s">
        <v>96</v>
      </c>
      <c r="B33" s="63" t="s">
        <v>590</v>
      </c>
      <c r="C33" s="64" t="s">
        <v>591</v>
      </c>
      <c r="D33" s="85">
        <v>925106935</v>
      </c>
      <c r="E33" s="86">
        <v>126284585</v>
      </c>
      <c r="F33" s="87">
        <f t="shared" si="0"/>
        <v>1051391520</v>
      </c>
      <c r="G33" s="85">
        <v>947973523</v>
      </c>
      <c r="H33" s="86">
        <v>145055660</v>
      </c>
      <c r="I33" s="87">
        <f t="shared" si="1"/>
        <v>1093029183</v>
      </c>
      <c r="J33" s="85">
        <v>161114484</v>
      </c>
      <c r="K33" s="86">
        <v>21499879</v>
      </c>
      <c r="L33" s="86">
        <f t="shared" si="2"/>
        <v>182614363</v>
      </c>
      <c r="M33" s="104">
        <f t="shared" si="3"/>
        <v>0.17368825934605217</v>
      </c>
      <c r="N33" s="85">
        <v>0</v>
      </c>
      <c r="O33" s="86">
        <v>0</v>
      </c>
      <c r="P33" s="86">
        <f t="shared" si="4"/>
        <v>0</v>
      </c>
      <c r="Q33" s="104">
        <f t="shared" si="5"/>
        <v>0</v>
      </c>
      <c r="R33" s="85">
        <v>0</v>
      </c>
      <c r="S33" s="86">
        <v>0</v>
      </c>
      <c r="T33" s="86">
        <f t="shared" si="6"/>
        <v>0</v>
      </c>
      <c r="U33" s="104">
        <f t="shared" si="7"/>
        <v>0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v>161114484</v>
      </c>
      <c r="AA33" s="86">
        <v>21499879</v>
      </c>
      <c r="AB33" s="86">
        <f t="shared" si="10"/>
        <v>182614363</v>
      </c>
      <c r="AC33" s="104">
        <f t="shared" si="11"/>
        <v>0.17368825934605217</v>
      </c>
      <c r="AD33" s="85">
        <v>151675127</v>
      </c>
      <c r="AE33" s="86">
        <v>14686287</v>
      </c>
      <c r="AF33" s="86">
        <f t="shared" si="12"/>
        <v>166361414</v>
      </c>
      <c r="AG33" s="86">
        <v>1022238160</v>
      </c>
      <c r="AH33" s="86">
        <v>1043663710</v>
      </c>
      <c r="AI33" s="87">
        <v>166361414</v>
      </c>
      <c r="AJ33" s="124">
        <f t="shared" si="13"/>
        <v>0.16274232415663292</v>
      </c>
      <c r="AK33" s="125">
        <f t="shared" si="14"/>
        <v>0.09769662693537828</v>
      </c>
    </row>
    <row r="34" spans="1:37" ht="12.75">
      <c r="A34" s="62" t="s">
        <v>96</v>
      </c>
      <c r="B34" s="63" t="s">
        <v>66</v>
      </c>
      <c r="C34" s="64" t="s">
        <v>67</v>
      </c>
      <c r="D34" s="85">
        <v>1812022525</v>
      </c>
      <c r="E34" s="86">
        <v>340931872</v>
      </c>
      <c r="F34" s="87">
        <f t="shared" si="0"/>
        <v>2152954397</v>
      </c>
      <c r="G34" s="85">
        <v>1812022525</v>
      </c>
      <c r="H34" s="86">
        <v>340931872</v>
      </c>
      <c r="I34" s="87">
        <f t="shared" si="1"/>
        <v>2152954397</v>
      </c>
      <c r="J34" s="85">
        <v>228497108</v>
      </c>
      <c r="K34" s="86">
        <v>24913681</v>
      </c>
      <c r="L34" s="86">
        <f t="shared" si="2"/>
        <v>253410789</v>
      </c>
      <c r="M34" s="104">
        <f t="shared" si="3"/>
        <v>0.11770374205469063</v>
      </c>
      <c r="N34" s="85">
        <v>0</v>
      </c>
      <c r="O34" s="86">
        <v>0</v>
      </c>
      <c r="P34" s="86">
        <f t="shared" si="4"/>
        <v>0</v>
      </c>
      <c r="Q34" s="104">
        <f t="shared" si="5"/>
        <v>0</v>
      </c>
      <c r="R34" s="85">
        <v>0</v>
      </c>
      <c r="S34" s="86">
        <v>0</v>
      </c>
      <c r="T34" s="86">
        <f t="shared" si="6"/>
        <v>0</v>
      </c>
      <c r="U34" s="104">
        <f t="shared" si="7"/>
        <v>0</v>
      </c>
      <c r="V34" s="85">
        <v>0</v>
      </c>
      <c r="W34" s="86">
        <v>0</v>
      </c>
      <c r="X34" s="86">
        <f t="shared" si="8"/>
        <v>0</v>
      </c>
      <c r="Y34" s="104">
        <f t="shared" si="9"/>
        <v>0</v>
      </c>
      <c r="Z34" s="85">
        <v>228497108</v>
      </c>
      <c r="AA34" s="86">
        <v>24913681</v>
      </c>
      <c r="AB34" s="86">
        <f t="shared" si="10"/>
        <v>253410789</v>
      </c>
      <c r="AC34" s="104">
        <f t="shared" si="11"/>
        <v>0.11770374205469063</v>
      </c>
      <c r="AD34" s="85">
        <v>263769258</v>
      </c>
      <c r="AE34" s="86">
        <v>24042920</v>
      </c>
      <c r="AF34" s="86">
        <f t="shared" si="12"/>
        <v>287812178</v>
      </c>
      <c r="AG34" s="86">
        <v>1848921422</v>
      </c>
      <c r="AH34" s="86">
        <v>1958546972</v>
      </c>
      <c r="AI34" s="87">
        <v>287812178</v>
      </c>
      <c r="AJ34" s="124">
        <f t="shared" si="13"/>
        <v>0.15566490526604976</v>
      </c>
      <c r="AK34" s="125">
        <f t="shared" si="14"/>
        <v>-0.1195272181985294</v>
      </c>
    </row>
    <row r="35" spans="1:37" ht="12.75">
      <c r="A35" s="62" t="s">
        <v>96</v>
      </c>
      <c r="B35" s="63" t="s">
        <v>592</v>
      </c>
      <c r="C35" s="64" t="s">
        <v>593</v>
      </c>
      <c r="D35" s="85">
        <v>663069000</v>
      </c>
      <c r="E35" s="86">
        <v>37235841</v>
      </c>
      <c r="F35" s="87">
        <f t="shared" si="0"/>
        <v>700304841</v>
      </c>
      <c r="G35" s="85">
        <v>665129252</v>
      </c>
      <c r="H35" s="86">
        <v>37510843</v>
      </c>
      <c r="I35" s="87">
        <f t="shared" si="1"/>
        <v>702640095</v>
      </c>
      <c r="J35" s="85">
        <v>141941184</v>
      </c>
      <c r="K35" s="86">
        <v>1218452</v>
      </c>
      <c r="L35" s="86">
        <f t="shared" si="2"/>
        <v>143159636</v>
      </c>
      <c r="M35" s="104">
        <f t="shared" si="3"/>
        <v>0.20442474136773817</v>
      </c>
      <c r="N35" s="85">
        <v>0</v>
      </c>
      <c r="O35" s="86">
        <v>0</v>
      </c>
      <c r="P35" s="86">
        <f t="shared" si="4"/>
        <v>0</v>
      </c>
      <c r="Q35" s="104">
        <f t="shared" si="5"/>
        <v>0</v>
      </c>
      <c r="R35" s="85">
        <v>0</v>
      </c>
      <c r="S35" s="86">
        <v>0</v>
      </c>
      <c r="T35" s="86">
        <f t="shared" si="6"/>
        <v>0</v>
      </c>
      <c r="U35" s="104">
        <f t="shared" si="7"/>
        <v>0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v>141941184</v>
      </c>
      <c r="AA35" s="86">
        <v>1218452</v>
      </c>
      <c r="AB35" s="86">
        <f t="shared" si="10"/>
        <v>143159636</v>
      </c>
      <c r="AC35" s="104">
        <f t="shared" si="11"/>
        <v>0.20442474136773817</v>
      </c>
      <c r="AD35" s="85">
        <v>120767716</v>
      </c>
      <c r="AE35" s="86">
        <v>2093007</v>
      </c>
      <c r="AF35" s="86">
        <f t="shared" si="12"/>
        <v>122860723</v>
      </c>
      <c r="AG35" s="86">
        <v>638034700</v>
      </c>
      <c r="AH35" s="86">
        <v>615738573</v>
      </c>
      <c r="AI35" s="87">
        <v>122860723</v>
      </c>
      <c r="AJ35" s="124">
        <f t="shared" si="13"/>
        <v>0.19256119298840643</v>
      </c>
      <c r="AK35" s="125">
        <f t="shared" si="14"/>
        <v>0.16521889587122152</v>
      </c>
    </row>
    <row r="36" spans="1:37" ht="12.75">
      <c r="A36" s="62" t="s">
        <v>96</v>
      </c>
      <c r="B36" s="63" t="s">
        <v>594</v>
      </c>
      <c r="C36" s="64" t="s">
        <v>595</v>
      </c>
      <c r="D36" s="85">
        <v>571939742</v>
      </c>
      <c r="E36" s="86">
        <v>111864106</v>
      </c>
      <c r="F36" s="87">
        <f t="shared" si="0"/>
        <v>683803848</v>
      </c>
      <c r="G36" s="85">
        <v>571939742</v>
      </c>
      <c r="H36" s="86">
        <v>111864106</v>
      </c>
      <c r="I36" s="87">
        <f t="shared" si="1"/>
        <v>683803848</v>
      </c>
      <c r="J36" s="85">
        <v>98182435</v>
      </c>
      <c r="K36" s="86">
        <v>7505069</v>
      </c>
      <c r="L36" s="86">
        <f t="shared" si="2"/>
        <v>105687504</v>
      </c>
      <c r="M36" s="104">
        <f t="shared" si="3"/>
        <v>0.1545582176952008</v>
      </c>
      <c r="N36" s="85">
        <v>0</v>
      </c>
      <c r="O36" s="86">
        <v>0</v>
      </c>
      <c r="P36" s="86">
        <f t="shared" si="4"/>
        <v>0</v>
      </c>
      <c r="Q36" s="104">
        <f t="shared" si="5"/>
        <v>0</v>
      </c>
      <c r="R36" s="85">
        <v>0</v>
      </c>
      <c r="S36" s="86">
        <v>0</v>
      </c>
      <c r="T36" s="86">
        <f t="shared" si="6"/>
        <v>0</v>
      </c>
      <c r="U36" s="104">
        <f t="shared" si="7"/>
        <v>0</v>
      </c>
      <c r="V36" s="85">
        <v>0</v>
      </c>
      <c r="W36" s="86">
        <v>0</v>
      </c>
      <c r="X36" s="86">
        <f t="shared" si="8"/>
        <v>0</v>
      </c>
      <c r="Y36" s="104">
        <f t="shared" si="9"/>
        <v>0</v>
      </c>
      <c r="Z36" s="85">
        <v>98182435</v>
      </c>
      <c r="AA36" s="86">
        <v>7505069</v>
      </c>
      <c r="AB36" s="86">
        <f t="shared" si="10"/>
        <v>105687504</v>
      </c>
      <c r="AC36" s="104">
        <f t="shared" si="11"/>
        <v>0.1545582176952008</v>
      </c>
      <c r="AD36" s="85">
        <v>111051967</v>
      </c>
      <c r="AE36" s="86">
        <v>40376515</v>
      </c>
      <c r="AF36" s="86">
        <f t="shared" si="12"/>
        <v>151428482</v>
      </c>
      <c r="AG36" s="86">
        <v>638452646</v>
      </c>
      <c r="AH36" s="86">
        <v>686469659</v>
      </c>
      <c r="AI36" s="87">
        <v>151428482</v>
      </c>
      <c r="AJ36" s="124">
        <f t="shared" si="13"/>
        <v>0.23718044391972024</v>
      </c>
      <c r="AK36" s="125">
        <f t="shared" si="14"/>
        <v>-0.30206324065244217</v>
      </c>
    </row>
    <row r="37" spans="1:37" ht="12.75">
      <c r="A37" s="62" t="s">
        <v>96</v>
      </c>
      <c r="B37" s="63" t="s">
        <v>596</v>
      </c>
      <c r="C37" s="64" t="s">
        <v>597</v>
      </c>
      <c r="D37" s="85">
        <v>811980420</v>
      </c>
      <c r="E37" s="86">
        <v>137512094</v>
      </c>
      <c r="F37" s="87">
        <f t="shared" si="0"/>
        <v>949492514</v>
      </c>
      <c r="G37" s="85">
        <v>811980420</v>
      </c>
      <c r="H37" s="86">
        <v>137512094</v>
      </c>
      <c r="I37" s="87">
        <f t="shared" si="1"/>
        <v>949492514</v>
      </c>
      <c r="J37" s="85">
        <v>151502388</v>
      </c>
      <c r="K37" s="86">
        <v>23924255</v>
      </c>
      <c r="L37" s="86">
        <f t="shared" si="2"/>
        <v>175426643</v>
      </c>
      <c r="M37" s="104">
        <f t="shared" si="3"/>
        <v>0.1847583213278499</v>
      </c>
      <c r="N37" s="85">
        <v>0</v>
      </c>
      <c r="O37" s="86">
        <v>0</v>
      </c>
      <c r="P37" s="86">
        <f t="shared" si="4"/>
        <v>0</v>
      </c>
      <c r="Q37" s="104">
        <f t="shared" si="5"/>
        <v>0</v>
      </c>
      <c r="R37" s="85">
        <v>0</v>
      </c>
      <c r="S37" s="86">
        <v>0</v>
      </c>
      <c r="T37" s="86">
        <f t="shared" si="6"/>
        <v>0</v>
      </c>
      <c r="U37" s="104">
        <f t="shared" si="7"/>
        <v>0</v>
      </c>
      <c r="V37" s="85">
        <v>0</v>
      </c>
      <c r="W37" s="86">
        <v>0</v>
      </c>
      <c r="X37" s="86">
        <f t="shared" si="8"/>
        <v>0</v>
      </c>
      <c r="Y37" s="104">
        <f t="shared" si="9"/>
        <v>0</v>
      </c>
      <c r="Z37" s="85">
        <v>151502388</v>
      </c>
      <c r="AA37" s="86">
        <v>23924255</v>
      </c>
      <c r="AB37" s="86">
        <f t="shared" si="10"/>
        <v>175426643</v>
      </c>
      <c r="AC37" s="104">
        <f t="shared" si="11"/>
        <v>0.1847583213278499</v>
      </c>
      <c r="AD37" s="85">
        <v>137471307</v>
      </c>
      <c r="AE37" s="86">
        <v>25674734</v>
      </c>
      <c r="AF37" s="86">
        <f t="shared" si="12"/>
        <v>163146041</v>
      </c>
      <c r="AG37" s="86">
        <v>914943239</v>
      </c>
      <c r="AH37" s="86">
        <v>877972980</v>
      </c>
      <c r="AI37" s="87">
        <v>163146041</v>
      </c>
      <c r="AJ37" s="124">
        <f t="shared" si="13"/>
        <v>0.17831274558442856</v>
      </c>
      <c r="AK37" s="125">
        <f t="shared" si="14"/>
        <v>0.07527367458460121</v>
      </c>
    </row>
    <row r="38" spans="1:37" ht="12.75">
      <c r="A38" s="62" t="s">
        <v>111</v>
      </c>
      <c r="B38" s="63" t="s">
        <v>598</v>
      </c>
      <c r="C38" s="64" t="s">
        <v>599</v>
      </c>
      <c r="D38" s="85">
        <v>342764281</v>
      </c>
      <c r="E38" s="86">
        <v>2458500</v>
      </c>
      <c r="F38" s="87">
        <f t="shared" si="0"/>
        <v>345222781</v>
      </c>
      <c r="G38" s="85">
        <v>342764281</v>
      </c>
      <c r="H38" s="86">
        <v>2458500</v>
      </c>
      <c r="I38" s="87">
        <f t="shared" si="1"/>
        <v>345222781</v>
      </c>
      <c r="J38" s="85">
        <v>47373539</v>
      </c>
      <c r="K38" s="86">
        <v>0</v>
      </c>
      <c r="L38" s="86">
        <f t="shared" si="2"/>
        <v>47373539</v>
      </c>
      <c r="M38" s="104">
        <f t="shared" si="3"/>
        <v>0.13722599320581919</v>
      </c>
      <c r="N38" s="85">
        <v>0</v>
      </c>
      <c r="O38" s="86">
        <v>0</v>
      </c>
      <c r="P38" s="86">
        <f t="shared" si="4"/>
        <v>0</v>
      </c>
      <c r="Q38" s="104">
        <f t="shared" si="5"/>
        <v>0</v>
      </c>
      <c r="R38" s="85">
        <v>0</v>
      </c>
      <c r="S38" s="86">
        <v>0</v>
      </c>
      <c r="T38" s="86">
        <f t="shared" si="6"/>
        <v>0</v>
      </c>
      <c r="U38" s="104">
        <f t="shared" si="7"/>
        <v>0</v>
      </c>
      <c r="V38" s="85">
        <v>0</v>
      </c>
      <c r="W38" s="86">
        <v>0</v>
      </c>
      <c r="X38" s="86">
        <f t="shared" si="8"/>
        <v>0</v>
      </c>
      <c r="Y38" s="104">
        <f t="shared" si="9"/>
        <v>0</v>
      </c>
      <c r="Z38" s="85">
        <v>47373539</v>
      </c>
      <c r="AA38" s="86">
        <v>0</v>
      </c>
      <c r="AB38" s="86">
        <f t="shared" si="10"/>
        <v>47373539</v>
      </c>
      <c r="AC38" s="104">
        <f t="shared" si="11"/>
        <v>0.13722599320581919</v>
      </c>
      <c r="AD38" s="85">
        <v>32267288</v>
      </c>
      <c r="AE38" s="86">
        <v>99291</v>
      </c>
      <c r="AF38" s="86">
        <f t="shared" si="12"/>
        <v>32366579</v>
      </c>
      <c r="AG38" s="86">
        <v>314890488</v>
      </c>
      <c r="AH38" s="86">
        <v>353734459</v>
      </c>
      <c r="AI38" s="87">
        <v>32366579</v>
      </c>
      <c r="AJ38" s="124">
        <f t="shared" si="13"/>
        <v>0.10278677900235589</v>
      </c>
      <c r="AK38" s="125">
        <f t="shared" si="14"/>
        <v>0.463656044712047</v>
      </c>
    </row>
    <row r="39" spans="1:37" ht="16.5">
      <c r="A39" s="65"/>
      <c r="B39" s="66" t="s">
        <v>600</v>
      </c>
      <c r="C39" s="67"/>
      <c r="D39" s="88">
        <f>SUM(D31:D38)</f>
        <v>5688594629</v>
      </c>
      <c r="E39" s="89">
        <f>SUM(E31:E38)</f>
        <v>865461691</v>
      </c>
      <c r="F39" s="90">
        <f t="shared" si="0"/>
        <v>6554056320</v>
      </c>
      <c r="G39" s="88">
        <f>SUM(G31:G38)</f>
        <v>5724949399</v>
      </c>
      <c r="H39" s="89">
        <f>SUM(H31:H38)</f>
        <v>894050024</v>
      </c>
      <c r="I39" s="90">
        <f t="shared" si="1"/>
        <v>6618999423</v>
      </c>
      <c r="J39" s="88">
        <f>SUM(J31:J38)</f>
        <v>897100633</v>
      </c>
      <c r="K39" s="89">
        <f>SUM(K31:K38)</f>
        <v>84321175</v>
      </c>
      <c r="L39" s="89">
        <f t="shared" si="2"/>
        <v>981421808</v>
      </c>
      <c r="M39" s="105">
        <f t="shared" si="3"/>
        <v>0.14974265707866238</v>
      </c>
      <c r="N39" s="88">
        <f>SUM(N31:N38)</f>
        <v>0</v>
      </c>
      <c r="O39" s="89">
        <f>SUM(O31:O38)</f>
        <v>0</v>
      </c>
      <c r="P39" s="89">
        <f t="shared" si="4"/>
        <v>0</v>
      </c>
      <c r="Q39" s="105">
        <f t="shared" si="5"/>
        <v>0</v>
      </c>
      <c r="R39" s="88">
        <f>SUM(R31:R38)</f>
        <v>0</v>
      </c>
      <c r="S39" s="89">
        <f>SUM(S31:S38)</f>
        <v>0</v>
      </c>
      <c r="T39" s="89">
        <f t="shared" si="6"/>
        <v>0</v>
      </c>
      <c r="U39" s="105">
        <f t="shared" si="7"/>
        <v>0</v>
      </c>
      <c r="V39" s="88">
        <f>SUM(V31:V38)</f>
        <v>0</v>
      </c>
      <c r="W39" s="89">
        <f>SUM(W31:W38)</f>
        <v>0</v>
      </c>
      <c r="X39" s="89">
        <f t="shared" si="8"/>
        <v>0</v>
      </c>
      <c r="Y39" s="105">
        <f t="shared" si="9"/>
        <v>0</v>
      </c>
      <c r="Z39" s="88">
        <v>897100633</v>
      </c>
      <c r="AA39" s="89">
        <v>84321175</v>
      </c>
      <c r="AB39" s="89">
        <f t="shared" si="10"/>
        <v>981421808</v>
      </c>
      <c r="AC39" s="105">
        <f t="shared" si="11"/>
        <v>0.14974265707866238</v>
      </c>
      <c r="AD39" s="88">
        <f>SUM(AD31:AD38)</f>
        <v>910613246</v>
      </c>
      <c r="AE39" s="89">
        <f>SUM(AE31:AE38)</f>
        <v>127578505</v>
      </c>
      <c r="AF39" s="89">
        <f t="shared" si="12"/>
        <v>1038191751</v>
      </c>
      <c r="AG39" s="89">
        <f>SUM(AG31:AG38)</f>
        <v>6160590016</v>
      </c>
      <c r="AH39" s="89">
        <f>SUM(AH31:AH38)</f>
        <v>6282277234</v>
      </c>
      <c r="AI39" s="90">
        <f>SUM(AI31:AI38)</f>
        <v>1038191751</v>
      </c>
      <c r="AJ39" s="126">
        <f t="shared" si="13"/>
        <v>0.16852148062176778</v>
      </c>
      <c r="AK39" s="127">
        <f t="shared" si="14"/>
        <v>-0.054681558532244545</v>
      </c>
    </row>
    <row r="40" spans="1:37" ht="12.75">
      <c r="A40" s="62" t="s">
        <v>96</v>
      </c>
      <c r="B40" s="63" t="s">
        <v>601</v>
      </c>
      <c r="C40" s="64" t="s">
        <v>602</v>
      </c>
      <c r="D40" s="85">
        <v>86024700</v>
      </c>
      <c r="E40" s="86">
        <v>9115000</v>
      </c>
      <c r="F40" s="87">
        <f t="shared" si="0"/>
        <v>95139700</v>
      </c>
      <c r="G40" s="85">
        <v>86024700</v>
      </c>
      <c r="H40" s="86">
        <v>9115000</v>
      </c>
      <c r="I40" s="87">
        <f t="shared" si="1"/>
        <v>95139700</v>
      </c>
      <c r="J40" s="85">
        <v>10022567</v>
      </c>
      <c r="K40" s="86">
        <v>672410</v>
      </c>
      <c r="L40" s="86">
        <f t="shared" si="2"/>
        <v>10694977</v>
      </c>
      <c r="M40" s="104">
        <f t="shared" si="3"/>
        <v>0.11241339840255961</v>
      </c>
      <c r="N40" s="85">
        <v>0</v>
      </c>
      <c r="O40" s="86">
        <v>0</v>
      </c>
      <c r="P40" s="86">
        <f t="shared" si="4"/>
        <v>0</v>
      </c>
      <c r="Q40" s="104">
        <f t="shared" si="5"/>
        <v>0</v>
      </c>
      <c r="R40" s="85">
        <v>0</v>
      </c>
      <c r="S40" s="86">
        <v>0</v>
      </c>
      <c r="T40" s="86">
        <f t="shared" si="6"/>
        <v>0</v>
      </c>
      <c r="U40" s="104">
        <f t="shared" si="7"/>
        <v>0</v>
      </c>
      <c r="V40" s="85">
        <v>0</v>
      </c>
      <c r="W40" s="86">
        <v>0</v>
      </c>
      <c r="X40" s="86">
        <f t="shared" si="8"/>
        <v>0</v>
      </c>
      <c r="Y40" s="104">
        <f t="shared" si="9"/>
        <v>0</v>
      </c>
      <c r="Z40" s="85">
        <v>10022567</v>
      </c>
      <c r="AA40" s="86">
        <v>672410</v>
      </c>
      <c r="AB40" s="86">
        <f t="shared" si="10"/>
        <v>10694977</v>
      </c>
      <c r="AC40" s="104">
        <f t="shared" si="11"/>
        <v>0.11241339840255961</v>
      </c>
      <c r="AD40" s="85">
        <v>19293304</v>
      </c>
      <c r="AE40" s="86">
        <v>1862329</v>
      </c>
      <c r="AF40" s="86">
        <f t="shared" si="12"/>
        <v>21155633</v>
      </c>
      <c r="AG40" s="86">
        <v>110301100</v>
      </c>
      <c r="AH40" s="86">
        <v>108847065</v>
      </c>
      <c r="AI40" s="87">
        <v>21155633</v>
      </c>
      <c r="AJ40" s="124">
        <f t="shared" si="13"/>
        <v>0.1917989303823806</v>
      </c>
      <c r="AK40" s="125">
        <f t="shared" si="14"/>
        <v>-0.4944619714286025</v>
      </c>
    </row>
    <row r="41" spans="1:37" ht="12.75">
      <c r="A41" s="62" t="s">
        <v>96</v>
      </c>
      <c r="B41" s="63" t="s">
        <v>603</v>
      </c>
      <c r="C41" s="64" t="s">
        <v>604</v>
      </c>
      <c r="D41" s="85">
        <v>68352280</v>
      </c>
      <c r="E41" s="86">
        <v>8528546</v>
      </c>
      <c r="F41" s="87">
        <f t="shared" si="0"/>
        <v>76880826</v>
      </c>
      <c r="G41" s="85">
        <v>68352280</v>
      </c>
      <c r="H41" s="86">
        <v>8528546</v>
      </c>
      <c r="I41" s="87">
        <f t="shared" si="1"/>
        <v>76880826</v>
      </c>
      <c r="J41" s="85">
        <v>12922686</v>
      </c>
      <c r="K41" s="86">
        <v>1793033</v>
      </c>
      <c r="L41" s="86">
        <f t="shared" si="2"/>
        <v>14715719</v>
      </c>
      <c r="M41" s="104">
        <f t="shared" si="3"/>
        <v>0.19140948095432794</v>
      </c>
      <c r="N41" s="85">
        <v>0</v>
      </c>
      <c r="O41" s="86">
        <v>0</v>
      </c>
      <c r="P41" s="86">
        <f t="shared" si="4"/>
        <v>0</v>
      </c>
      <c r="Q41" s="104">
        <f t="shared" si="5"/>
        <v>0</v>
      </c>
      <c r="R41" s="85">
        <v>0</v>
      </c>
      <c r="S41" s="86">
        <v>0</v>
      </c>
      <c r="T41" s="86">
        <f t="shared" si="6"/>
        <v>0</v>
      </c>
      <c r="U41" s="104">
        <f t="shared" si="7"/>
        <v>0</v>
      </c>
      <c r="V41" s="85">
        <v>0</v>
      </c>
      <c r="W41" s="86">
        <v>0</v>
      </c>
      <c r="X41" s="86">
        <f t="shared" si="8"/>
        <v>0</v>
      </c>
      <c r="Y41" s="104">
        <f t="shared" si="9"/>
        <v>0</v>
      </c>
      <c r="Z41" s="85">
        <v>12922686</v>
      </c>
      <c r="AA41" s="86">
        <v>1793033</v>
      </c>
      <c r="AB41" s="86">
        <f t="shared" si="10"/>
        <v>14715719</v>
      </c>
      <c r="AC41" s="104">
        <f t="shared" si="11"/>
        <v>0.19140948095432794</v>
      </c>
      <c r="AD41" s="85">
        <v>12189645</v>
      </c>
      <c r="AE41" s="86">
        <v>3912614</v>
      </c>
      <c r="AF41" s="86">
        <f t="shared" si="12"/>
        <v>16102259</v>
      </c>
      <c r="AG41" s="86">
        <v>73291364</v>
      </c>
      <c r="AH41" s="86">
        <v>86490341</v>
      </c>
      <c r="AI41" s="87">
        <v>16102259</v>
      </c>
      <c r="AJ41" s="124">
        <f t="shared" si="13"/>
        <v>0.2197019965408203</v>
      </c>
      <c r="AK41" s="125">
        <f t="shared" si="14"/>
        <v>-0.08610841497456967</v>
      </c>
    </row>
    <row r="42" spans="1:37" ht="12.75">
      <c r="A42" s="62" t="s">
        <v>96</v>
      </c>
      <c r="B42" s="63" t="s">
        <v>605</v>
      </c>
      <c r="C42" s="64" t="s">
        <v>606</v>
      </c>
      <c r="D42" s="85">
        <v>303804240</v>
      </c>
      <c r="E42" s="86">
        <v>15870000</v>
      </c>
      <c r="F42" s="87">
        <f t="shared" si="0"/>
        <v>319674240</v>
      </c>
      <c r="G42" s="85">
        <v>303804240</v>
      </c>
      <c r="H42" s="86">
        <v>15870000</v>
      </c>
      <c r="I42" s="87">
        <f t="shared" si="1"/>
        <v>319674240</v>
      </c>
      <c r="J42" s="85">
        <v>47028075</v>
      </c>
      <c r="K42" s="86">
        <v>17983811</v>
      </c>
      <c r="L42" s="86">
        <f t="shared" si="2"/>
        <v>65011886</v>
      </c>
      <c r="M42" s="104">
        <f t="shared" si="3"/>
        <v>0.20336917356869294</v>
      </c>
      <c r="N42" s="85">
        <v>0</v>
      </c>
      <c r="O42" s="86">
        <v>0</v>
      </c>
      <c r="P42" s="86">
        <f t="shared" si="4"/>
        <v>0</v>
      </c>
      <c r="Q42" s="104">
        <f t="shared" si="5"/>
        <v>0</v>
      </c>
      <c r="R42" s="85">
        <v>0</v>
      </c>
      <c r="S42" s="86">
        <v>0</v>
      </c>
      <c r="T42" s="86">
        <f t="shared" si="6"/>
        <v>0</v>
      </c>
      <c r="U42" s="104">
        <f t="shared" si="7"/>
        <v>0</v>
      </c>
      <c r="V42" s="85">
        <v>0</v>
      </c>
      <c r="W42" s="86">
        <v>0</v>
      </c>
      <c r="X42" s="86">
        <f t="shared" si="8"/>
        <v>0</v>
      </c>
      <c r="Y42" s="104">
        <f t="shared" si="9"/>
        <v>0</v>
      </c>
      <c r="Z42" s="85">
        <v>47028075</v>
      </c>
      <c r="AA42" s="86">
        <v>17983811</v>
      </c>
      <c r="AB42" s="86">
        <f t="shared" si="10"/>
        <v>65011886</v>
      </c>
      <c r="AC42" s="104">
        <f t="shared" si="11"/>
        <v>0.20336917356869294</v>
      </c>
      <c r="AD42" s="85">
        <v>55092483</v>
      </c>
      <c r="AE42" s="86">
        <v>3314514</v>
      </c>
      <c r="AF42" s="86">
        <f t="shared" si="12"/>
        <v>58406997</v>
      </c>
      <c r="AG42" s="86">
        <v>311928287</v>
      </c>
      <c r="AH42" s="86">
        <v>337906287</v>
      </c>
      <c r="AI42" s="87">
        <v>58406997</v>
      </c>
      <c r="AJ42" s="124">
        <f t="shared" si="13"/>
        <v>0.18724495159363344</v>
      </c>
      <c r="AK42" s="125">
        <f t="shared" si="14"/>
        <v>0.11308386561973038</v>
      </c>
    </row>
    <row r="43" spans="1:37" ht="12.75">
      <c r="A43" s="62" t="s">
        <v>111</v>
      </c>
      <c r="B43" s="63" t="s">
        <v>607</v>
      </c>
      <c r="C43" s="64" t="s">
        <v>608</v>
      </c>
      <c r="D43" s="85">
        <v>71778470</v>
      </c>
      <c r="E43" s="86">
        <v>1154754</v>
      </c>
      <c r="F43" s="87">
        <f t="shared" si="0"/>
        <v>72933224</v>
      </c>
      <c r="G43" s="85">
        <v>71778470</v>
      </c>
      <c r="H43" s="86">
        <v>1154754</v>
      </c>
      <c r="I43" s="87">
        <f t="shared" si="1"/>
        <v>72933224</v>
      </c>
      <c r="J43" s="85">
        <v>15664265</v>
      </c>
      <c r="K43" s="86">
        <v>2314</v>
      </c>
      <c r="L43" s="86">
        <f t="shared" si="2"/>
        <v>15666579</v>
      </c>
      <c r="M43" s="104">
        <f t="shared" si="3"/>
        <v>0.21480716387911222</v>
      </c>
      <c r="N43" s="85">
        <v>0</v>
      </c>
      <c r="O43" s="86">
        <v>0</v>
      </c>
      <c r="P43" s="86">
        <f t="shared" si="4"/>
        <v>0</v>
      </c>
      <c r="Q43" s="104">
        <f t="shared" si="5"/>
        <v>0</v>
      </c>
      <c r="R43" s="85">
        <v>0</v>
      </c>
      <c r="S43" s="86">
        <v>0</v>
      </c>
      <c r="T43" s="86">
        <f t="shared" si="6"/>
        <v>0</v>
      </c>
      <c r="U43" s="104">
        <f t="shared" si="7"/>
        <v>0</v>
      </c>
      <c r="V43" s="85">
        <v>0</v>
      </c>
      <c r="W43" s="86">
        <v>0</v>
      </c>
      <c r="X43" s="86">
        <f t="shared" si="8"/>
        <v>0</v>
      </c>
      <c r="Y43" s="104">
        <f t="shared" si="9"/>
        <v>0</v>
      </c>
      <c r="Z43" s="85">
        <v>15664265</v>
      </c>
      <c r="AA43" s="86">
        <v>2314</v>
      </c>
      <c r="AB43" s="86">
        <f t="shared" si="10"/>
        <v>15666579</v>
      </c>
      <c r="AC43" s="104">
        <f t="shared" si="11"/>
        <v>0.21480716387911222</v>
      </c>
      <c r="AD43" s="85">
        <v>11739472</v>
      </c>
      <c r="AE43" s="86">
        <v>0</v>
      </c>
      <c r="AF43" s="86">
        <f t="shared" si="12"/>
        <v>11739472</v>
      </c>
      <c r="AG43" s="86">
        <v>77059664</v>
      </c>
      <c r="AH43" s="86">
        <v>78866994</v>
      </c>
      <c r="AI43" s="87">
        <v>11739472</v>
      </c>
      <c r="AJ43" s="124">
        <f t="shared" si="13"/>
        <v>0.15234263154845834</v>
      </c>
      <c r="AK43" s="125">
        <f t="shared" si="14"/>
        <v>0.3345216036973384</v>
      </c>
    </row>
    <row r="44" spans="1:37" ht="16.5">
      <c r="A44" s="65"/>
      <c r="B44" s="66" t="s">
        <v>609</v>
      </c>
      <c r="C44" s="67"/>
      <c r="D44" s="88">
        <f>SUM(D40:D43)</f>
        <v>529959690</v>
      </c>
      <c r="E44" s="89">
        <f>SUM(E40:E43)</f>
        <v>34668300</v>
      </c>
      <c r="F44" s="90">
        <f t="shared" si="0"/>
        <v>564627990</v>
      </c>
      <c r="G44" s="88">
        <f>SUM(G40:G43)</f>
        <v>529959690</v>
      </c>
      <c r="H44" s="89">
        <f>SUM(H40:H43)</f>
        <v>34668300</v>
      </c>
      <c r="I44" s="90">
        <f t="shared" si="1"/>
        <v>564627990</v>
      </c>
      <c r="J44" s="88">
        <f>SUM(J40:J43)</f>
        <v>85637593</v>
      </c>
      <c r="K44" s="89">
        <f>SUM(K40:K43)</f>
        <v>20451568</v>
      </c>
      <c r="L44" s="89">
        <f t="shared" si="2"/>
        <v>106089161</v>
      </c>
      <c r="M44" s="105">
        <f t="shared" si="3"/>
        <v>0.1878921393889807</v>
      </c>
      <c r="N44" s="88">
        <f>SUM(N40:N43)</f>
        <v>0</v>
      </c>
      <c r="O44" s="89">
        <f>SUM(O40:O43)</f>
        <v>0</v>
      </c>
      <c r="P44" s="89">
        <f t="shared" si="4"/>
        <v>0</v>
      </c>
      <c r="Q44" s="105">
        <f t="shared" si="5"/>
        <v>0</v>
      </c>
      <c r="R44" s="88">
        <f>SUM(R40:R43)</f>
        <v>0</v>
      </c>
      <c r="S44" s="89">
        <f>SUM(S40:S43)</f>
        <v>0</v>
      </c>
      <c r="T44" s="89">
        <f t="shared" si="6"/>
        <v>0</v>
      </c>
      <c r="U44" s="105">
        <f t="shared" si="7"/>
        <v>0</v>
      </c>
      <c r="V44" s="88">
        <f>SUM(V40:V43)</f>
        <v>0</v>
      </c>
      <c r="W44" s="89">
        <f>SUM(W40:W43)</f>
        <v>0</v>
      </c>
      <c r="X44" s="89">
        <f t="shared" si="8"/>
        <v>0</v>
      </c>
      <c r="Y44" s="105">
        <f t="shared" si="9"/>
        <v>0</v>
      </c>
      <c r="Z44" s="88">
        <v>85637593</v>
      </c>
      <c r="AA44" s="89">
        <v>20451568</v>
      </c>
      <c r="AB44" s="89">
        <f t="shared" si="10"/>
        <v>106089161</v>
      </c>
      <c r="AC44" s="105">
        <f t="shared" si="11"/>
        <v>0.1878921393889807</v>
      </c>
      <c r="AD44" s="88">
        <f>SUM(AD40:AD43)</f>
        <v>98314904</v>
      </c>
      <c r="AE44" s="89">
        <f>SUM(AE40:AE43)</f>
        <v>9089457</v>
      </c>
      <c r="AF44" s="89">
        <f t="shared" si="12"/>
        <v>107404361</v>
      </c>
      <c r="AG44" s="89">
        <f>SUM(AG40:AG43)</f>
        <v>572580415</v>
      </c>
      <c r="AH44" s="89">
        <f>SUM(AH40:AH43)</f>
        <v>612110687</v>
      </c>
      <c r="AI44" s="90">
        <f>SUM(AI40:AI43)</f>
        <v>107404361</v>
      </c>
      <c r="AJ44" s="126">
        <f t="shared" si="13"/>
        <v>0.1875795227819659</v>
      </c>
      <c r="AK44" s="127">
        <f t="shared" si="14"/>
        <v>-0.012245312832316002</v>
      </c>
    </row>
    <row r="45" spans="1:37" ht="16.5">
      <c r="A45" s="68"/>
      <c r="B45" s="69" t="s">
        <v>610</v>
      </c>
      <c r="C45" s="70"/>
      <c r="D45" s="91">
        <f>SUM(D9,D11:D16,D18:D23,D25:D29,D31:D38,D40:D43)</f>
        <v>56001097879</v>
      </c>
      <c r="E45" s="92">
        <f>SUM(E9,E11:E16,E18:E23,E25:E29,E31:E38,E40:E43)</f>
        <v>10092332675</v>
      </c>
      <c r="F45" s="93">
        <f t="shared" si="0"/>
        <v>66093430554</v>
      </c>
      <c r="G45" s="91">
        <f>SUM(G9,G11:G16,G18:G23,G25:G29,G31:G38,G40:G43)</f>
        <v>56057598359</v>
      </c>
      <c r="H45" s="92">
        <f>SUM(H9,H11:H16,H18:H23,H25:H29,H31:H38,H40:H43)</f>
        <v>10695100538</v>
      </c>
      <c r="I45" s="93">
        <f t="shared" si="1"/>
        <v>66752698897</v>
      </c>
      <c r="J45" s="91">
        <f>SUM(J9,J11:J16,J18:J23,J25:J29,J31:J38,J40:J43)</f>
        <v>11046196342</v>
      </c>
      <c r="K45" s="92">
        <f>SUM(K9,K11:K16,K18:K23,K25:K29,K31:K38,K40:K43)</f>
        <v>1087345955</v>
      </c>
      <c r="L45" s="92">
        <f t="shared" si="2"/>
        <v>12133542297</v>
      </c>
      <c r="M45" s="106">
        <f t="shared" si="3"/>
        <v>0.1835816690901918</v>
      </c>
      <c r="N45" s="91">
        <f>SUM(N9,N11:N16,N18:N23,N25:N29,N31:N38,N40:N43)</f>
        <v>0</v>
      </c>
      <c r="O45" s="92">
        <f>SUM(O9,O11:O16,O18:O23,O25:O29,O31:O38,O40:O43)</f>
        <v>0</v>
      </c>
      <c r="P45" s="92">
        <f t="shared" si="4"/>
        <v>0</v>
      </c>
      <c r="Q45" s="106">
        <f t="shared" si="5"/>
        <v>0</v>
      </c>
      <c r="R45" s="91">
        <f>SUM(R9,R11:R16,R18:R23,R25:R29,R31:R38,R40:R43)</f>
        <v>0</v>
      </c>
      <c r="S45" s="92">
        <f>SUM(S9,S11:S16,S18:S23,S25:S29,S31:S38,S40:S43)</f>
        <v>0</v>
      </c>
      <c r="T45" s="92">
        <f t="shared" si="6"/>
        <v>0</v>
      </c>
      <c r="U45" s="106">
        <f t="shared" si="7"/>
        <v>0</v>
      </c>
      <c r="V45" s="91">
        <f>SUM(V9,V11:V16,V18:V23,V25:V29,V31:V38,V40:V43)</f>
        <v>0</v>
      </c>
      <c r="W45" s="92">
        <f>SUM(W9,W11:W16,W18:W23,W25:W29,W31:W38,W40:W43)</f>
        <v>0</v>
      </c>
      <c r="X45" s="92">
        <f t="shared" si="8"/>
        <v>0</v>
      </c>
      <c r="Y45" s="106">
        <f t="shared" si="9"/>
        <v>0</v>
      </c>
      <c r="Z45" s="91">
        <v>11046196342</v>
      </c>
      <c r="AA45" s="92">
        <v>1087345955</v>
      </c>
      <c r="AB45" s="92">
        <f t="shared" si="10"/>
        <v>12133542297</v>
      </c>
      <c r="AC45" s="106">
        <f t="shared" si="11"/>
        <v>0.1835816690901918</v>
      </c>
      <c r="AD45" s="91">
        <f>SUM(AD9,AD11:AD16,AD18:AD23,AD25:AD29,AD31:AD38,AD40:AD43)</f>
        <v>10401488690</v>
      </c>
      <c r="AE45" s="92">
        <f>SUM(AE9,AE11:AE16,AE18:AE23,AE25:AE29,AE31:AE38,AE40:AE43)</f>
        <v>1140087186</v>
      </c>
      <c r="AF45" s="92">
        <f t="shared" si="12"/>
        <v>11541575876</v>
      </c>
      <c r="AG45" s="92">
        <f>SUM(AG9,AG11:AG16,AG18:AG23,AG25:AG29,AG31:AG38,AG40:AG43)</f>
        <v>61091648401</v>
      </c>
      <c r="AH45" s="92">
        <f>SUM(AH9,AH11:AH16,AH18:AH23,AH25:AH29,AH31:AH38,AH40:AH43)</f>
        <v>62649975136</v>
      </c>
      <c r="AI45" s="93">
        <f>SUM(AI9,AI11:AI16,AI18:AI23,AI25:AI29,AI31:AI38,AI40:AI43)</f>
        <v>11541575876</v>
      </c>
      <c r="AJ45" s="128">
        <f t="shared" si="13"/>
        <v>0.18892231881258384</v>
      </c>
      <c r="AK45" s="129">
        <f t="shared" si="14"/>
        <v>0.051289912864581844</v>
      </c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4"/>
  <sheetViews>
    <sheetView showGridLines="0" tabSelected="1" zoomScalePageLayoutView="0" workbookViewId="0" topLeftCell="A1">
      <selection activeCell="M31" sqref="M3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1" ht="15.75" customHeight="1">
      <c r="A2" s="4"/>
      <c r="B2" s="140" t="s">
        <v>614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2"/>
      <c r="AM2" s="2"/>
      <c r="AN2" s="2"/>
      <c r="AO2" s="2"/>
    </row>
    <row r="3" spans="1:37" ht="16.5" customHeight="1">
      <c r="A3" s="5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s="13" customFormat="1" ht="16.5" customHeight="1">
      <c r="A4" s="8"/>
      <c r="B4" s="9"/>
      <c r="C4" s="10"/>
      <c r="D4" s="132" t="s">
        <v>0</v>
      </c>
      <c r="E4" s="132"/>
      <c r="F4" s="132"/>
      <c r="G4" s="132" t="s">
        <v>1</v>
      </c>
      <c r="H4" s="132"/>
      <c r="I4" s="132"/>
      <c r="J4" s="133" t="s">
        <v>2</v>
      </c>
      <c r="K4" s="134"/>
      <c r="L4" s="134"/>
      <c r="M4" s="135"/>
      <c r="N4" s="133" t="s">
        <v>3</v>
      </c>
      <c r="O4" s="136"/>
      <c r="P4" s="136"/>
      <c r="Q4" s="137"/>
      <c r="R4" s="133" t="s">
        <v>4</v>
      </c>
      <c r="S4" s="136"/>
      <c r="T4" s="136"/>
      <c r="U4" s="137"/>
      <c r="V4" s="133" t="s">
        <v>5</v>
      </c>
      <c r="W4" s="138"/>
      <c r="X4" s="138"/>
      <c r="Y4" s="139"/>
      <c r="Z4" s="133" t="s">
        <v>6</v>
      </c>
      <c r="AA4" s="134"/>
      <c r="AB4" s="134"/>
      <c r="AC4" s="135"/>
      <c r="AD4" s="133" t="s">
        <v>7</v>
      </c>
      <c r="AE4" s="134"/>
      <c r="AF4" s="134"/>
      <c r="AG4" s="134"/>
      <c r="AH4" s="134"/>
      <c r="AI4" s="134"/>
      <c r="AJ4" s="135"/>
      <c r="AK4" s="11"/>
    </row>
    <row r="5" spans="1:37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18"/>
      <c r="AH5" s="18"/>
      <c r="AI5" s="18"/>
      <c r="AJ5" s="22" t="s">
        <v>17</v>
      </c>
      <c r="AK5" s="23" t="s">
        <v>18</v>
      </c>
    </row>
    <row r="6" spans="1:37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</row>
    <row r="7" spans="1:37" s="13" customFormat="1" ht="12.75">
      <c r="A7" s="32"/>
      <c r="B7" s="33" t="s">
        <v>38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</row>
    <row r="8" spans="1:37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</row>
    <row r="9" spans="1:37" s="13" customFormat="1" ht="12.75">
      <c r="A9" s="29"/>
      <c r="B9" s="38" t="s">
        <v>39</v>
      </c>
      <c r="C9" s="39" t="s">
        <v>40</v>
      </c>
      <c r="D9" s="72">
        <v>6198139550</v>
      </c>
      <c r="E9" s="73">
        <v>1646166419</v>
      </c>
      <c r="F9" s="74">
        <f>$D9+$E9</f>
        <v>7844305969</v>
      </c>
      <c r="G9" s="72">
        <v>6198139550</v>
      </c>
      <c r="H9" s="73">
        <v>1646166419</v>
      </c>
      <c r="I9" s="75">
        <f>$G9+$H9</f>
        <v>7844305969</v>
      </c>
      <c r="J9" s="72">
        <v>1437364223</v>
      </c>
      <c r="K9" s="73">
        <v>127625174</v>
      </c>
      <c r="L9" s="73">
        <f>$J9+$K9</f>
        <v>1564989397</v>
      </c>
      <c r="M9" s="99">
        <f>IF($F9=0,0,$L9/$F9)</f>
        <v>0.19950641945695374</v>
      </c>
      <c r="N9" s="110">
        <v>0</v>
      </c>
      <c r="O9" s="111">
        <v>0</v>
      </c>
      <c r="P9" s="112">
        <f>$N9+$O9</f>
        <v>0</v>
      </c>
      <c r="Q9" s="99">
        <f>IF($F9=0,0,$P9/$F9)</f>
        <v>0</v>
      </c>
      <c r="R9" s="110">
        <v>0</v>
      </c>
      <c r="S9" s="112">
        <v>0</v>
      </c>
      <c r="T9" s="112">
        <f>$R9+$S9</f>
        <v>0</v>
      </c>
      <c r="U9" s="99">
        <f>IF($I9=0,0,$T9/$I9)</f>
        <v>0</v>
      </c>
      <c r="V9" s="110">
        <v>0</v>
      </c>
      <c r="W9" s="112">
        <v>0</v>
      </c>
      <c r="X9" s="112">
        <f>$V9+$W9</f>
        <v>0</v>
      </c>
      <c r="Y9" s="99">
        <f>IF($I9=0,0,$X9/$I9)</f>
        <v>0</v>
      </c>
      <c r="Z9" s="72">
        <v>1437364223</v>
      </c>
      <c r="AA9" s="73">
        <v>127625174</v>
      </c>
      <c r="AB9" s="73">
        <f>$Z9+$AA9</f>
        <v>1564989397</v>
      </c>
      <c r="AC9" s="99">
        <f>IF($F9=0,0,$AB9/$F9)</f>
        <v>0.19950641945695374</v>
      </c>
      <c r="AD9" s="72">
        <v>1431374908</v>
      </c>
      <c r="AE9" s="73">
        <v>127149725</v>
      </c>
      <c r="AF9" s="73">
        <f>$AD9+$AE9</f>
        <v>1558524633</v>
      </c>
      <c r="AG9" s="73">
        <v>7464095217</v>
      </c>
      <c r="AH9" s="73">
        <v>7433826479</v>
      </c>
      <c r="AI9" s="73">
        <v>1558524633</v>
      </c>
      <c r="AJ9" s="99">
        <f>IF($AG9=0,0,$AI9/$AG9)</f>
        <v>0.20880288738149413</v>
      </c>
      <c r="AK9" s="99">
        <f>IF($AF9=0,0,(($L9/$AF9)-1))</f>
        <v>0.004148002452522004</v>
      </c>
    </row>
    <row r="10" spans="1:37" s="13" customFormat="1" ht="12.75">
      <c r="A10" s="29"/>
      <c r="B10" s="38" t="s">
        <v>41</v>
      </c>
      <c r="C10" s="39" t="s">
        <v>42</v>
      </c>
      <c r="D10" s="72">
        <v>38322274040</v>
      </c>
      <c r="E10" s="73">
        <v>7023202807</v>
      </c>
      <c r="F10" s="75">
        <f aca="true" t="shared" si="0" ref="F10:F17">$D10+$E10</f>
        <v>45345476847</v>
      </c>
      <c r="G10" s="72">
        <v>38322274040</v>
      </c>
      <c r="H10" s="73">
        <v>7227760102</v>
      </c>
      <c r="I10" s="75">
        <f aca="true" t="shared" si="1" ref="I10:I17">$G10+$H10</f>
        <v>45550034142</v>
      </c>
      <c r="J10" s="72">
        <v>8028211711</v>
      </c>
      <c r="K10" s="73">
        <v>790648666</v>
      </c>
      <c r="L10" s="73">
        <f aca="true" t="shared" si="2" ref="L10:L17">$J10+$K10</f>
        <v>8818860377</v>
      </c>
      <c r="M10" s="99">
        <f aca="true" t="shared" si="3" ref="M10:M17">IF($F10=0,0,$L10/$F10)</f>
        <v>0.19448158868757037</v>
      </c>
      <c r="N10" s="110">
        <v>0</v>
      </c>
      <c r="O10" s="111">
        <v>0</v>
      </c>
      <c r="P10" s="112">
        <f aca="true" t="shared" si="4" ref="P10:P17">$N10+$O10</f>
        <v>0</v>
      </c>
      <c r="Q10" s="99">
        <f aca="true" t="shared" si="5" ref="Q10:Q17">IF($F10=0,0,$P10/$F10)</f>
        <v>0</v>
      </c>
      <c r="R10" s="110">
        <v>0</v>
      </c>
      <c r="S10" s="112">
        <v>0</v>
      </c>
      <c r="T10" s="112">
        <f aca="true" t="shared" si="6" ref="T10:T17">$R10+$S10</f>
        <v>0</v>
      </c>
      <c r="U10" s="99">
        <f aca="true" t="shared" si="7" ref="U10:U17">IF($I10=0,0,$T10/$I10)</f>
        <v>0</v>
      </c>
      <c r="V10" s="110">
        <v>0</v>
      </c>
      <c r="W10" s="112">
        <v>0</v>
      </c>
      <c r="X10" s="112">
        <f aca="true" t="shared" si="8" ref="X10:X17">$V10+$W10</f>
        <v>0</v>
      </c>
      <c r="Y10" s="99">
        <f aca="true" t="shared" si="9" ref="Y10:Y17">IF($I10=0,0,$X10/$I10)</f>
        <v>0</v>
      </c>
      <c r="Z10" s="72">
        <v>8028211711</v>
      </c>
      <c r="AA10" s="73">
        <v>790648666</v>
      </c>
      <c r="AB10" s="73">
        <f aca="true" t="shared" si="10" ref="AB10:AB17">$Z10+$AA10</f>
        <v>8818860377</v>
      </c>
      <c r="AC10" s="99">
        <f aca="true" t="shared" si="11" ref="AC10:AC17">IF($F10=0,0,$AB10/$F10)</f>
        <v>0.19448158868757037</v>
      </c>
      <c r="AD10" s="72">
        <v>7288144189</v>
      </c>
      <c r="AE10" s="73">
        <v>842593336</v>
      </c>
      <c r="AF10" s="73">
        <f aca="true" t="shared" si="12" ref="AF10:AF17">$AD10+$AE10</f>
        <v>8130737525</v>
      </c>
      <c r="AG10" s="73">
        <v>41570679425</v>
      </c>
      <c r="AH10" s="73">
        <v>42503337950</v>
      </c>
      <c r="AI10" s="73">
        <v>8130737525</v>
      </c>
      <c r="AJ10" s="99">
        <f aca="true" t="shared" si="13" ref="AJ10:AJ17">IF($AG10=0,0,$AI10/$AG10)</f>
        <v>0.19558827609900195</v>
      </c>
      <c r="AK10" s="99">
        <f aca="true" t="shared" si="14" ref="AK10:AK17">IF($AF10=0,0,(($L10/$AF10)-1))</f>
        <v>0.08463227965288422</v>
      </c>
    </row>
    <row r="11" spans="1:37" s="13" customFormat="1" ht="12.75">
      <c r="A11" s="29"/>
      <c r="B11" s="38" t="s">
        <v>43</v>
      </c>
      <c r="C11" s="39" t="s">
        <v>44</v>
      </c>
      <c r="D11" s="72">
        <v>32773094191</v>
      </c>
      <c r="E11" s="73">
        <v>6715955712</v>
      </c>
      <c r="F11" s="75">
        <f t="shared" si="0"/>
        <v>39489049903</v>
      </c>
      <c r="G11" s="72">
        <v>32773094191</v>
      </c>
      <c r="H11" s="73">
        <v>6715955712</v>
      </c>
      <c r="I11" s="75">
        <f t="shared" si="1"/>
        <v>39489049903</v>
      </c>
      <c r="J11" s="72">
        <v>7113016232</v>
      </c>
      <c r="K11" s="73">
        <v>364303748</v>
      </c>
      <c r="L11" s="73">
        <f t="shared" si="2"/>
        <v>7477319980</v>
      </c>
      <c r="M11" s="99">
        <f t="shared" si="3"/>
        <v>0.18935173164123012</v>
      </c>
      <c r="N11" s="110">
        <v>0</v>
      </c>
      <c r="O11" s="111">
        <v>0</v>
      </c>
      <c r="P11" s="112">
        <f t="shared" si="4"/>
        <v>0</v>
      </c>
      <c r="Q11" s="99">
        <f t="shared" si="5"/>
        <v>0</v>
      </c>
      <c r="R11" s="110">
        <v>0</v>
      </c>
      <c r="S11" s="112">
        <v>0</v>
      </c>
      <c r="T11" s="112">
        <f t="shared" si="6"/>
        <v>0</v>
      </c>
      <c r="U11" s="99">
        <f t="shared" si="7"/>
        <v>0</v>
      </c>
      <c r="V11" s="110">
        <v>0</v>
      </c>
      <c r="W11" s="112">
        <v>0</v>
      </c>
      <c r="X11" s="112">
        <f t="shared" si="8"/>
        <v>0</v>
      </c>
      <c r="Y11" s="99">
        <f t="shared" si="9"/>
        <v>0</v>
      </c>
      <c r="Z11" s="72">
        <v>7113016232</v>
      </c>
      <c r="AA11" s="73">
        <v>364303748</v>
      </c>
      <c r="AB11" s="73">
        <f t="shared" si="10"/>
        <v>7477319980</v>
      </c>
      <c r="AC11" s="99">
        <f t="shared" si="11"/>
        <v>0.18935173164123012</v>
      </c>
      <c r="AD11" s="72">
        <v>7751495486</v>
      </c>
      <c r="AE11" s="73">
        <v>368806714</v>
      </c>
      <c r="AF11" s="73">
        <f t="shared" si="12"/>
        <v>8120302200</v>
      </c>
      <c r="AG11" s="73">
        <v>37509158197</v>
      </c>
      <c r="AH11" s="73">
        <v>37461616771</v>
      </c>
      <c r="AI11" s="73">
        <v>8120302200</v>
      </c>
      <c r="AJ11" s="99">
        <f t="shared" si="13"/>
        <v>0.2164885214792548</v>
      </c>
      <c r="AK11" s="99">
        <f t="shared" si="14"/>
        <v>-0.07918205556438529</v>
      </c>
    </row>
    <row r="12" spans="1:37" s="13" customFormat="1" ht="12.75">
      <c r="A12" s="29"/>
      <c r="B12" s="38" t="s">
        <v>45</v>
      </c>
      <c r="C12" s="39" t="s">
        <v>46</v>
      </c>
      <c r="D12" s="72">
        <v>32697270950</v>
      </c>
      <c r="E12" s="73">
        <v>7340084000</v>
      </c>
      <c r="F12" s="75">
        <f t="shared" si="0"/>
        <v>40037354950</v>
      </c>
      <c r="G12" s="72">
        <v>32697270950</v>
      </c>
      <c r="H12" s="73">
        <v>7340084000</v>
      </c>
      <c r="I12" s="75">
        <f t="shared" si="1"/>
        <v>40037354950</v>
      </c>
      <c r="J12" s="72">
        <v>7861077671</v>
      </c>
      <c r="K12" s="73">
        <v>891584000</v>
      </c>
      <c r="L12" s="73">
        <f t="shared" si="2"/>
        <v>8752661671</v>
      </c>
      <c r="M12" s="99">
        <f t="shared" si="3"/>
        <v>0.21861238540684366</v>
      </c>
      <c r="N12" s="110">
        <v>0</v>
      </c>
      <c r="O12" s="111">
        <v>0</v>
      </c>
      <c r="P12" s="112">
        <f t="shared" si="4"/>
        <v>0</v>
      </c>
      <c r="Q12" s="99">
        <f t="shared" si="5"/>
        <v>0</v>
      </c>
      <c r="R12" s="110">
        <v>0</v>
      </c>
      <c r="S12" s="112">
        <v>0</v>
      </c>
      <c r="T12" s="112">
        <f t="shared" si="6"/>
        <v>0</v>
      </c>
      <c r="U12" s="99">
        <f t="shared" si="7"/>
        <v>0</v>
      </c>
      <c r="V12" s="110">
        <v>0</v>
      </c>
      <c r="W12" s="112">
        <v>0</v>
      </c>
      <c r="X12" s="112">
        <f t="shared" si="8"/>
        <v>0</v>
      </c>
      <c r="Y12" s="99">
        <f t="shared" si="9"/>
        <v>0</v>
      </c>
      <c r="Z12" s="72">
        <v>7861077671</v>
      </c>
      <c r="AA12" s="73">
        <v>891584000</v>
      </c>
      <c r="AB12" s="73">
        <f t="shared" si="10"/>
        <v>8752661671</v>
      </c>
      <c r="AC12" s="99">
        <f t="shared" si="11"/>
        <v>0.21861238540684366</v>
      </c>
      <c r="AD12" s="72">
        <v>6448365300</v>
      </c>
      <c r="AE12" s="73">
        <v>944963000</v>
      </c>
      <c r="AF12" s="73">
        <f t="shared" si="12"/>
        <v>7393328300</v>
      </c>
      <c r="AG12" s="73">
        <v>37371341349</v>
      </c>
      <c r="AH12" s="73">
        <v>36810509531</v>
      </c>
      <c r="AI12" s="73">
        <v>7393328300</v>
      </c>
      <c r="AJ12" s="99">
        <f t="shared" si="13"/>
        <v>0.19783417006512757</v>
      </c>
      <c r="AK12" s="99">
        <f t="shared" si="14"/>
        <v>0.18385946299719969</v>
      </c>
    </row>
    <row r="13" spans="1:37" s="13" customFormat="1" ht="12.75">
      <c r="A13" s="29"/>
      <c r="B13" s="38" t="s">
        <v>47</v>
      </c>
      <c r="C13" s="39" t="s">
        <v>48</v>
      </c>
      <c r="D13" s="72">
        <v>47740116608</v>
      </c>
      <c r="E13" s="73">
        <v>8589421000</v>
      </c>
      <c r="F13" s="75">
        <f t="shared" si="0"/>
        <v>56329537608</v>
      </c>
      <c r="G13" s="72">
        <v>47740116608</v>
      </c>
      <c r="H13" s="73">
        <v>8589421000</v>
      </c>
      <c r="I13" s="75">
        <f t="shared" si="1"/>
        <v>56329537608</v>
      </c>
      <c r="J13" s="72">
        <v>11529981237</v>
      </c>
      <c r="K13" s="73">
        <v>476036000</v>
      </c>
      <c r="L13" s="73">
        <f t="shared" si="2"/>
        <v>12006017237</v>
      </c>
      <c r="M13" s="99">
        <f t="shared" si="3"/>
        <v>0.21313892758272684</v>
      </c>
      <c r="N13" s="110">
        <v>0</v>
      </c>
      <c r="O13" s="111">
        <v>0</v>
      </c>
      <c r="P13" s="112">
        <f t="shared" si="4"/>
        <v>0</v>
      </c>
      <c r="Q13" s="99">
        <f t="shared" si="5"/>
        <v>0</v>
      </c>
      <c r="R13" s="110">
        <v>0</v>
      </c>
      <c r="S13" s="112">
        <v>0</v>
      </c>
      <c r="T13" s="112">
        <f t="shared" si="6"/>
        <v>0</v>
      </c>
      <c r="U13" s="99">
        <f t="shared" si="7"/>
        <v>0</v>
      </c>
      <c r="V13" s="110">
        <v>0</v>
      </c>
      <c r="W13" s="112">
        <v>0</v>
      </c>
      <c r="X13" s="112">
        <f t="shared" si="8"/>
        <v>0</v>
      </c>
      <c r="Y13" s="99">
        <f t="shared" si="9"/>
        <v>0</v>
      </c>
      <c r="Z13" s="72">
        <v>11529981237</v>
      </c>
      <c r="AA13" s="73">
        <v>476036000</v>
      </c>
      <c r="AB13" s="73">
        <f t="shared" si="10"/>
        <v>12006017237</v>
      </c>
      <c r="AC13" s="99">
        <f t="shared" si="11"/>
        <v>0.21313892758272684</v>
      </c>
      <c r="AD13" s="72">
        <v>11213854752</v>
      </c>
      <c r="AE13" s="73">
        <v>1385080500</v>
      </c>
      <c r="AF13" s="73">
        <f t="shared" si="12"/>
        <v>12598935252</v>
      </c>
      <c r="AG13" s="73">
        <v>55265939748</v>
      </c>
      <c r="AH13" s="73">
        <v>55612551392</v>
      </c>
      <c r="AI13" s="73">
        <v>12598935252</v>
      </c>
      <c r="AJ13" s="99">
        <f t="shared" si="13"/>
        <v>0.22796925754720274</v>
      </c>
      <c r="AK13" s="99">
        <f t="shared" si="14"/>
        <v>-0.047060962148041674</v>
      </c>
    </row>
    <row r="14" spans="1:37" s="13" customFormat="1" ht="12.75">
      <c r="A14" s="29"/>
      <c r="B14" s="38" t="s">
        <v>49</v>
      </c>
      <c r="C14" s="39" t="s">
        <v>50</v>
      </c>
      <c r="D14" s="72">
        <v>6147612379</v>
      </c>
      <c r="E14" s="73">
        <v>1139436203</v>
      </c>
      <c r="F14" s="75">
        <f t="shared" si="0"/>
        <v>7287048582</v>
      </c>
      <c r="G14" s="72">
        <v>6147612379</v>
      </c>
      <c r="H14" s="73">
        <v>1139436203</v>
      </c>
      <c r="I14" s="75">
        <f t="shared" si="1"/>
        <v>7287048582</v>
      </c>
      <c r="J14" s="72">
        <v>992663106</v>
      </c>
      <c r="K14" s="73">
        <v>123823860</v>
      </c>
      <c r="L14" s="73">
        <f t="shared" si="2"/>
        <v>1116486966</v>
      </c>
      <c r="M14" s="99">
        <f t="shared" si="3"/>
        <v>0.15321524941632397</v>
      </c>
      <c r="N14" s="110">
        <v>0</v>
      </c>
      <c r="O14" s="111">
        <v>0</v>
      </c>
      <c r="P14" s="112">
        <f t="shared" si="4"/>
        <v>0</v>
      </c>
      <c r="Q14" s="99">
        <f t="shared" si="5"/>
        <v>0</v>
      </c>
      <c r="R14" s="110">
        <v>0</v>
      </c>
      <c r="S14" s="112">
        <v>0</v>
      </c>
      <c r="T14" s="112">
        <f t="shared" si="6"/>
        <v>0</v>
      </c>
      <c r="U14" s="99">
        <f t="shared" si="7"/>
        <v>0</v>
      </c>
      <c r="V14" s="110">
        <v>0</v>
      </c>
      <c r="W14" s="112">
        <v>0</v>
      </c>
      <c r="X14" s="112">
        <f t="shared" si="8"/>
        <v>0</v>
      </c>
      <c r="Y14" s="99">
        <f t="shared" si="9"/>
        <v>0</v>
      </c>
      <c r="Z14" s="72">
        <v>992663106</v>
      </c>
      <c r="AA14" s="73">
        <v>123823860</v>
      </c>
      <c r="AB14" s="73">
        <f t="shared" si="10"/>
        <v>1116486966</v>
      </c>
      <c r="AC14" s="99">
        <f t="shared" si="11"/>
        <v>0.15321524941632397</v>
      </c>
      <c r="AD14" s="72">
        <v>1534539561</v>
      </c>
      <c r="AE14" s="73">
        <v>162708098</v>
      </c>
      <c r="AF14" s="73">
        <f t="shared" si="12"/>
        <v>1697247659</v>
      </c>
      <c r="AG14" s="73">
        <v>8404562676</v>
      </c>
      <c r="AH14" s="73">
        <v>8256990090</v>
      </c>
      <c r="AI14" s="73">
        <v>1697247659</v>
      </c>
      <c r="AJ14" s="99">
        <f t="shared" si="13"/>
        <v>0.20194360187789978</v>
      </c>
      <c r="AK14" s="99">
        <f t="shared" si="14"/>
        <v>-0.34217793138225794</v>
      </c>
    </row>
    <row r="15" spans="1:37" s="13" customFormat="1" ht="12.75">
      <c r="A15" s="29"/>
      <c r="B15" s="38" t="s">
        <v>51</v>
      </c>
      <c r="C15" s="39" t="s">
        <v>52</v>
      </c>
      <c r="D15" s="72">
        <v>9488809423</v>
      </c>
      <c r="E15" s="73">
        <v>1601891266</v>
      </c>
      <c r="F15" s="75">
        <f t="shared" si="0"/>
        <v>11090700689</v>
      </c>
      <c r="G15" s="72">
        <v>9488809423</v>
      </c>
      <c r="H15" s="73">
        <v>1601891266</v>
      </c>
      <c r="I15" s="75">
        <f t="shared" si="1"/>
        <v>11090700689</v>
      </c>
      <c r="J15" s="72">
        <v>1980152642</v>
      </c>
      <c r="K15" s="73">
        <v>231495786</v>
      </c>
      <c r="L15" s="73">
        <f t="shared" si="2"/>
        <v>2211648428</v>
      </c>
      <c r="M15" s="99">
        <f t="shared" si="3"/>
        <v>0.1994146709047483</v>
      </c>
      <c r="N15" s="110">
        <v>0</v>
      </c>
      <c r="O15" s="111">
        <v>0</v>
      </c>
      <c r="P15" s="112">
        <f t="shared" si="4"/>
        <v>0</v>
      </c>
      <c r="Q15" s="99">
        <f t="shared" si="5"/>
        <v>0</v>
      </c>
      <c r="R15" s="110">
        <v>0</v>
      </c>
      <c r="S15" s="112">
        <v>0</v>
      </c>
      <c r="T15" s="112">
        <f t="shared" si="6"/>
        <v>0</v>
      </c>
      <c r="U15" s="99">
        <f t="shared" si="7"/>
        <v>0</v>
      </c>
      <c r="V15" s="110">
        <v>0</v>
      </c>
      <c r="W15" s="112">
        <v>0</v>
      </c>
      <c r="X15" s="112">
        <f t="shared" si="8"/>
        <v>0</v>
      </c>
      <c r="Y15" s="99">
        <f t="shared" si="9"/>
        <v>0</v>
      </c>
      <c r="Z15" s="72">
        <v>1980152642</v>
      </c>
      <c r="AA15" s="73">
        <v>231495786</v>
      </c>
      <c r="AB15" s="73">
        <f t="shared" si="10"/>
        <v>2211648428</v>
      </c>
      <c r="AC15" s="99">
        <f t="shared" si="11"/>
        <v>0.1994146709047483</v>
      </c>
      <c r="AD15" s="72">
        <v>2441733332</v>
      </c>
      <c r="AE15" s="73">
        <v>222186445</v>
      </c>
      <c r="AF15" s="73">
        <f t="shared" si="12"/>
        <v>2663919777</v>
      </c>
      <c r="AG15" s="73">
        <v>10919882513</v>
      </c>
      <c r="AH15" s="73">
        <v>11375544308</v>
      </c>
      <c r="AI15" s="73">
        <v>2663919777</v>
      </c>
      <c r="AJ15" s="99">
        <f t="shared" si="13"/>
        <v>0.24395132217115273</v>
      </c>
      <c r="AK15" s="99">
        <f t="shared" si="14"/>
        <v>-0.1697766400117836</v>
      </c>
    </row>
    <row r="16" spans="1:37" s="13" customFormat="1" ht="12.75">
      <c r="A16" s="29"/>
      <c r="B16" s="38" t="s">
        <v>53</v>
      </c>
      <c r="C16" s="39" t="s">
        <v>54</v>
      </c>
      <c r="D16" s="72">
        <v>29995329349</v>
      </c>
      <c r="E16" s="73">
        <v>3860284040</v>
      </c>
      <c r="F16" s="75">
        <f t="shared" si="0"/>
        <v>33855613389</v>
      </c>
      <c r="G16" s="72">
        <v>29995329349</v>
      </c>
      <c r="H16" s="73">
        <v>3860284040</v>
      </c>
      <c r="I16" s="75">
        <f t="shared" si="1"/>
        <v>33855613389</v>
      </c>
      <c r="J16" s="72">
        <v>6341959622</v>
      </c>
      <c r="K16" s="73">
        <v>138599731</v>
      </c>
      <c r="L16" s="73">
        <f t="shared" si="2"/>
        <v>6480559353</v>
      </c>
      <c r="M16" s="99">
        <f t="shared" si="3"/>
        <v>0.191417573166924</v>
      </c>
      <c r="N16" s="110">
        <v>0</v>
      </c>
      <c r="O16" s="111">
        <v>0</v>
      </c>
      <c r="P16" s="112">
        <f t="shared" si="4"/>
        <v>0</v>
      </c>
      <c r="Q16" s="99">
        <f t="shared" si="5"/>
        <v>0</v>
      </c>
      <c r="R16" s="110">
        <v>0</v>
      </c>
      <c r="S16" s="112">
        <v>0</v>
      </c>
      <c r="T16" s="112">
        <f t="shared" si="6"/>
        <v>0</v>
      </c>
      <c r="U16" s="99">
        <f t="shared" si="7"/>
        <v>0</v>
      </c>
      <c r="V16" s="110">
        <v>0</v>
      </c>
      <c r="W16" s="112">
        <v>0</v>
      </c>
      <c r="X16" s="112">
        <f t="shared" si="8"/>
        <v>0</v>
      </c>
      <c r="Y16" s="99">
        <f t="shared" si="9"/>
        <v>0</v>
      </c>
      <c r="Z16" s="72">
        <v>6341959622</v>
      </c>
      <c r="AA16" s="73">
        <v>138599731</v>
      </c>
      <c r="AB16" s="73">
        <f t="shared" si="10"/>
        <v>6480559353</v>
      </c>
      <c r="AC16" s="99">
        <f t="shared" si="11"/>
        <v>0.191417573166924</v>
      </c>
      <c r="AD16" s="72">
        <v>6144102899</v>
      </c>
      <c r="AE16" s="73">
        <v>280754797</v>
      </c>
      <c r="AF16" s="73">
        <f t="shared" si="12"/>
        <v>6424857696</v>
      </c>
      <c r="AG16" s="73">
        <v>32723451325</v>
      </c>
      <c r="AH16" s="73">
        <v>33152713844</v>
      </c>
      <c r="AI16" s="73">
        <v>6424857696</v>
      </c>
      <c r="AJ16" s="99">
        <f t="shared" si="13"/>
        <v>0.1963380216894038</v>
      </c>
      <c r="AK16" s="99">
        <f t="shared" si="14"/>
        <v>0.008669710620155646</v>
      </c>
    </row>
    <row r="17" spans="1:37" s="13" customFormat="1" ht="12.75">
      <c r="A17" s="29"/>
      <c r="B17" s="47" t="s">
        <v>95</v>
      </c>
      <c r="C17" s="39"/>
      <c r="D17" s="76">
        <f>SUM(D9:D16)</f>
        <v>203362646490</v>
      </c>
      <c r="E17" s="77">
        <f>SUM(E9:E16)</f>
        <v>37916441447</v>
      </c>
      <c r="F17" s="78">
        <f t="shared" si="0"/>
        <v>241279087937</v>
      </c>
      <c r="G17" s="76">
        <f>SUM(G9:G16)</f>
        <v>203362646490</v>
      </c>
      <c r="H17" s="77">
        <f>SUM(H9:H16)</f>
        <v>38120998742</v>
      </c>
      <c r="I17" s="78">
        <f t="shared" si="1"/>
        <v>241483645232</v>
      </c>
      <c r="J17" s="76">
        <f>SUM(J9:J16)</f>
        <v>45284426444</v>
      </c>
      <c r="K17" s="77">
        <f>SUM(K9:K16)</f>
        <v>3144116965</v>
      </c>
      <c r="L17" s="77">
        <f t="shared" si="2"/>
        <v>48428543409</v>
      </c>
      <c r="M17" s="100">
        <f t="shared" si="3"/>
        <v>0.20071587564043303</v>
      </c>
      <c r="N17" s="116">
        <f>SUM(N9:N16)</f>
        <v>0</v>
      </c>
      <c r="O17" s="117">
        <f>SUM(O9:O16)</f>
        <v>0</v>
      </c>
      <c r="P17" s="118">
        <f t="shared" si="4"/>
        <v>0</v>
      </c>
      <c r="Q17" s="100">
        <f t="shared" si="5"/>
        <v>0</v>
      </c>
      <c r="R17" s="116">
        <f>SUM(R9:R16)</f>
        <v>0</v>
      </c>
      <c r="S17" s="118">
        <f>SUM(S9:S16)</f>
        <v>0</v>
      </c>
      <c r="T17" s="118">
        <f t="shared" si="6"/>
        <v>0</v>
      </c>
      <c r="U17" s="100">
        <f t="shared" si="7"/>
        <v>0</v>
      </c>
      <c r="V17" s="116">
        <f>SUM(V9:V16)</f>
        <v>0</v>
      </c>
      <c r="W17" s="118">
        <f>SUM(W9:W16)</f>
        <v>0</v>
      </c>
      <c r="X17" s="118">
        <f t="shared" si="8"/>
        <v>0</v>
      </c>
      <c r="Y17" s="100">
        <f t="shared" si="9"/>
        <v>0</v>
      </c>
      <c r="Z17" s="76">
        <v>45284426444</v>
      </c>
      <c r="AA17" s="77">
        <v>3144116965</v>
      </c>
      <c r="AB17" s="77">
        <f t="shared" si="10"/>
        <v>48428543409</v>
      </c>
      <c r="AC17" s="100">
        <f t="shared" si="11"/>
        <v>0.20071587564043303</v>
      </c>
      <c r="AD17" s="76">
        <f>SUM(AD9:AD16)</f>
        <v>44253610427</v>
      </c>
      <c r="AE17" s="77">
        <f>SUM(AE9:AE16)</f>
        <v>4334242615</v>
      </c>
      <c r="AF17" s="77">
        <f t="shared" si="12"/>
        <v>48587853042</v>
      </c>
      <c r="AG17" s="77">
        <f>SUM(AG9:AG16)</f>
        <v>231229110450</v>
      </c>
      <c r="AH17" s="77">
        <f>SUM(AH9:AH16)</f>
        <v>232607090365</v>
      </c>
      <c r="AI17" s="77">
        <f>SUM(AI9:AI16)</f>
        <v>48587853042</v>
      </c>
      <c r="AJ17" s="100">
        <f t="shared" si="13"/>
        <v>0.21012861636427232</v>
      </c>
      <c r="AK17" s="100">
        <f t="shared" si="14"/>
        <v>-0.0032787954812962816</v>
      </c>
    </row>
    <row r="18" spans="1:37" s="13" customFormat="1" ht="12.75">
      <c r="A18" s="43"/>
      <c r="B18" s="48"/>
      <c r="C18" s="49"/>
      <c r="D18" s="95"/>
      <c r="E18" s="96"/>
      <c r="F18" s="97"/>
      <c r="G18" s="95"/>
      <c r="H18" s="96"/>
      <c r="I18" s="97"/>
      <c r="J18" s="95"/>
      <c r="K18" s="96"/>
      <c r="L18" s="96"/>
      <c r="M18" s="108"/>
      <c r="N18" s="119"/>
      <c r="O18" s="120"/>
      <c r="P18" s="121"/>
      <c r="Q18" s="108"/>
      <c r="R18" s="119"/>
      <c r="S18" s="121"/>
      <c r="T18" s="121"/>
      <c r="U18" s="108"/>
      <c r="V18" s="119"/>
      <c r="W18" s="121"/>
      <c r="X18" s="121"/>
      <c r="Y18" s="108"/>
      <c r="Z18" s="95"/>
      <c r="AA18" s="96"/>
      <c r="AB18" s="96"/>
      <c r="AC18" s="108"/>
      <c r="AD18" s="95"/>
      <c r="AE18" s="96"/>
      <c r="AF18" s="96"/>
      <c r="AG18" s="96"/>
      <c r="AH18" s="96"/>
      <c r="AI18" s="96"/>
      <c r="AJ18" s="108"/>
      <c r="AK18" s="108"/>
    </row>
    <row r="19" spans="1:37" ht="12.75">
      <c r="A19" s="50"/>
      <c r="B19" s="51"/>
      <c r="C19" s="52"/>
      <c r="D19" s="98"/>
      <c r="E19" s="98"/>
      <c r="F19" s="98"/>
      <c r="G19" s="98"/>
      <c r="H19" s="98"/>
      <c r="I19" s="98"/>
      <c r="J19" s="98"/>
      <c r="K19" s="98"/>
      <c r="L19" s="98"/>
      <c r="M19" s="109"/>
      <c r="N19" s="122"/>
      <c r="O19" s="122"/>
      <c r="P19" s="122"/>
      <c r="Q19" s="123"/>
      <c r="R19" s="122"/>
      <c r="S19" s="122"/>
      <c r="T19" s="122"/>
      <c r="U19" s="123"/>
      <c r="V19" s="122"/>
      <c r="W19" s="122"/>
      <c r="X19" s="122"/>
      <c r="Y19" s="123"/>
      <c r="Z19" s="98"/>
      <c r="AA19" s="98"/>
      <c r="AB19" s="98"/>
      <c r="AC19" s="109"/>
      <c r="AD19" s="98"/>
      <c r="AE19" s="98"/>
      <c r="AF19" s="98"/>
      <c r="AG19" s="98"/>
      <c r="AH19" s="98"/>
      <c r="AI19" s="98"/>
      <c r="AJ19" s="109"/>
      <c r="AK19" s="109"/>
    </row>
    <row r="20" spans="1:37" ht="12.75">
      <c r="A20" s="2"/>
      <c r="B20" s="2"/>
      <c r="C20" s="2"/>
      <c r="D20" s="84"/>
      <c r="E20" s="84"/>
      <c r="F20" s="84"/>
      <c r="G20" s="84"/>
      <c r="H20" s="84"/>
      <c r="I20" s="84"/>
      <c r="J20" s="84"/>
      <c r="K20" s="84"/>
      <c r="L20" s="84"/>
      <c r="M20" s="103"/>
      <c r="N20" s="84"/>
      <c r="O20" s="84"/>
      <c r="P20" s="84"/>
      <c r="Q20" s="103"/>
      <c r="R20" s="84"/>
      <c r="S20" s="84"/>
      <c r="T20" s="84"/>
      <c r="U20" s="103"/>
      <c r="V20" s="84"/>
      <c r="W20" s="84"/>
      <c r="X20" s="84"/>
      <c r="Y20" s="103"/>
      <c r="Z20" s="84"/>
      <c r="AA20" s="84"/>
      <c r="AB20" s="84"/>
      <c r="AC20" s="103"/>
      <c r="AD20" s="84"/>
      <c r="AE20" s="84"/>
      <c r="AF20" s="84"/>
      <c r="AG20" s="84"/>
      <c r="AH20" s="84"/>
      <c r="AI20" s="84"/>
      <c r="AJ20" s="103"/>
      <c r="AK20" s="103"/>
    </row>
    <row r="21" spans="1:37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3"/>
      <c r="N21" s="84"/>
      <c r="O21" s="84"/>
      <c r="P21" s="84"/>
      <c r="Q21" s="103"/>
      <c r="R21" s="84"/>
      <c r="S21" s="84"/>
      <c r="T21" s="84"/>
      <c r="U21" s="103"/>
      <c r="V21" s="84"/>
      <c r="W21" s="84"/>
      <c r="X21" s="84"/>
      <c r="Y21" s="103"/>
      <c r="Z21" s="84"/>
      <c r="AA21" s="84"/>
      <c r="AB21" s="84"/>
      <c r="AC21" s="103"/>
      <c r="AD21" s="84"/>
      <c r="AE21" s="84"/>
      <c r="AF21" s="84"/>
      <c r="AG21" s="84"/>
      <c r="AH21" s="84"/>
      <c r="AI21" s="84"/>
      <c r="AJ21" s="103"/>
      <c r="AK21" s="103"/>
    </row>
    <row r="22" spans="1:37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3"/>
      <c r="N22" s="84"/>
      <c r="O22" s="84"/>
      <c r="P22" s="84"/>
      <c r="Q22" s="103"/>
      <c r="R22" s="84"/>
      <c r="S22" s="84"/>
      <c r="T22" s="84"/>
      <c r="U22" s="103"/>
      <c r="V22" s="84"/>
      <c r="W22" s="84"/>
      <c r="X22" s="84"/>
      <c r="Y22" s="103"/>
      <c r="Z22" s="84"/>
      <c r="AA22" s="84"/>
      <c r="AB22" s="84"/>
      <c r="AC22" s="103"/>
      <c r="AD22" s="84"/>
      <c r="AE22" s="84"/>
      <c r="AF22" s="84"/>
      <c r="AG22" s="84"/>
      <c r="AH22" s="84"/>
      <c r="AI22" s="84"/>
      <c r="AJ22" s="103"/>
      <c r="AK22" s="103"/>
    </row>
    <row r="23" spans="1:37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3"/>
      <c r="N23" s="84"/>
      <c r="O23" s="84"/>
      <c r="P23" s="84"/>
      <c r="Q23" s="103"/>
      <c r="R23" s="84"/>
      <c r="S23" s="84"/>
      <c r="T23" s="84"/>
      <c r="U23" s="103"/>
      <c r="V23" s="84"/>
      <c r="W23" s="84"/>
      <c r="X23" s="84"/>
      <c r="Y23" s="103"/>
      <c r="Z23" s="84"/>
      <c r="AA23" s="84"/>
      <c r="AB23" s="84"/>
      <c r="AC23" s="103"/>
      <c r="AD23" s="84"/>
      <c r="AE23" s="84"/>
      <c r="AF23" s="84"/>
      <c r="AG23" s="84"/>
      <c r="AH23" s="84"/>
      <c r="AI23" s="84"/>
      <c r="AJ23" s="103"/>
      <c r="AK23" s="103"/>
    </row>
    <row r="24" spans="1:37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3"/>
      <c r="N24" s="84"/>
      <c r="O24" s="84"/>
      <c r="P24" s="84"/>
      <c r="Q24" s="103"/>
      <c r="R24" s="84"/>
      <c r="S24" s="84"/>
      <c r="T24" s="84"/>
      <c r="U24" s="103"/>
      <c r="V24" s="84"/>
      <c r="W24" s="84"/>
      <c r="X24" s="84"/>
      <c r="Y24" s="103"/>
      <c r="Z24" s="84"/>
      <c r="AA24" s="84"/>
      <c r="AB24" s="84"/>
      <c r="AC24" s="103"/>
      <c r="AD24" s="84"/>
      <c r="AE24" s="84"/>
      <c r="AF24" s="84"/>
      <c r="AG24" s="84"/>
      <c r="AH24" s="84"/>
      <c r="AI24" s="84"/>
      <c r="AJ24" s="103"/>
      <c r="AK24" s="103"/>
    </row>
    <row r="25" spans="1:37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3"/>
      <c r="N25" s="84"/>
      <c r="O25" s="84"/>
      <c r="P25" s="84"/>
      <c r="Q25" s="103"/>
      <c r="R25" s="84"/>
      <c r="S25" s="84"/>
      <c r="T25" s="84"/>
      <c r="U25" s="103"/>
      <c r="V25" s="84"/>
      <c r="W25" s="84"/>
      <c r="X25" s="84"/>
      <c r="Y25" s="103"/>
      <c r="Z25" s="84"/>
      <c r="AA25" s="84"/>
      <c r="AB25" s="84"/>
      <c r="AC25" s="103"/>
      <c r="AD25" s="84"/>
      <c r="AE25" s="84"/>
      <c r="AF25" s="84"/>
      <c r="AG25" s="84"/>
      <c r="AH25" s="84"/>
      <c r="AI25" s="84"/>
      <c r="AJ25" s="103"/>
      <c r="AK25" s="103"/>
    </row>
    <row r="26" spans="1:37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3"/>
      <c r="N26" s="84"/>
      <c r="O26" s="84"/>
      <c r="P26" s="84"/>
      <c r="Q26" s="103"/>
      <c r="R26" s="84"/>
      <c r="S26" s="84"/>
      <c r="T26" s="84"/>
      <c r="U26" s="103"/>
      <c r="V26" s="84"/>
      <c r="W26" s="84"/>
      <c r="X26" s="84"/>
      <c r="Y26" s="103"/>
      <c r="Z26" s="84"/>
      <c r="AA26" s="84"/>
      <c r="AB26" s="84"/>
      <c r="AC26" s="103"/>
      <c r="AD26" s="84"/>
      <c r="AE26" s="84"/>
      <c r="AF26" s="84"/>
      <c r="AG26" s="84"/>
      <c r="AH26" s="84"/>
      <c r="AI26" s="84"/>
      <c r="AJ26" s="103"/>
      <c r="AK26" s="103"/>
    </row>
    <row r="27" spans="1:37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3"/>
      <c r="N27" s="84"/>
      <c r="O27" s="84"/>
      <c r="P27" s="84"/>
      <c r="Q27" s="103"/>
      <c r="R27" s="84"/>
      <c r="S27" s="84"/>
      <c r="T27" s="84"/>
      <c r="U27" s="103"/>
      <c r="V27" s="84"/>
      <c r="W27" s="84"/>
      <c r="X27" s="84"/>
      <c r="Y27" s="103"/>
      <c r="Z27" s="84"/>
      <c r="AA27" s="84"/>
      <c r="AB27" s="84"/>
      <c r="AC27" s="103"/>
      <c r="AD27" s="84"/>
      <c r="AE27" s="84"/>
      <c r="AF27" s="84"/>
      <c r="AG27" s="84"/>
      <c r="AH27" s="84"/>
      <c r="AI27" s="84"/>
      <c r="AJ27" s="103"/>
      <c r="AK27" s="103"/>
    </row>
    <row r="28" spans="1:37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3"/>
      <c r="N28" s="84"/>
      <c r="O28" s="84"/>
      <c r="P28" s="84"/>
      <c r="Q28" s="103"/>
      <c r="R28" s="84"/>
      <c r="S28" s="84"/>
      <c r="T28" s="84"/>
      <c r="U28" s="103"/>
      <c r="V28" s="84"/>
      <c r="W28" s="84"/>
      <c r="X28" s="84"/>
      <c r="Y28" s="103"/>
      <c r="Z28" s="84"/>
      <c r="AA28" s="84"/>
      <c r="AB28" s="84"/>
      <c r="AC28" s="103"/>
      <c r="AD28" s="84"/>
      <c r="AE28" s="84"/>
      <c r="AF28" s="84"/>
      <c r="AG28" s="84"/>
      <c r="AH28" s="84"/>
      <c r="AI28" s="84"/>
      <c r="AJ28" s="103"/>
      <c r="AK28" s="103"/>
    </row>
    <row r="29" spans="1:37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3"/>
      <c r="N29" s="84"/>
      <c r="O29" s="84"/>
      <c r="P29" s="84"/>
      <c r="Q29" s="103"/>
      <c r="R29" s="84"/>
      <c r="S29" s="84"/>
      <c r="T29" s="84"/>
      <c r="U29" s="103"/>
      <c r="V29" s="84"/>
      <c r="W29" s="84"/>
      <c r="X29" s="84"/>
      <c r="Y29" s="103"/>
      <c r="Z29" s="84"/>
      <c r="AA29" s="84"/>
      <c r="AB29" s="84"/>
      <c r="AC29" s="103"/>
      <c r="AD29" s="84"/>
      <c r="AE29" s="84"/>
      <c r="AF29" s="84"/>
      <c r="AG29" s="84"/>
      <c r="AH29" s="84"/>
      <c r="AI29" s="84"/>
      <c r="AJ29" s="103"/>
      <c r="AK29" s="103"/>
    </row>
    <row r="30" spans="1:37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3"/>
      <c r="N30" s="84"/>
      <c r="O30" s="84"/>
      <c r="P30" s="84"/>
      <c r="Q30" s="103"/>
      <c r="R30" s="84"/>
      <c r="S30" s="84"/>
      <c r="T30" s="84"/>
      <c r="U30" s="103"/>
      <c r="V30" s="84"/>
      <c r="W30" s="84"/>
      <c r="X30" s="84"/>
      <c r="Y30" s="103"/>
      <c r="Z30" s="84"/>
      <c r="AA30" s="84"/>
      <c r="AB30" s="84"/>
      <c r="AC30" s="103"/>
      <c r="AD30" s="84"/>
      <c r="AE30" s="84"/>
      <c r="AF30" s="84"/>
      <c r="AG30" s="84"/>
      <c r="AH30" s="84"/>
      <c r="AI30" s="84"/>
      <c r="AJ30" s="103"/>
      <c r="AK30" s="103"/>
    </row>
    <row r="31" spans="1:37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3"/>
      <c r="N31" s="84"/>
      <c r="O31" s="84"/>
      <c r="P31" s="84"/>
      <c r="Q31" s="103"/>
      <c r="R31" s="84"/>
      <c r="S31" s="84"/>
      <c r="T31" s="84"/>
      <c r="U31" s="103"/>
      <c r="V31" s="84"/>
      <c r="W31" s="84"/>
      <c r="X31" s="84"/>
      <c r="Y31" s="103"/>
      <c r="Z31" s="84"/>
      <c r="AA31" s="84"/>
      <c r="AB31" s="84"/>
      <c r="AC31" s="103"/>
      <c r="AD31" s="84"/>
      <c r="AE31" s="84"/>
      <c r="AF31" s="84"/>
      <c r="AG31" s="84"/>
      <c r="AH31" s="84"/>
      <c r="AI31" s="84"/>
      <c r="AJ31" s="103"/>
      <c r="AK31" s="103"/>
    </row>
    <row r="32" spans="1:37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3"/>
      <c r="N32" s="84"/>
      <c r="O32" s="84"/>
      <c r="P32" s="84"/>
      <c r="Q32" s="103"/>
      <c r="R32" s="84"/>
      <c r="S32" s="84"/>
      <c r="T32" s="84"/>
      <c r="U32" s="103"/>
      <c r="V32" s="84"/>
      <c r="W32" s="84"/>
      <c r="X32" s="84"/>
      <c r="Y32" s="103"/>
      <c r="Z32" s="84"/>
      <c r="AA32" s="84"/>
      <c r="AB32" s="84"/>
      <c r="AC32" s="103"/>
      <c r="AD32" s="84"/>
      <c r="AE32" s="84"/>
      <c r="AF32" s="84"/>
      <c r="AG32" s="84"/>
      <c r="AH32" s="84"/>
      <c r="AI32" s="84"/>
      <c r="AJ32" s="103"/>
      <c r="AK32" s="103"/>
    </row>
    <row r="33" spans="1:37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3"/>
      <c r="N33" s="84"/>
      <c r="O33" s="84"/>
      <c r="P33" s="84"/>
      <c r="Q33" s="103"/>
      <c r="R33" s="84"/>
      <c r="S33" s="84"/>
      <c r="T33" s="84"/>
      <c r="U33" s="103"/>
      <c r="V33" s="84"/>
      <c r="W33" s="84"/>
      <c r="X33" s="84"/>
      <c r="Y33" s="103"/>
      <c r="Z33" s="84"/>
      <c r="AA33" s="84"/>
      <c r="AB33" s="84"/>
      <c r="AC33" s="103"/>
      <c r="AD33" s="84"/>
      <c r="AE33" s="84"/>
      <c r="AF33" s="84"/>
      <c r="AG33" s="84"/>
      <c r="AH33" s="84"/>
      <c r="AI33" s="84"/>
      <c r="AJ33" s="103"/>
      <c r="AK33" s="103"/>
    </row>
    <row r="34" spans="1:37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3"/>
      <c r="N34" s="84"/>
      <c r="O34" s="84"/>
      <c r="P34" s="84"/>
      <c r="Q34" s="103"/>
      <c r="R34" s="84"/>
      <c r="S34" s="84"/>
      <c r="T34" s="84"/>
      <c r="U34" s="103"/>
      <c r="V34" s="84"/>
      <c r="W34" s="84"/>
      <c r="X34" s="84"/>
      <c r="Y34" s="103"/>
      <c r="Z34" s="84"/>
      <c r="AA34" s="84"/>
      <c r="AB34" s="84"/>
      <c r="AC34" s="103"/>
      <c r="AD34" s="84"/>
      <c r="AE34" s="84"/>
      <c r="AF34" s="84"/>
      <c r="AG34" s="84"/>
      <c r="AH34" s="84"/>
      <c r="AI34" s="84"/>
      <c r="AJ34" s="103"/>
      <c r="AK34" s="103"/>
    </row>
    <row r="35" spans="1:37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3"/>
      <c r="N35" s="84"/>
      <c r="O35" s="84"/>
      <c r="P35" s="84"/>
      <c r="Q35" s="103"/>
      <c r="R35" s="84"/>
      <c r="S35" s="84"/>
      <c r="T35" s="84"/>
      <c r="U35" s="103"/>
      <c r="V35" s="84"/>
      <c r="W35" s="84"/>
      <c r="X35" s="84"/>
      <c r="Y35" s="103"/>
      <c r="Z35" s="84"/>
      <c r="AA35" s="84"/>
      <c r="AB35" s="84"/>
      <c r="AC35" s="103"/>
      <c r="AD35" s="84"/>
      <c r="AE35" s="84"/>
      <c r="AF35" s="84"/>
      <c r="AG35" s="84"/>
      <c r="AH35" s="84"/>
      <c r="AI35" s="84"/>
      <c r="AJ35" s="103"/>
      <c r="AK35" s="103"/>
    </row>
    <row r="36" spans="1:37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3"/>
      <c r="N36" s="84"/>
      <c r="O36" s="84"/>
      <c r="P36" s="84"/>
      <c r="Q36" s="103"/>
      <c r="R36" s="84"/>
      <c r="S36" s="84"/>
      <c r="T36" s="84"/>
      <c r="U36" s="103"/>
      <c r="V36" s="84"/>
      <c r="W36" s="84"/>
      <c r="X36" s="84"/>
      <c r="Y36" s="103"/>
      <c r="Z36" s="84"/>
      <c r="AA36" s="84"/>
      <c r="AB36" s="84"/>
      <c r="AC36" s="103"/>
      <c r="AD36" s="84"/>
      <c r="AE36" s="84"/>
      <c r="AF36" s="84"/>
      <c r="AG36" s="84"/>
      <c r="AH36" s="84"/>
      <c r="AI36" s="84"/>
      <c r="AJ36" s="103"/>
      <c r="AK36" s="103"/>
    </row>
    <row r="37" spans="1:37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3"/>
      <c r="N37" s="84"/>
      <c r="O37" s="84"/>
      <c r="P37" s="84"/>
      <c r="Q37" s="103"/>
      <c r="R37" s="84"/>
      <c r="S37" s="84"/>
      <c r="T37" s="84"/>
      <c r="U37" s="103"/>
      <c r="V37" s="84"/>
      <c r="W37" s="84"/>
      <c r="X37" s="84"/>
      <c r="Y37" s="103"/>
      <c r="Z37" s="84"/>
      <c r="AA37" s="84"/>
      <c r="AB37" s="84"/>
      <c r="AC37" s="103"/>
      <c r="AD37" s="84"/>
      <c r="AE37" s="84"/>
      <c r="AF37" s="84"/>
      <c r="AG37" s="84"/>
      <c r="AH37" s="84"/>
      <c r="AI37" s="84"/>
      <c r="AJ37" s="103"/>
      <c r="AK37" s="103"/>
    </row>
    <row r="38" spans="1:37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3"/>
      <c r="N38" s="84"/>
      <c r="O38" s="84"/>
      <c r="P38" s="84"/>
      <c r="Q38" s="103"/>
      <c r="R38" s="84"/>
      <c r="S38" s="84"/>
      <c r="T38" s="84"/>
      <c r="U38" s="103"/>
      <c r="V38" s="84"/>
      <c r="W38" s="84"/>
      <c r="X38" s="84"/>
      <c r="Y38" s="103"/>
      <c r="Z38" s="84"/>
      <c r="AA38" s="84"/>
      <c r="AB38" s="84"/>
      <c r="AC38" s="103"/>
      <c r="AD38" s="84"/>
      <c r="AE38" s="84"/>
      <c r="AF38" s="84"/>
      <c r="AG38" s="84"/>
      <c r="AH38" s="84"/>
      <c r="AI38" s="84"/>
      <c r="AJ38" s="103"/>
      <c r="AK38" s="103"/>
    </row>
    <row r="39" spans="1:37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3"/>
      <c r="N39" s="84"/>
      <c r="O39" s="84"/>
      <c r="P39" s="84"/>
      <c r="Q39" s="103"/>
      <c r="R39" s="84"/>
      <c r="S39" s="84"/>
      <c r="T39" s="84"/>
      <c r="U39" s="103"/>
      <c r="V39" s="84"/>
      <c r="W39" s="84"/>
      <c r="X39" s="84"/>
      <c r="Y39" s="103"/>
      <c r="Z39" s="84"/>
      <c r="AA39" s="84"/>
      <c r="AB39" s="84"/>
      <c r="AC39" s="103"/>
      <c r="AD39" s="84"/>
      <c r="AE39" s="84"/>
      <c r="AF39" s="84"/>
      <c r="AG39" s="84"/>
      <c r="AH39" s="84"/>
      <c r="AI39" s="84"/>
      <c r="AJ39" s="103"/>
      <c r="AK39" s="103"/>
    </row>
    <row r="40" spans="1:37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3"/>
      <c r="N40" s="84"/>
      <c r="O40" s="84"/>
      <c r="P40" s="84"/>
      <c r="Q40" s="103"/>
      <c r="R40" s="84"/>
      <c r="S40" s="84"/>
      <c r="T40" s="84"/>
      <c r="U40" s="103"/>
      <c r="V40" s="84"/>
      <c r="W40" s="84"/>
      <c r="X40" s="84"/>
      <c r="Y40" s="103"/>
      <c r="Z40" s="84"/>
      <c r="AA40" s="84"/>
      <c r="AB40" s="84"/>
      <c r="AC40" s="103"/>
      <c r="AD40" s="84"/>
      <c r="AE40" s="84"/>
      <c r="AF40" s="84"/>
      <c r="AG40" s="84"/>
      <c r="AH40" s="84"/>
      <c r="AI40" s="84"/>
      <c r="AJ40" s="103"/>
      <c r="AK40" s="103"/>
    </row>
    <row r="41" spans="1:37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3"/>
      <c r="N41" s="84"/>
      <c r="O41" s="84"/>
      <c r="P41" s="84"/>
      <c r="Q41" s="103"/>
      <c r="R41" s="84"/>
      <c r="S41" s="84"/>
      <c r="T41" s="84"/>
      <c r="U41" s="103"/>
      <c r="V41" s="84"/>
      <c r="W41" s="84"/>
      <c r="X41" s="84"/>
      <c r="Y41" s="103"/>
      <c r="Z41" s="84"/>
      <c r="AA41" s="84"/>
      <c r="AB41" s="84"/>
      <c r="AC41" s="103"/>
      <c r="AD41" s="84"/>
      <c r="AE41" s="84"/>
      <c r="AF41" s="84"/>
      <c r="AG41" s="84"/>
      <c r="AH41" s="84"/>
      <c r="AI41" s="84"/>
      <c r="AJ41" s="103"/>
      <c r="AK41" s="103"/>
    </row>
    <row r="42" spans="1:37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3"/>
      <c r="N42" s="84"/>
      <c r="O42" s="84"/>
      <c r="P42" s="84"/>
      <c r="Q42" s="103"/>
      <c r="R42" s="84"/>
      <c r="S42" s="84"/>
      <c r="T42" s="84"/>
      <c r="U42" s="103"/>
      <c r="V42" s="84"/>
      <c r="W42" s="84"/>
      <c r="X42" s="84"/>
      <c r="Y42" s="103"/>
      <c r="Z42" s="84"/>
      <c r="AA42" s="84"/>
      <c r="AB42" s="84"/>
      <c r="AC42" s="103"/>
      <c r="AD42" s="84"/>
      <c r="AE42" s="84"/>
      <c r="AF42" s="84"/>
      <c r="AG42" s="84"/>
      <c r="AH42" s="84"/>
      <c r="AI42" s="84"/>
      <c r="AJ42" s="103"/>
      <c r="AK42" s="103"/>
    </row>
    <row r="43" spans="1:37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3"/>
      <c r="N43" s="84"/>
      <c r="O43" s="84"/>
      <c r="P43" s="84"/>
      <c r="Q43" s="103"/>
      <c r="R43" s="84"/>
      <c r="S43" s="84"/>
      <c r="T43" s="84"/>
      <c r="U43" s="103"/>
      <c r="V43" s="84"/>
      <c r="W43" s="84"/>
      <c r="X43" s="84"/>
      <c r="Y43" s="103"/>
      <c r="Z43" s="84"/>
      <c r="AA43" s="84"/>
      <c r="AB43" s="84"/>
      <c r="AC43" s="103"/>
      <c r="AD43" s="84"/>
      <c r="AE43" s="84"/>
      <c r="AF43" s="84"/>
      <c r="AG43" s="84"/>
      <c r="AH43" s="84"/>
      <c r="AI43" s="84"/>
      <c r="AJ43" s="103"/>
      <c r="AK43" s="103"/>
    </row>
    <row r="44" spans="1:37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3"/>
      <c r="N44" s="84"/>
      <c r="O44" s="84"/>
      <c r="P44" s="84"/>
      <c r="Q44" s="103"/>
      <c r="R44" s="84"/>
      <c r="S44" s="84"/>
      <c r="T44" s="84"/>
      <c r="U44" s="103"/>
      <c r="V44" s="84"/>
      <c r="W44" s="84"/>
      <c r="X44" s="84"/>
      <c r="Y44" s="103"/>
      <c r="Z44" s="84"/>
      <c r="AA44" s="84"/>
      <c r="AB44" s="84"/>
      <c r="AC44" s="103"/>
      <c r="AD44" s="84"/>
      <c r="AE44" s="84"/>
      <c r="AF44" s="84"/>
      <c r="AG44" s="84"/>
      <c r="AH44" s="84"/>
      <c r="AI44" s="84"/>
      <c r="AJ44" s="103"/>
      <c r="AK44" s="103"/>
    </row>
    <row r="45" spans="1:37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3"/>
      <c r="N45" s="84"/>
      <c r="O45" s="84"/>
      <c r="P45" s="84"/>
      <c r="Q45" s="103"/>
      <c r="R45" s="84"/>
      <c r="S45" s="84"/>
      <c r="T45" s="84"/>
      <c r="U45" s="103"/>
      <c r="V45" s="84"/>
      <c r="W45" s="84"/>
      <c r="X45" s="84"/>
      <c r="Y45" s="103"/>
      <c r="Z45" s="84"/>
      <c r="AA45" s="84"/>
      <c r="AB45" s="84"/>
      <c r="AC45" s="103"/>
      <c r="AD45" s="84"/>
      <c r="AE45" s="84"/>
      <c r="AF45" s="84"/>
      <c r="AG45" s="84"/>
      <c r="AH45" s="84"/>
      <c r="AI45" s="84"/>
      <c r="AJ45" s="103"/>
      <c r="AK45" s="103"/>
    </row>
    <row r="46" spans="1:37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3"/>
      <c r="N46" s="84"/>
      <c r="O46" s="84"/>
      <c r="P46" s="84"/>
      <c r="Q46" s="103"/>
      <c r="R46" s="84"/>
      <c r="S46" s="84"/>
      <c r="T46" s="84"/>
      <c r="U46" s="103"/>
      <c r="V46" s="84"/>
      <c r="W46" s="84"/>
      <c r="X46" s="84"/>
      <c r="Y46" s="103"/>
      <c r="Z46" s="84"/>
      <c r="AA46" s="84"/>
      <c r="AB46" s="84"/>
      <c r="AC46" s="103"/>
      <c r="AD46" s="84"/>
      <c r="AE46" s="84"/>
      <c r="AF46" s="84"/>
      <c r="AG46" s="84"/>
      <c r="AH46" s="84"/>
      <c r="AI46" s="84"/>
      <c r="AJ46" s="103"/>
      <c r="AK46" s="103"/>
    </row>
    <row r="47" spans="1:37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3"/>
      <c r="N47" s="84"/>
      <c r="O47" s="84"/>
      <c r="P47" s="84"/>
      <c r="Q47" s="103"/>
      <c r="R47" s="84"/>
      <c r="S47" s="84"/>
      <c r="T47" s="84"/>
      <c r="U47" s="103"/>
      <c r="V47" s="84"/>
      <c r="W47" s="84"/>
      <c r="X47" s="84"/>
      <c r="Y47" s="103"/>
      <c r="Z47" s="84"/>
      <c r="AA47" s="84"/>
      <c r="AB47" s="84"/>
      <c r="AC47" s="103"/>
      <c r="AD47" s="84"/>
      <c r="AE47" s="84"/>
      <c r="AF47" s="84"/>
      <c r="AG47" s="84"/>
      <c r="AH47" s="84"/>
      <c r="AI47" s="84"/>
      <c r="AJ47" s="103"/>
      <c r="AK47" s="103"/>
    </row>
    <row r="48" spans="1:37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3"/>
      <c r="N48" s="84"/>
      <c r="O48" s="84"/>
      <c r="P48" s="84"/>
      <c r="Q48" s="103"/>
      <c r="R48" s="84"/>
      <c r="S48" s="84"/>
      <c r="T48" s="84"/>
      <c r="U48" s="103"/>
      <c r="V48" s="84"/>
      <c r="W48" s="84"/>
      <c r="X48" s="84"/>
      <c r="Y48" s="103"/>
      <c r="Z48" s="84"/>
      <c r="AA48" s="84"/>
      <c r="AB48" s="84"/>
      <c r="AC48" s="103"/>
      <c r="AD48" s="84"/>
      <c r="AE48" s="84"/>
      <c r="AF48" s="84"/>
      <c r="AG48" s="84"/>
      <c r="AH48" s="84"/>
      <c r="AI48" s="84"/>
      <c r="AJ48" s="103"/>
      <c r="AK48" s="103"/>
    </row>
    <row r="49" spans="1:37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3"/>
      <c r="N49" s="84"/>
      <c r="O49" s="84"/>
      <c r="P49" s="84"/>
      <c r="Q49" s="103"/>
      <c r="R49" s="84"/>
      <c r="S49" s="84"/>
      <c r="T49" s="84"/>
      <c r="U49" s="103"/>
      <c r="V49" s="84"/>
      <c r="W49" s="84"/>
      <c r="X49" s="84"/>
      <c r="Y49" s="103"/>
      <c r="Z49" s="84"/>
      <c r="AA49" s="84"/>
      <c r="AB49" s="84"/>
      <c r="AC49" s="103"/>
      <c r="AD49" s="84"/>
      <c r="AE49" s="84"/>
      <c r="AF49" s="84"/>
      <c r="AG49" s="84"/>
      <c r="AH49" s="84"/>
      <c r="AI49" s="84"/>
      <c r="AJ49" s="103"/>
      <c r="AK49" s="103"/>
    </row>
    <row r="50" spans="1:37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3"/>
      <c r="N50" s="84"/>
      <c r="O50" s="84"/>
      <c r="P50" s="84"/>
      <c r="Q50" s="103"/>
      <c r="R50" s="84"/>
      <c r="S50" s="84"/>
      <c r="T50" s="84"/>
      <c r="U50" s="103"/>
      <c r="V50" s="84"/>
      <c r="W50" s="84"/>
      <c r="X50" s="84"/>
      <c r="Y50" s="103"/>
      <c r="Z50" s="84"/>
      <c r="AA50" s="84"/>
      <c r="AB50" s="84"/>
      <c r="AC50" s="103"/>
      <c r="AD50" s="84"/>
      <c r="AE50" s="84"/>
      <c r="AF50" s="84"/>
      <c r="AG50" s="84"/>
      <c r="AH50" s="84"/>
      <c r="AI50" s="84"/>
      <c r="AJ50" s="103"/>
      <c r="AK50" s="103"/>
    </row>
    <row r="51" spans="1:37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3"/>
      <c r="N51" s="84"/>
      <c r="O51" s="84"/>
      <c r="P51" s="84"/>
      <c r="Q51" s="103"/>
      <c r="R51" s="84"/>
      <c r="S51" s="84"/>
      <c r="T51" s="84"/>
      <c r="U51" s="103"/>
      <c r="V51" s="84"/>
      <c r="W51" s="84"/>
      <c r="X51" s="84"/>
      <c r="Y51" s="103"/>
      <c r="Z51" s="84"/>
      <c r="AA51" s="84"/>
      <c r="AB51" s="84"/>
      <c r="AC51" s="103"/>
      <c r="AD51" s="84"/>
      <c r="AE51" s="84"/>
      <c r="AF51" s="84"/>
      <c r="AG51" s="84"/>
      <c r="AH51" s="84"/>
      <c r="AI51" s="84"/>
      <c r="AJ51" s="103"/>
      <c r="AK51" s="103"/>
    </row>
    <row r="52" spans="1:37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3"/>
      <c r="N52" s="84"/>
      <c r="O52" s="84"/>
      <c r="P52" s="84"/>
      <c r="Q52" s="103"/>
      <c r="R52" s="84"/>
      <c r="S52" s="84"/>
      <c r="T52" s="84"/>
      <c r="U52" s="103"/>
      <c r="V52" s="84"/>
      <c r="W52" s="84"/>
      <c r="X52" s="84"/>
      <c r="Y52" s="103"/>
      <c r="Z52" s="84"/>
      <c r="AA52" s="84"/>
      <c r="AB52" s="84"/>
      <c r="AC52" s="103"/>
      <c r="AD52" s="84"/>
      <c r="AE52" s="84"/>
      <c r="AF52" s="84"/>
      <c r="AG52" s="84"/>
      <c r="AH52" s="84"/>
      <c r="AI52" s="84"/>
      <c r="AJ52" s="103"/>
      <c r="AK52" s="103"/>
    </row>
    <row r="53" spans="1:37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3"/>
      <c r="N53" s="84"/>
      <c r="O53" s="84"/>
      <c r="P53" s="84"/>
      <c r="Q53" s="103"/>
      <c r="R53" s="84"/>
      <c r="S53" s="84"/>
      <c r="T53" s="84"/>
      <c r="U53" s="103"/>
      <c r="V53" s="84"/>
      <c r="W53" s="84"/>
      <c r="X53" s="84"/>
      <c r="Y53" s="103"/>
      <c r="Z53" s="84"/>
      <c r="AA53" s="84"/>
      <c r="AB53" s="84"/>
      <c r="AC53" s="103"/>
      <c r="AD53" s="84"/>
      <c r="AE53" s="84"/>
      <c r="AF53" s="84"/>
      <c r="AG53" s="84"/>
      <c r="AH53" s="84"/>
      <c r="AI53" s="84"/>
      <c r="AJ53" s="103"/>
      <c r="AK53" s="103"/>
    </row>
    <row r="54" spans="1:37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3"/>
      <c r="N54" s="84"/>
      <c r="O54" s="84"/>
      <c r="P54" s="84"/>
      <c r="Q54" s="103"/>
      <c r="R54" s="84"/>
      <c r="S54" s="84"/>
      <c r="T54" s="84"/>
      <c r="U54" s="103"/>
      <c r="V54" s="84"/>
      <c r="W54" s="84"/>
      <c r="X54" s="84"/>
      <c r="Y54" s="103"/>
      <c r="Z54" s="84"/>
      <c r="AA54" s="84"/>
      <c r="AB54" s="84"/>
      <c r="AC54" s="103"/>
      <c r="AD54" s="84"/>
      <c r="AE54" s="84"/>
      <c r="AF54" s="84"/>
      <c r="AG54" s="84"/>
      <c r="AH54" s="84"/>
      <c r="AI54" s="84"/>
      <c r="AJ54" s="103"/>
      <c r="AK54" s="103"/>
    </row>
    <row r="55" spans="1:37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3"/>
      <c r="N55" s="84"/>
      <c r="O55" s="84"/>
      <c r="P55" s="84"/>
      <c r="Q55" s="103"/>
      <c r="R55" s="84"/>
      <c r="S55" s="84"/>
      <c r="T55" s="84"/>
      <c r="U55" s="103"/>
      <c r="V55" s="84"/>
      <c r="W55" s="84"/>
      <c r="X55" s="84"/>
      <c r="Y55" s="103"/>
      <c r="Z55" s="84"/>
      <c r="AA55" s="84"/>
      <c r="AB55" s="84"/>
      <c r="AC55" s="103"/>
      <c r="AD55" s="84"/>
      <c r="AE55" s="84"/>
      <c r="AF55" s="84"/>
      <c r="AG55" s="84"/>
      <c r="AH55" s="84"/>
      <c r="AI55" s="84"/>
      <c r="AJ55" s="103"/>
      <c r="AK55" s="103"/>
    </row>
    <row r="56" spans="1:37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3"/>
      <c r="N56" s="84"/>
      <c r="O56" s="84"/>
      <c r="P56" s="84"/>
      <c r="Q56" s="103"/>
      <c r="R56" s="84"/>
      <c r="S56" s="84"/>
      <c r="T56" s="84"/>
      <c r="U56" s="103"/>
      <c r="V56" s="84"/>
      <c r="W56" s="84"/>
      <c r="X56" s="84"/>
      <c r="Y56" s="103"/>
      <c r="Z56" s="84"/>
      <c r="AA56" s="84"/>
      <c r="AB56" s="84"/>
      <c r="AC56" s="103"/>
      <c r="AD56" s="84"/>
      <c r="AE56" s="84"/>
      <c r="AF56" s="84"/>
      <c r="AG56" s="84"/>
      <c r="AH56" s="84"/>
      <c r="AI56" s="84"/>
      <c r="AJ56" s="103"/>
      <c r="AK56" s="103"/>
    </row>
    <row r="57" spans="1:37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3"/>
      <c r="N57" s="84"/>
      <c r="O57" s="84"/>
      <c r="P57" s="84"/>
      <c r="Q57" s="103"/>
      <c r="R57" s="84"/>
      <c r="S57" s="84"/>
      <c r="T57" s="84"/>
      <c r="U57" s="103"/>
      <c r="V57" s="84"/>
      <c r="W57" s="84"/>
      <c r="X57" s="84"/>
      <c r="Y57" s="103"/>
      <c r="Z57" s="84"/>
      <c r="AA57" s="84"/>
      <c r="AB57" s="84"/>
      <c r="AC57" s="103"/>
      <c r="AD57" s="84"/>
      <c r="AE57" s="84"/>
      <c r="AF57" s="84"/>
      <c r="AG57" s="84"/>
      <c r="AH57" s="84"/>
      <c r="AI57" s="84"/>
      <c r="AJ57" s="103"/>
      <c r="AK57" s="103"/>
    </row>
    <row r="58" spans="1:37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3"/>
      <c r="N58" s="84"/>
      <c r="O58" s="84"/>
      <c r="P58" s="84"/>
      <c r="Q58" s="103"/>
      <c r="R58" s="84"/>
      <c r="S58" s="84"/>
      <c r="T58" s="84"/>
      <c r="U58" s="103"/>
      <c r="V58" s="84"/>
      <c r="W58" s="84"/>
      <c r="X58" s="84"/>
      <c r="Y58" s="103"/>
      <c r="Z58" s="84"/>
      <c r="AA58" s="84"/>
      <c r="AB58" s="84"/>
      <c r="AC58" s="103"/>
      <c r="AD58" s="84"/>
      <c r="AE58" s="84"/>
      <c r="AF58" s="84"/>
      <c r="AG58" s="84"/>
      <c r="AH58" s="84"/>
      <c r="AI58" s="84"/>
      <c r="AJ58" s="103"/>
      <c r="AK58" s="103"/>
    </row>
    <row r="59" spans="1:37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3"/>
      <c r="N59" s="84"/>
      <c r="O59" s="84"/>
      <c r="P59" s="84"/>
      <c r="Q59" s="103"/>
      <c r="R59" s="84"/>
      <c r="S59" s="84"/>
      <c r="T59" s="84"/>
      <c r="U59" s="103"/>
      <c r="V59" s="84"/>
      <c r="W59" s="84"/>
      <c r="X59" s="84"/>
      <c r="Y59" s="103"/>
      <c r="Z59" s="84"/>
      <c r="AA59" s="84"/>
      <c r="AB59" s="84"/>
      <c r="AC59" s="103"/>
      <c r="AD59" s="84"/>
      <c r="AE59" s="84"/>
      <c r="AF59" s="84"/>
      <c r="AG59" s="84"/>
      <c r="AH59" s="84"/>
      <c r="AI59" s="84"/>
      <c r="AJ59" s="103"/>
      <c r="AK59" s="103"/>
    </row>
    <row r="60" spans="1:37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3"/>
      <c r="N60" s="84"/>
      <c r="O60" s="84"/>
      <c r="P60" s="84"/>
      <c r="Q60" s="103"/>
      <c r="R60" s="84"/>
      <c r="S60" s="84"/>
      <c r="T60" s="84"/>
      <c r="U60" s="103"/>
      <c r="V60" s="84"/>
      <c r="W60" s="84"/>
      <c r="X60" s="84"/>
      <c r="Y60" s="103"/>
      <c r="Z60" s="84"/>
      <c r="AA60" s="84"/>
      <c r="AB60" s="84"/>
      <c r="AC60" s="103"/>
      <c r="AD60" s="84"/>
      <c r="AE60" s="84"/>
      <c r="AF60" s="84"/>
      <c r="AG60" s="84"/>
      <c r="AH60" s="84"/>
      <c r="AI60" s="84"/>
      <c r="AJ60" s="103"/>
      <c r="AK60" s="103"/>
    </row>
    <row r="61" spans="1:37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3"/>
      <c r="N61" s="84"/>
      <c r="O61" s="84"/>
      <c r="P61" s="84"/>
      <c r="Q61" s="103"/>
      <c r="R61" s="84"/>
      <c r="S61" s="84"/>
      <c r="T61" s="84"/>
      <c r="U61" s="103"/>
      <c r="V61" s="84"/>
      <c r="W61" s="84"/>
      <c r="X61" s="84"/>
      <c r="Y61" s="103"/>
      <c r="Z61" s="84"/>
      <c r="AA61" s="84"/>
      <c r="AB61" s="84"/>
      <c r="AC61" s="103"/>
      <c r="AD61" s="84"/>
      <c r="AE61" s="84"/>
      <c r="AF61" s="84"/>
      <c r="AG61" s="84"/>
      <c r="AH61" s="84"/>
      <c r="AI61" s="84"/>
      <c r="AJ61" s="103"/>
      <c r="AK61" s="103"/>
    </row>
    <row r="62" spans="1:37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3"/>
      <c r="N62" s="84"/>
      <c r="O62" s="84"/>
      <c r="P62" s="84"/>
      <c r="Q62" s="103"/>
      <c r="R62" s="84"/>
      <c r="S62" s="84"/>
      <c r="T62" s="84"/>
      <c r="U62" s="103"/>
      <c r="V62" s="84"/>
      <c r="W62" s="84"/>
      <c r="X62" s="84"/>
      <c r="Y62" s="103"/>
      <c r="Z62" s="84"/>
      <c r="AA62" s="84"/>
      <c r="AB62" s="84"/>
      <c r="AC62" s="103"/>
      <c r="AD62" s="84"/>
      <c r="AE62" s="84"/>
      <c r="AF62" s="84"/>
      <c r="AG62" s="84"/>
      <c r="AH62" s="84"/>
      <c r="AI62" s="84"/>
      <c r="AJ62" s="103"/>
      <c r="AK62" s="103"/>
    </row>
    <row r="63" spans="1:37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3"/>
      <c r="N63" s="84"/>
      <c r="O63" s="84"/>
      <c r="P63" s="84"/>
      <c r="Q63" s="103"/>
      <c r="R63" s="84"/>
      <c r="S63" s="84"/>
      <c r="T63" s="84"/>
      <c r="U63" s="103"/>
      <c r="V63" s="84"/>
      <c r="W63" s="84"/>
      <c r="X63" s="84"/>
      <c r="Y63" s="103"/>
      <c r="Z63" s="84"/>
      <c r="AA63" s="84"/>
      <c r="AB63" s="84"/>
      <c r="AC63" s="103"/>
      <c r="AD63" s="84"/>
      <c r="AE63" s="84"/>
      <c r="AF63" s="84"/>
      <c r="AG63" s="84"/>
      <c r="AH63" s="84"/>
      <c r="AI63" s="84"/>
      <c r="AJ63" s="103"/>
      <c r="AK63" s="103"/>
    </row>
    <row r="64" spans="1:37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3"/>
      <c r="N64" s="84"/>
      <c r="O64" s="84"/>
      <c r="P64" s="84"/>
      <c r="Q64" s="103"/>
      <c r="R64" s="84"/>
      <c r="S64" s="84"/>
      <c r="T64" s="84"/>
      <c r="U64" s="103"/>
      <c r="V64" s="84"/>
      <c r="W64" s="84"/>
      <c r="X64" s="84"/>
      <c r="Y64" s="103"/>
      <c r="Z64" s="84"/>
      <c r="AA64" s="84"/>
      <c r="AB64" s="84"/>
      <c r="AC64" s="103"/>
      <c r="AD64" s="84"/>
      <c r="AE64" s="84"/>
      <c r="AF64" s="84"/>
      <c r="AG64" s="84"/>
      <c r="AH64" s="84"/>
      <c r="AI64" s="84"/>
      <c r="AJ64" s="103"/>
      <c r="AK64" s="103"/>
    </row>
    <row r="65" spans="1:37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3"/>
      <c r="N65" s="84"/>
      <c r="O65" s="84"/>
      <c r="P65" s="84"/>
      <c r="Q65" s="103"/>
      <c r="R65" s="84"/>
      <c r="S65" s="84"/>
      <c r="T65" s="84"/>
      <c r="U65" s="103"/>
      <c r="V65" s="84"/>
      <c r="W65" s="84"/>
      <c r="X65" s="84"/>
      <c r="Y65" s="103"/>
      <c r="Z65" s="84"/>
      <c r="AA65" s="84"/>
      <c r="AB65" s="84"/>
      <c r="AC65" s="103"/>
      <c r="AD65" s="84"/>
      <c r="AE65" s="84"/>
      <c r="AF65" s="84"/>
      <c r="AG65" s="84"/>
      <c r="AH65" s="84"/>
      <c r="AI65" s="84"/>
      <c r="AJ65" s="103"/>
      <c r="AK65" s="103"/>
    </row>
    <row r="66" spans="1:37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3"/>
      <c r="N66" s="84"/>
      <c r="O66" s="84"/>
      <c r="P66" s="84"/>
      <c r="Q66" s="103"/>
      <c r="R66" s="84"/>
      <c r="S66" s="84"/>
      <c r="T66" s="84"/>
      <c r="U66" s="103"/>
      <c r="V66" s="84"/>
      <c r="W66" s="84"/>
      <c r="X66" s="84"/>
      <c r="Y66" s="103"/>
      <c r="Z66" s="84"/>
      <c r="AA66" s="84"/>
      <c r="AB66" s="84"/>
      <c r="AC66" s="103"/>
      <c r="AD66" s="84"/>
      <c r="AE66" s="84"/>
      <c r="AF66" s="84"/>
      <c r="AG66" s="84"/>
      <c r="AH66" s="84"/>
      <c r="AI66" s="84"/>
      <c r="AJ66" s="103"/>
      <c r="AK66" s="103"/>
    </row>
    <row r="67" spans="1:37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3"/>
      <c r="N67" s="84"/>
      <c r="O67" s="84"/>
      <c r="P67" s="84"/>
      <c r="Q67" s="103"/>
      <c r="R67" s="84"/>
      <c r="S67" s="84"/>
      <c r="T67" s="84"/>
      <c r="U67" s="103"/>
      <c r="V67" s="84"/>
      <c r="W67" s="84"/>
      <c r="X67" s="84"/>
      <c r="Y67" s="103"/>
      <c r="Z67" s="84"/>
      <c r="AA67" s="84"/>
      <c r="AB67" s="84"/>
      <c r="AC67" s="103"/>
      <c r="AD67" s="84"/>
      <c r="AE67" s="84"/>
      <c r="AF67" s="84"/>
      <c r="AG67" s="84"/>
      <c r="AH67" s="84"/>
      <c r="AI67" s="84"/>
      <c r="AJ67" s="103"/>
      <c r="AK67" s="103"/>
    </row>
    <row r="68" spans="1:37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3"/>
      <c r="N68" s="84"/>
      <c r="O68" s="84"/>
      <c r="P68" s="84"/>
      <c r="Q68" s="103"/>
      <c r="R68" s="84"/>
      <c r="S68" s="84"/>
      <c r="T68" s="84"/>
      <c r="U68" s="103"/>
      <c r="V68" s="84"/>
      <c r="W68" s="84"/>
      <c r="X68" s="84"/>
      <c r="Y68" s="103"/>
      <c r="Z68" s="84"/>
      <c r="AA68" s="84"/>
      <c r="AB68" s="84"/>
      <c r="AC68" s="103"/>
      <c r="AD68" s="84"/>
      <c r="AE68" s="84"/>
      <c r="AF68" s="84"/>
      <c r="AG68" s="84"/>
      <c r="AH68" s="84"/>
      <c r="AI68" s="84"/>
      <c r="AJ68" s="103"/>
      <c r="AK68" s="103"/>
    </row>
    <row r="69" spans="1:37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3"/>
      <c r="N69" s="84"/>
      <c r="O69" s="84"/>
      <c r="P69" s="84"/>
      <c r="Q69" s="103"/>
      <c r="R69" s="84"/>
      <c r="S69" s="84"/>
      <c r="T69" s="84"/>
      <c r="U69" s="103"/>
      <c r="V69" s="84"/>
      <c r="W69" s="84"/>
      <c r="X69" s="84"/>
      <c r="Y69" s="103"/>
      <c r="Z69" s="84"/>
      <c r="AA69" s="84"/>
      <c r="AB69" s="84"/>
      <c r="AC69" s="103"/>
      <c r="AD69" s="84"/>
      <c r="AE69" s="84"/>
      <c r="AF69" s="84"/>
      <c r="AG69" s="84"/>
      <c r="AH69" s="84"/>
      <c r="AI69" s="84"/>
      <c r="AJ69" s="103"/>
      <c r="AK69" s="103"/>
    </row>
    <row r="70" spans="1:37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3"/>
      <c r="N70" s="84"/>
      <c r="O70" s="84"/>
      <c r="P70" s="84"/>
      <c r="Q70" s="103"/>
      <c r="R70" s="84"/>
      <c r="S70" s="84"/>
      <c r="T70" s="84"/>
      <c r="U70" s="103"/>
      <c r="V70" s="84"/>
      <c r="W70" s="84"/>
      <c r="X70" s="84"/>
      <c r="Y70" s="103"/>
      <c r="Z70" s="84"/>
      <c r="AA70" s="84"/>
      <c r="AB70" s="84"/>
      <c r="AC70" s="103"/>
      <c r="AD70" s="84"/>
      <c r="AE70" s="84"/>
      <c r="AF70" s="84"/>
      <c r="AG70" s="84"/>
      <c r="AH70" s="84"/>
      <c r="AI70" s="84"/>
      <c r="AJ70" s="103"/>
      <c r="AK70" s="103"/>
    </row>
    <row r="71" spans="1:37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3"/>
      <c r="N71" s="84"/>
      <c r="O71" s="84"/>
      <c r="P71" s="84"/>
      <c r="Q71" s="103"/>
      <c r="R71" s="84"/>
      <c r="S71" s="84"/>
      <c r="T71" s="84"/>
      <c r="U71" s="103"/>
      <c r="V71" s="84"/>
      <c r="W71" s="84"/>
      <c r="X71" s="84"/>
      <c r="Y71" s="103"/>
      <c r="Z71" s="84"/>
      <c r="AA71" s="84"/>
      <c r="AB71" s="84"/>
      <c r="AC71" s="103"/>
      <c r="AD71" s="84"/>
      <c r="AE71" s="84"/>
      <c r="AF71" s="84"/>
      <c r="AG71" s="84"/>
      <c r="AH71" s="84"/>
      <c r="AI71" s="84"/>
      <c r="AJ71" s="103"/>
      <c r="AK71" s="103"/>
    </row>
    <row r="72" spans="1:37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3"/>
      <c r="N72" s="84"/>
      <c r="O72" s="84"/>
      <c r="P72" s="84"/>
      <c r="Q72" s="103"/>
      <c r="R72" s="84"/>
      <c r="S72" s="84"/>
      <c r="T72" s="84"/>
      <c r="U72" s="103"/>
      <c r="V72" s="84"/>
      <c r="W72" s="84"/>
      <c r="X72" s="84"/>
      <c r="Y72" s="103"/>
      <c r="Z72" s="84"/>
      <c r="AA72" s="84"/>
      <c r="AB72" s="84"/>
      <c r="AC72" s="103"/>
      <c r="AD72" s="84"/>
      <c r="AE72" s="84"/>
      <c r="AF72" s="84"/>
      <c r="AG72" s="84"/>
      <c r="AH72" s="84"/>
      <c r="AI72" s="84"/>
      <c r="AJ72" s="103"/>
      <c r="AK72" s="103"/>
    </row>
    <row r="73" spans="1:37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3"/>
      <c r="N73" s="84"/>
      <c r="O73" s="84"/>
      <c r="P73" s="84"/>
      <c r="Q73" s="103"/>
      <c r="R73" s="84"/>
      <c r="S73" s="84"/>
      <c r="T73" s="84"/>
      <c r="U73" s="103"/>
      <c r="V73" s="84"/>
      <c r="W73" s="84"/>
      <c r="X73" s="84"/>
      <c r="Y73" s="103"/>
      <c r="Z73" s="84"/>
      <c r="AA73" s="84"/>
      <c r="AB73" s="84"/>
      <c r="AC73" s="103"/>
      <c r="AD73" s="84"/>
      <c r="AE73" s="84"/>
      <c r="AF73" s="84"/>
      <c r="AG73" s="84"/>
      <c r="AH73" s="84"/>
      <c r="AI73" s="84"/>
      <c r="AJ73" s="103"/>
      <c r="AK73" s="103"/>
    </row>
    <row r="74" spans="1:37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3"/>
      <c r="N74" s="84"/>
      <c r="O74" s="84"/>
      <c r="P74" s="84"/>
      <c r="Q74" s="103"/>
      <c r="R74" s="84"/>
      <c r="S74" s="84"/>
      <c r="T74" s="84"/>
      <c r="U74" s="103"/>
      <c r="V74" s="84"/>
      <c r="W74" s="84"/>
      <c r="X74" s="84"/>
      <c r="Y74" s="103"/>
      <c r="Z74" s="84"/>
      <c r="AA74" s="84"/>
      <c r="AB74" s="84"/>
      <c r="AC74" s="103"/>
      <c r="AD74" s="84"/>
      <c r="AE74" s="84"/>
      <c r="AF74" s="84"/>
      <c r="AG74" s="84"/>
      <c r="AH74" s="84"/>
      <c r="AI74" s="84"/>
      <c r="AJ74" s="103"/>
      <c r="AK74" s="103"/>
    </row>
    <row r="75" spans="1:37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3"/>
      <c r="N75" s="84"/>
      <c r="O75" s="84"/>
      <c r="P75" s="84"/>
      <c r="Q75" s="103"/>
      <c r="R75" s="84"/>
      <c r="S75" s="84"/>
      <c r="T75" s="84"/>
      <c r="U75" s="103"/>
      <c r="V75" s="84"/>
      <c r="W75" s="84"/>
      <c r="X75" s="84"/>
      <c r="Y75" s="103"/>
      <c r="Z75" s="84"/>
      <c r="AA75" s="84"/>
      <c r="AB75" s="84"/>
      <c r="AC75" s="103"/>
      <c r="AD75" s="84"/>
      <c r="AE75" s="84"/>
      <c r="AF75" s="84"/>
      <c r="AG75" s="84"/>
      <c r="AH75" s="84"/>
      <c r="AI75" s="84"/>
      <c r="AJ75" s="103"/>
      <c r="AK75" s="103"/>
    </row>
    <row r="76" spans="1:37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3"/>
      <c r="N76" s="84"/>
      <c r="O76" s="84"/>
      <c r="P76" s="84"/>
      <c r="Q76" s="103"/>
      <c r="R76" s="84"/>
      <c r="S76" s="84"/>
      <c r="T76" s="84"/>
      <c r="U76" s="103"/>
      <c r="V76" s="84"/>
      <c r="W76" s="84"/>
      <c r="X76" s="84"/>
      <c r="Y76" s="103"/>
      <c r="Z76" s="84"/>
      <c r="AA76" s="84"/>
      <c r="AB76" s="84"/>
      <c r="AC76" s="103"/>
      <c r="AD76" s="84"/>
      <c r="AE76" s="84"/>
      <c r="AF76" s="84"/>
      <c r="AG76" s="84"/>
      <c r="AH76" s="84"/>
      <c r="AI76" s="84"/>
      <c r="AJ76" s="103"/>
      <c r="AK76" s="103"/>
    </row>
    <row r="77" spans="1:37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3"/>
      <c r="N77" s="84"/>
      <c r="O77" s="84"/>
      <c r="P77" s="84"/>
      <c r="Q77" s="103"/>
      <c r="R77" s="84"/>
      <c r="S77" s="84"/>
      <c r="T77" s="84"/>
      <c r="U77" s="103"/>
      <c r="V77" s="84"/>
      <c r="W77" s="84"/>
      <c r="X77" s="84"/>
      <c r="Y77" s="103"/>
      <c r="Z77" s="84"/>
      <c r="AA77" s="84"/>
      <c r="AB77" s="84"/>
      <c r="AC77" s="103"/>
      <c r="AD77" s="84"/>
      <c r="AE77" s="84"/>
      <c r="AF77" s="84"/>
      <c r="AG77" s="84"/>
      <c r="AH77" s="84"/>
      <c r="AI77" s="84"/>
      <c r="AJ77" s="103"/>
      <c r="AK77" s="103"/>
    </row>
    <row r="78" spans="1:37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3"/>
      <c r="N78" s="84"/>
      <c r="O78" s="84"/>
      <c r="P78" s="84"/>
      <c r="Q78" s="103"/>
      <c r="R78" s="84"/>
      <c r="S78" s="84"/>
      <c r="T78" s="84"/>
      <c r="U78" s="103"/>
      <c r="V78" s="84"/>
      <c r="W78" s="84"/>
      <c r="X78" s="84"/>
      <c r="Y78" s="103"/>
      <c r="Z78" s="84"/>
      <c r="AA78" s="84"/>
      <c r="AB78" s="84"/>
      <c r="AC78" s="103"/>
      <c r="AD78" s="84"/>
      <c r="AE78" s="84"/>
      <c r="AF78" s="84"/>
      <c r="AG78" s="84"/>
      <c r="AH78" s="84"/>
      <c r="AI78" s="84"/>
      <c r="AJ78" s="103"/>
      <c r="AK78" s="103"/>
    </row>
    <row r="79" spans="1:37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3"/>
      <c r="N79" s="84"/>
      <c r="O79" s="84"/>
      <c r="P79" s="84"/>
      <c r="Q79" s="103"/>
      <c r="R79" s="84"/>
      <c r="S79" s="84"/>
      <c r="T79" s="84"/>
      <c r="U79" s="103"/>
      <c r="V79" s="84"/>
      <c r="W79" s="84"/>
      <c r="X79" s="84"/>
      <c r="Y79" s="103"/>
      <c r="Z79" s="84"/>
      <c r="AA79" s="84"/>
      <c r="AB79" s="84"/>
      <c r="AC79" s="103"/>
      <c r="AD79" s="84"/>
      <c r="AE79" s="84"/>
      <c r="AF79" s="84"/>
      <c r="AG79" s="84"/>
      <c r="AH79" s="84"/>
      <c r="AI79" s="84"/>
      <c r="AJ79" s="103"/>
      <c r="AK79" s="103"/>
    </row>
    <row r="80" spans="1:37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3"/>
      <c r="N80" s="84"/>
      <c r="O80" s="84"/>
      <c r="P80" s="84"/>
      <c r="Q80" s="103"/>
      <c r="R80" s="84"/>
      <c r="S80" s="84"/>
      <c r="T80" s="84"/>
      <c r="U80" s="103"/>
      <c r="V80" s="84"/>
      <c r="W80" s="84"/>
      <c r="X80" s="84"/>
      <c r="Y80" s="103"/>
      <c r="Z80" s="84"/>
      <c r="AA80" s="84"/>
      <c r="AB80" s="84"/>
      <c r="AC80" s="103"/>
      <c r="AD80" s="84"/>
      <c r="AE80" s="84"/>
      <c r="AF80" s="84"/>
      <c r="AG80" s="84"/>
      <c r="AH80" s="84"/>
      <c r="AI80" s="84"/>
      <c r="AJ80" s="103"/>
      <c r="AK80" s="103"/>
    </row>
    <row r="81" spans="1:37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3"/>
      <c r="N81" s="84"/>
      <c r="O81" s="84"/>
      <c r="P81" s="84"/>
      <c r="Q81" s="103"/>
      <c r="R81" s="84"/>
      <c r="S81" s="84"/>
      <c r="T81" s="84"/>
      <c r="U81" s="103"/>
      <c r="V81" s="84"/>
      <c r="W81" s="84"/>
      <c r="X81" s="84"/>
      <c r="Y81" s="103"/>
      <c r="Z81" s="84"/>
      <c r="AA81" s="84"/>
      <c r="AB81" s="84"/>
      <c r="AC81" s="103"/>
      <c r="AD81" s="84"/>
      <c r="AE81" s="84"/>
      <c r="AF81" s="84"/>
      <c r="AG81" s="84"/>
      <c r="AH81" s="84"/>
      <c r="AI81" s="84"/>
      <c r="AJ81" s="103"/>
      <c r="AK81" s="103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4"/>
  <sheetViews>
    <sheetView showGridLines="0" tabSelected="1" zoomScalePageLayoutView="0" workbookViewId="0" topLeftCell="A1">
      <selection activeCell="M31" sqref="M3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40" t="s">
        <v>614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2"/>
      <c r="AM2" s="2"/>
      <c r="AN2" s="2"/>
      <c r="AO2" s="2"/>
    </row>
    <row r="3" spans="1:41" s="7" customFormat="1" ht="16.5">
      <c r="A3" s="5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2" t="s">
        <v>0</v>
      </c>
      <c r="E4" s="132"/>
      <c r="F4" s="132"/>
      <c r="G4" s="132" t="s">
        <v>1</v>
      </c>
      <c r="H4" s="132"/>
      <c r="I4" s="132"/>
      <c r="J4" s="133" t="s">
        <v>2</v>
      </c>
      <c r="K4" s="134"/>
      <c r="L4" s="134"/>
      <c r="M4" s="135"/>
      <c r="N4" s="133" t="s">
        <v>3</v>
      </c>
      <c r="O4" s="136"/>
      <c r="P4" s="136"/>
      <c r="Q4" s="137"/>
      <c r="R4" s="133" t="s">
        <v>4</v>
      </c>
      <c r="S4" s="136"/>
      <c r="T4" s="136"/>
      <c r="U4" s="137"/>
      <c r="V4" s="133" t="s">
        <v>5</v>
      </c>
      <c r="W4" s="138"/>
      <c r="X4" s="138"/>
      <c r="Y4" s="139"/>
      <c r="Z4" s="133" t="s">
        <v>6</v>
      </c>
      <c r="AA4" s="134"/>
      <c r="AB4" s="134"/>
      <c r="AC4" s="135"/>
      <c r="AD4" s="133" t="s">
        <v>7</v>
      </c>
      <c r="AE4" s="134"/>
      <c r="AF4" s="134"/>
      <c r="AG4" s="134"/>
      <c r="AH4" s="134"/>
      <c r="AI4" s="134"/>
      <c r="AJ4" s="135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18"/>
      <c r="AH5" s="18"/>
      <c r="AI5" s="18"/>
      <c r="AJ5" s="22" t="s">
        <v>17</v>
      </c>
      <c r="AK5" s="23" t="s">
        <v>18</v>
      </c>
      <c r="AL5" s="12"/>
      <c r="AM5" s="12"/>
      <c r="AN5" s="12"/>
      <c r="AO5" s="12"/>
    </row>
    <row r="6" spans="1:41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2.75">
      <c r="A7" s="32"/>
      <c r="B7" s="33" t="s">
        <v>55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2.75">
      <c r="A9" s="29"/>
      <c r="B9" s="38" t="s">
        <v>56</v>
      </c>
      <c r="C9" s="39" t="s">
        <v>57</v>
      </c>
      <c r="D9" s="72">
        <v>3277017650</v>
      </c>
      <c r="E9" s="73">
        <v>213746949</v>
      </c>
      <c r="F9" s="74">
        <f>$D9+$E9</f>
        <v>3490764599</v>
      </c>
      <c r="G9" s="72">
        <v>3277017650</v>
      </c>
      <c r="H9" s="73">
        <v>213746949</v>
      </c>
      <c r="I9" s="75">
        <f>$G9+$H9</f>
        <v>3490764599</v>
      </c>
      <c r="J9" s="72">
        <v>535958872</v>
      </c>
      <c r="K9" s="73">
        <v>45501566</v>
      </c>
      <c r="L9" s="73">
        <f>$J9+$K9</f>
        <v>581460438</v>
      </c>
      <c r="M9" s="99">
        <f>IF($F9=0,0,$L9/$F9)</f>
        <v>0.1665710824976772</v>
      </c>
      <c r="N9" s="110">
        <v>0</v>
      </c>
      <c r="O9" s="111">
        <v>0</v>
      </c>
      <c r="P9" s="112">
        <f>$N9+$O9</f>
        <v>0</v>
      </c>
      <c r="Q9" s="99">
        <f>IF($F9=0,0,$P9/$F9)</f>
        <v>0</v>
      </c>
      <c r="R9" s="110">
        <v>0</v>
      </c>
      <c r="S9" s="112">
        <v>0</v>
      </c>
      <c r="T9" s="112">
        <f>$R9+$S9</f>
        <v>0</v>
      </c>
      <c r="U9" s="99">
        <f>IF($I9=0,0,$T9/$I9)</f>
        <v>0</v>
      </c>
      <c r="V9" s="110">
        <v>0</v>
      </c>
      <c r="W9" s="112">
        <v>0</v>
      </c>
      <c r="X9" s="112">
        <f>$V9+$W9</f>
        <v>0</v>
      </c>
      <c r="Y9" s="99">
        <f>IF($I9=0,0,$X9/$I9)</f>
        <v>0</v>
      </c>
      <c r="Z9" s="72">
        <v>535958872</v>
      </c>
      <c r="AA9" s="73">
        <v>45501566</v>
      </c>
      <c r="AB9" s="73">
        <f>$Z9+$AA9</f>
        <v>581460438</v>
      </c>
      <c r="AC9" s="99">
        <f>IF($F9=0,0,$AB9/$F9)</f>
        <v>0.1665710824976772</v>
      </c>
      <c r="AD9" s="72">
        <v>524647738</v>
      </c>
      <c r="AE9" s="73">
        <v>16212285</v>
      </c>
      <c r="AF9" s="73">
        <f>$AD9+$AE9</f>
        <v>540860023</v>
      </c>
      <c r="AG9" s="73">
        <v>2963571941</v>
      </c>
      <c r="AH9" s="73">
        <v>3027371757</v>
      </c>
      <c r="AI9" s="73">
        <v>540860023</v>
      </c>
      <c r="AJ9" s="99">
        <f>IF($AG9=0,0,$AI9/$AG9)</f>
        <v>0.18250274795674346</v>
      </c>
      <c r="AK9" s="99">
        <f>IF($AF9=0,0,(($L9/$AF9)-1))</f>
        <v>0.07506640031333944</v>
      </c>
      <c r="AL9" s="12"/>
      <c r="AM9" s="12"/>
      <c r="AN9" s="12"/>
      <c r="AO9" s="12"/>
    </row>
    <row r="10" spans="1:41" s="13" customFormat="1" ht="12.75">
      <c r="A10" s="29"/>
      <c r="B10" s="38" t="s">
        <v>58</v>
      </c>
      <c r="C10" s="39" t="s">
        <v>59</v>
      </c>
      <c r="D10" s="72">
        <v>2682858290</v>
      </c>
      <c r="E10" s="73">
        <v>607133896</v>
      </c>
      <c r="F10" s="75">
        <f aca="true" t="shared" si="0" ref="F10:F28">$D10+$E10</f>
        <v>3289992186</v>
      </c>
      <c r="G10" s="72">
        <v>2682858290</v>
      </c>
      <c r="H10" s="73">
        <v>607133896</v>
      </c>
      <c r="I10" s="75">
        <f aca="true" t="shared" si="1" ref="I10:I28">$G10+$H10</f>
        <v>3289992186</v>
      </c>
      <c r="J10" s="72">
        <v>403682853</v>
      </c>
      <c r="K10" s="73">
        <v>13093123</v>
      </c>
      <c r="L10" s="73">
        <f aca="true" t="shared" si="2" ref="L10:L28">$J10+$K10</f>
        <v>416775976</v>
      </c>
      <c r="M10" s="99">
        <f aca="true" t="shared" si="3" ref="M10:M28">IF($F10=0,0,$L10/$F10)</f>
        <v>0.12667992883798296</v>
      </c>
      <c r="N10" s="110">
        <v>0</v>
      </c>
      <c r="O10" s="111">
        <v>0</v>
      </c>
      <c r="P10" s="112">
        <f aca="true" t="shared" si="4" ref="P10:P28">$N10+$O10</f>
        <v>0</v>
      </c>
      <c r="Q10" s="99">
        <f aca="true" t="shared" si="5" ref="Q10:Q28">IF($F10=0,0,$P10/$F10)</f>
        <v>0</v>
      </c>
      <c r="R10" s="110">
        <v>0</v>
      </c>
      <c r="S10" s="112">
        <v>0</v>
      </c>
      <c r="T10" s="112">
        <f aca="true" t="shared" si="6" ref="T10:T28">$R10+$S10</f>
        <v>0</v>
      </c>
      <c r="U10" s="99">
        <f aca="true" t="shared" si="7" ref="U10:U28">IF($I10=0,0,$T10/$I10)</f>
        <v>0</v>
      </c>
      <c r="V10" s="110">
        <v>0</v>
      </c>
      <c r="W10" s="112">
        <v>0</v>
      </c>
      <c r="X10" s="112">
        <f aca="true" t="shared" si="8" ref="X10:X28">$V10+$W10</f>
        <v>0</v>
      </c>
      <c r="Y10" s="99">
        <f aca="true" t="shared" si="9" ref="Y10:Y28">IF($I10=0,0,$X10/$I10)</f>
        <v>0</v>
      </c>
      <c r="Z10" s="72">
        <v>403682853</v>
      </c>
      <c r="AA10" s="73">
        <v>13093123</v>
      </c>
      <c r="AB10" s="73">
        <f aca="true" t="shared" si="10" ref="AB10:AB28">$Z10+$AA10</f>
        <v>416775976</v>
      </c>
      <c r="AC10" s="99">
        <f aca="true" t="shared" si="11" ref="AC10:AC28">IF($F10=0,0,$AB10/$F10)</f>
        <v>0.12667992883798296</v>
      </c>
      <c r="AD10" s="72">
        <v>537906156</v>
      </c>
      <c r="AE10" s="73">
        <v>75545660</v>
      </c>
      <c r="AF10" s="73">
        <f aca="true" t="shared" si="12" ref="AF10:AF28">$AD10+$AE10</f>
        <v>613451816</v>
      </c>
      <c r="AG10" s="73">
        <v>3427314200</v>
      </c>
      <c r="AH10" s="73">
        <v>3144914848</v>
      </c>
      <c r="AI10" s="73">
        <v>613451816</v>
      </c>
      <c r="AJ10" s="99">
        <f aca="true" t="shared" si="13" ref="AJ10:AJ28">IF($AG10=0,0,$AI10/$AG10)</f>
        <v>0.17898908013744408</v>
      </c>
      <c r="AK10" s="99">
        <f aca="true" t="shared" si="14" ref="AK10:AK28">IF($AF10=0,0,(($L10/$AF10)-1))</f>
        <v>-0.3206051964805008</v>
      </c>
      <c r="AL10" s="12"/>
      <c r="AM10" s="12"/>
      <c r="AN10" s="12"/>
      <c r="AO10" s="12"/>
    </row>
    <row r="11" spans="1:41" s="13" customFormat="1" ht="12.75">
      <c r="A11" s="29"/>
      <c r="B11" s="38" t="s">
        <v>60</v>
      </c>
      <c r="C11" s="39" t="s">
        <v>61</v>
      </c>
      <c r="D11" s="72">
        <v>2182693374</v>
      </c>
      <c r="E11" s="73">
        <v>633141543</v>
      </c>
      <c r="F11" s="75">
        <f t="shared" si="0"/>
        <v>2815834917</v>
      </c>
      <c r="G11" s="72">
        <v>2182693374</v>
      </c>
      <c r="H11" s="73">
        <v>815135300</v>
      </c>
      <c r="I11" s="75">
        <f t="shared" si="1"/>
        <v>2997828674</v>
      </c>
      <c r="J11" s="72">
        <v>386323462</v>
      </c>
      <c r="K11" s="73">
        <v>66814605</v>
      </c>
      <c r="L11" s="73">
        <f t="shared" si="2"/>
        <v>453138067</v>
      </c>
      <c r="M11" s="99">
        <f t="shared" si="3"/>
        <v>0.1609249406860736</v>
      </c>
      <c r="N11" s="110">
        <v>0</v>
      </c>
      <c r="O11" s="111">
        <v>0</v>
      </c>
      <c r="P11" s="112">
        <f t="shared" si="4"/>
        <v>0</v>
      </c>
      <c r="Q11" s="99">
        <f t="shared" si="5"/>
        <v>0</v>
      </c>
      <c r="R11" s="110">
        <v>0</v>
      </c>
      <c r="S11" s="112">
        <v>0</v>
      </c>
      <c r="T11" s="112">
        <f t="shared" si="6"/>
        <v>0</v>
      </c>
      <c r="U11" s="99">
        <f t="shared" si="7"/>
        <v>0</v>
      </c>
      <c r="V11" s="110">
        <v>0</v>
      </c>
      <c r="W11" s="112">
        <v>0</v>
      </c>
      <c r="X11" s="112">
        <f t="shared" si="8"/>
        <v>0</v>
      </c>
      <c r="Y11" s="99">
        <f t="shared" si="9"/>
        <v>0</v>
      </c>
      <c r="Z11" s="72">
        <v>386323462</v>
      </c>
      <c r="AA11" s="73">
        <v>66814605</v>
      </c>
      <c r="AB11" s="73">
        <f t="shared" si="10"/>
        <v>453138067</v>
      </c>
      <c r="AC11" s="99">
        <f t="shared" si="11"/>
        <v>0.1609249406860736</v>
      </c>
      <c r="AD11" s="72">
        <v>389252667</v>
      </c>
      <c r="AE11" s="73">
        <v>59223616</v>
      </c>
      <c r="AF11" s="73">
        <f t="shared" si="12"/>
        <v>448476283</v>
      </c>
      <c r="AG11" s="73">
        <v>2640380936</v>
      </c>
      <c r="AH11" s="73">
        <v>2790906984</v>
      </c>
      <c r="AI11" s="73">
        <v>448476283</v>
      </c>
      <c r="AJ11" s="99">
        <f t="shared" si="13"/>
        <v>0.16985287118434186</v>
      </c>
      <c r="AK11" s="99">
        <f t="shared" si="14"/>
        <v>0.010394716904126744</v>
      </c>
      <c r="AL11" s="12"/>
      <c r="AM11" s="12"/>
      <c r="AN11" s="12"/>
      <c r="AO11" s="12"/>
    </row>
    <row r="12" spans="1:41" s="13" customFormat="1" ht="12.75">
      <c r="A12" s="29"/>
      <c r="B12" s="38" t="s">
        <v>62</v>
      </c>
      <c r="C12" s="39" t="s">
        <v>63</v>
      </c>
      <c r="D12" s="72">
        <v>3077034726</v>
      </c>
      <c r="E12" s="73">
        <v>245502811</v>
      </c>
      <c r="F12" s="75">
        <f t="shared" si="0"/>
        <v>3322537537</v>
      </c>
      <c r="G12" s="72">
        <v>3077034726</v>
      </c>
      <c r="H12" s="73">
        <v>245502811</v>
      </c>
      <c r="I12" s="75">
        <f t="shared" si="1"/>
        <v>3322537537</v>
      </c>
      <c r="J12" s="72">
        <v>212124647</v>
      </c>
      <c r="K12" s="73">
        <v>0</v>
      </c>
      <c r="L12" s="73">
        <f t="shared" si="2"/>
        <v>212124647</v>
      </c>
      <c r="M12" s="99">
        <f t="shared" si="3"/>
        <v>0.06384416869268315</v>
      </c>
      <c r="N12" s="110">
        <v>0</v>
      </c>
      <c r="O12" s="111">
        <v>0</v>
      </c>
      <c r="P12" s="112">
        <f t="shared" si="4"/>
        <v>0</v>
      </c>
      <c r="Q12" s="99">
        <f t="shared" si="5"/>
        <v>0</v>
      </c>
      <c r="R12" s="110">
        <v>0</v>
      </c>
      <c r="S12" s="112">
        <v>0</v>
      </c>
      <c r="T12" s="112">
        <f t="shared" si="6"/>
        <v>0</v>
      </c>
      <c r="U12" s="99">
        <f t="shared" si="7"/>
        <v>0</v>
      </c>
      <c r="V12" s="110">
        <v>0</v>
      </c>
      <c r="W12" s="112">
        <v>0</v>
      </c>
      <c r="X12" s="112">
        <f t="shared" si="8"/>
        <v>0</v>
      </c>
      <c r="Y12" s="99">
        <f t="shared" si="9"/>
        <v>0</v>
      </c>
      <c r="Z12" s="72">
        <v>212124647</v>
      </c>
      <c r="AA12" s="73">
        <v>0</v>
      </c>
      <c r="AB12" s="73">
        <f t="shared" si="10"/>
        <v>212124647</v>
      </c>
      <c r="AC12" s="99">
        <f t="shared" si="11"/>
        <v>0.06384416869268315</v>
      </c>
      <c r="AD12" s="72">
        <v>266465819</v>
      </c>
      <c r="AE12" s="73">
        <v>2367980</v>
      </c>
      <c r="AF12" s="73">
        <f t="shared" si="12"/>
        <v>268833799</v>
      </c>
      <c r="AG12" s="73">
        <v>2957646190</v>
      </c>
      <c r="AH12" s="73">
        <v>3013664906</v>
      </c>
      <c r="AI12" s="73">
        <v>268833799</v>
      </c>
      <c r="AJ12" s="99">
        <f t="shared" si="13"/>
        <v>0.09089450925839104</v>
      </c>
      <c r="AK12" s="99">
        <f t="shared" si="14"/>
        <v>-0.21094502332275566</v>
      </c>
      <c r="AL12" s="12"/>
      <c r="AM12" s="12"/>
      <c r="AN12" s="12"/>
      <c r="AO12" s="12"/>
    </row>
    <row r="13" spans="1:41" s="13" customFormat="1" ht="12.75">
      <c r="A13" s="29"/>
      <c r="B13" s="38" t="s">
        <v>64</v>
      </c>
      <c r="C13" s="39" t="s">
        <v>65</v>
      </c>
      <c r="D13" s="72">
        <v>5864496212</v>
      </c>
      <c r="E13" s="73">
        <v>423588837</v>
      </c>
      <c r="F13" s="75">
        <f t="shared" si="0"/>
        <v>6288085049</v>
      </c>
      <c r="G13" s="72">
        <v>5864496212</v>
      </c>
      <c r="H13" s="73">
        <v>423588837</v>
      </c>
      <c r="I13" s="75">
        <f t="shared" si="1"/>
        <v>6288085049</v>
      </c>
      <c r="J13" s="72">
        <v>462025282</v>
      </c>
      <c r="K13" s="73">
        <v>32762066</v>
      </c>
      <c r="L13" s="73">
        <f t="shared" si="2"/>
        <v>494787348</v>
      </c>
      <c r="M13" s="99">
        <f t="shared" si="3"/>
        <v>0.07868649106116758</v>
      </c>
      <c r="N13" s="110">
        <v>0</v>
      </c>
      <c r="O13" s="111">
        <v>0</v>
      </c>
      <c r="P13" s="112">
        <f t="shared" si="4"/>
        <v>0</v>
      </c>
      <c r="Q13" s="99">
        <f t="shared" si="5"/>
        <v>0</v>
      </c>
      <c r="R13" s="110">
        <v>0</v>
      </c>
      <c r="S13" s="112">
        <v>0</v>
      </c>
      <c r="T13" s="112">
        <f t="shared" si="6"/>
        <v>0</v>
      </c>
      <c r="U13" s="99">
        <f t="shared" si="7"/>
        <v>0</v>
      </c>
      <c r="V13" s="110">
        <v>0</v>
      </c>
      <c r="W13" s="112">
        <v>0</v>
      </c>
      <c r="X13" s="112">
        <f t="shared" si="8"/>
        <v>0</v>
      </c>
      <c r="Y13" s="99">
        <f t="shared" si="9"/>
        <v>0</v>
      </c>
      <c r="Z13" s="72">
        <v>462025282</v>
      </c>
      <c r="AA13" s="73">
        <v>32762066</v>
      </c>
      <c r="AB13" s="73">
        <f t="shared" si="10"/>
        <v>494787348</v>
      </c>
      <c r="AC13" s="99">
        <f t="shared" si="11"/>
        <v>0.07868649106116758</v>
      </c>
      <c r="AD13" s="72">
        <v>782326616</v>
      </c>
      <c r="AE13" s="73">
        <v>12512115</v>
      </c>
      <c r="AF13" s="73">
        <f t="shared" si="12"/>
        <v>794838731</v>
      </c>
      <c r="AG13" s="73">
        <v>6282902627</v>
      </c>
      <c r="AH13" s="73">
        <v>6309248799</v>
      </c>
      <c r="AI13" s="73">
        <v>794838731</v>
      </c>
      <c r="AJ13" s="99">
        <f t="shared" si="13"/>
        <v>0.12650820459707246</v>
      </c>
      <c r="AK13" s="99">
        <f t="shared" si="14"/>
        <v>-0.37749970062795035</v>
      </c>
      <c r="AL13" s="12"/>
      <c r="AM13" s="12"/>
      <c r="AN13" s="12"/>
      <c r="AO13" s="12"/>
    </row>
    <row r="14" spans="1:41" s="13" customFormat="1" ht="12.75">
      <c r="A14" s="29"/>
      <c r="B14" s="38" t="s">
        <v>66</v>
      </c>
      <c r="C14" s="39" t="s">
        <v>67</v>
      </c>
      <c r="D14" s="72">
        <v>1812022525</v>
      </c>
      <c r="E14" s="73">
        <v>340931872</v>
      </c>
      <c r="F14" s="75">
        <f t="shared" si="0"/>
        <v>2152954397</v>
      </c>
      <c r="G14" s="72">
        <v>1812022525</v>
      </c>
      <c r="H14" s="73">
        <v>340931872</v>
      </c>
      <c r="I14" s="75">
        <f t="shared" si="1"/>
        <v>2152954397</v>
      </c>
      <c r="J14" s="72">
        <v>228497108</v>
      </c>
      <c r="K14" s="73">
        <v>24913681</v>
      </c>
      <c r="L14" s="73">
        <f t="shared" si="2"/>
        <v>253410789</v>
      </c>
      <c r="M14" s="99">
        <f t="shared" si="3"/>
        <v>0.11770374205469063</v>
      </c>
      <c r="N14" s="110">
        <v>0</v>
      </c>
      <c r="O14" s="111">
        <v>0</v>
      </c>
      <c r="P14" s="112">
        <f t="shared" si="4"/>
        <v>0</v>
      </c>
      <c r="Q14" s="99">
        <f t="shared" si="5"/>
        <v>0</v>
      </c>
      <c r="R14" s="110">
        <v>0</v>
      </c>
      <c r="S14" s="112">
        <v>0</v>
      </c>
      <c r="T14" s="112">
        <f t="shared" si="6"/>
        <v>0</v>
      </c>
      <c r="U14" s="99">
        <f t="shared" si="7"/>
        <v>0</v>
      </c>
      <c r="V14" s="110">
        <v>0</v>
      </c>
      <c r="W14" s="112">
        <v>0</v>
      </c>
      <c r="X14" s="112">
        <f t="shared" si="8"/>
        <v>0</v>
      </c>
      <c r="Y14" s="99">
        <f t="shared" si="9"/>
        <v>0</v>
      </c>
      <c r="Z14" s="72">
        <v>228497108</v>
      </c>
      <c r="AA14" s="73">
        <v>24913681</v>
      </c>
      <c r="AB14" s="73">
        <f t="shared" si="10"/>
        <v>253410789</v>
      </c>
      <c r="AC14" s="99">
        <f t="shared" si="11"/>
        <v>0.11770374205469063</v>
      </c>
      <c r="AD14" s="72">
        <v>263769258</v>
      </c>
      <c r="AE14" s="73">
        <v>24042920</v>
      </c>
      <c r="AF14" s="73">
        <f t="shared" si="12"/>
        <v>287812178</v>
      </c>
      <c r="AG14" s="73">
        <v>1848921422</v>
      </c>
      <c r="AH14" s="73">
        <v>1958546972</v>
      </c>
      <c r="AI14" s="73">
        <v>287812178</v>
      </c>
      <c r="AJ14" s="99">
        <f t="shared" si="13"/>
        <v>0.15566490526604976</v>
      </c>
      <c r="AK14" s="99">
        <f t="shared" si="14"/>
        <v>-0.1195272181985294</v>
      </c>
      <c r="AL14" s="12"/>
      <c r="AM14" s="12"/>
      <c r="AN14" s="12"/>
      <c r="AO14" s="12"/>
    </row>
    <row r="15" spans="1:41" s="13" customFormat="1" ht="12.75">
      <c r="A15" s="29"/>
      <c r="B15" s="38" t="s">
        <v>68</v>
      </c>
      <c r="C15" s="39" t="s">
        <v>69</v>
      </c>
      <c r="D15" s="72">
        <v>1655806577</v>
      </c>
      <c r="E15" s="73">
        <v>104396000</v>
      </c>
      <c r="F15" s="75">
        <f t="shared" si="0"/>
        <v>1760202577</v>
      </c>
      <c r="G15" s="72">
        <v>1655806577</v>
      </c>
      <c r="H15" s="73">
        <v>104396000</v>
      </c>
      <c r="I15" s="75">
        <f t="shared" si="1"/>
        <v>1760202577</v>
      </c>
      <c r="J15" s="72">
        <v>267162352</v>
      </c>
      <c r="K15" s="73">
        <v>2764465</v>
      </c>
      <c r="L15" s="73">
        <f t="shared" si="2"/>
        <v>269926817</v>
      </c>
      <c r="M15" s="99">
        <f t="shared" si="3"/>
        <v>0.15334985900318904</v>
      </c>
      <c r="N15" s="110">
        <v>0</v>
      </c>
      <c r="O15" s="111">
        <v>0</v>
      </c>
      <c r="P15" s="112">
        <f t="shared" si="4"/>
        <v>0</v>
      </c>
      <c r="Q15" s="99">
        <f t="shared" si="5"/>
        <v>0</v>
      </c>
      <c r="R15" s="110">
        <v>0</v>
      </c>
      <c r="S15" s="112">
        <v>0</v>
      </c>
      <c r="T15" s="112">
        <f t="shared" si="6"/>
        <v>0</v>
      </c>
      <c r="U15" s="99">
        <f t="shared" si="7"/>
        <v>0</v>
      </c>
      <c r="V15" s="110">
        <v>0</v>
      </c>
      <c r="W15" s="112">
        <v>0</v>
      </c>
      <c r="X15" s="112">
        <f t="shared" si="8"/>
        <v>0</v>
      </c>
      <c r="Y15" s="99">
        <f t="shared" si="9"/>
        <v>0</v>
      </c>
      <c r="Z15" s="72">
        <v>267162352</v>
      </c>
      <c r="AA15" s="73">
        <v>2764465</v>
      </c>
      <c r="AB15" s="73">
        <f t="shared" si="10"/>
        <v>269926817</v>
      </c>
      <c r="AC15" s="99">
        <f t="shared" si="11"/>
        <v>0.15334985900318904</v>
      </c>
      <c r="AD15" s="72">
        <v>589944126</v>
      </c>
      <c r="AE15" s="73">
        <v>7527206</v>
      </c>
      <c r="AF15" s="73">
        <f t="shared" si="12"/>
        <v>597471332</v>
      </c>
      <c r="AG15" s="73">
        <v>1809172686</v>
      </c>
      <c r="AH15" s="73">
        <v>1821721043</v>
      </c>
      <c r="AI15" s="73">
        <v>597471332</v>
      </c>
      <c r="AJ15" s="99">
        <f t="shared" si="13"/>
        <v>0.33024560707965495</v>
      </c>
      <c r="AK15" s="99">
        <f t="shared" si="14"/>
        <v>-0.5482179603556276</v>
      </c>
      <c r="AL15" s="12"/>
      <c r="AM15" s="12"/>
      <c r="AN15" s="12"/>
      <c r="AO15" s="12"/>
    </row>
    <row r="16" spans="1:41" s="13" customFormat="1" ht="12.75">
      <c r="A16" s="29"/>
      <c r="B16" s="38" t="s">
        <v>70</v>
      </c>
      <c r="C16" s="39" t="s">
        <v>71</v>
      </c>
      <c r="D16" s="72">
        <v>1711554000</v>
      </c>
      <c r="E16" s="73">
        <v>241497885</v>
      </c>
      <c r="F16" s="75">
        <f t="shared" si="0"/>
        <v>1953051885</v>
      </c>
      <c r="G16" s="72">
        <v>1711554000</v>
      </c>
      <c r="H16" s="73">
        <v>241497885</v>
      </c>
      <c r="I16" s="75">
        <f t="shared" si="1"/>
        <v>1953051885</v>
      </c>
      <c r="J16" s="72">
        <v>290363843</v>
      </c>
      <c r="K16" s="73">
        <v>19917912</v>
      </c>
      <c r="L16" s="73">
        <f t="shared" si="2"/>
        <v>310281755</v>
      </c>
      <c r="M16" s="99">
        <f t="shared" si="3"/>
        <v>0.15887020584709147</v>
      </c>
      <c r="N16" s="110">
        <v>0</v>
      </c>
      <c r="O16" s="111">
        <v>0</v>
      </c>
      <c r="P16" s="112">
        <f t="shared" si="4"/>
        <v>0</v>
      </c>
      <c r="Q16" s="99">
        <f t="shared" si="5"/>
        <v>0</v>
      </c>
      <c r="R16" s="110">
        <v>0</v>
      </c>
      <c r="S16" s="112">
        <v>0</v>
      </c>
      <c r="T16" s="112">
        <f t="shared" si="6"/>
        <v>0</v>
      </c>
      <c r="U16" s="99">
        <f t="shared" si="7"/>
        <v>0</v>
      </c>
      <c r="V16" s="110">
        <v>0</v>
      </c>
      <c r="W16" s="112">
        <v>0</v>
      </c>
      <c r="X16" s="112">
        <f t="shared" si="8"/>
        <v>0</v>
      </c>
      <c r="Y16" s="99">
        <f t="shared" si="9"/>
        <v>0</v>
      </c>
      <c r="Z16" s="72">
        <v>290363843</v>
      </c>
      <c r="AA16" s="73">
        <v>19917912</v>
      </c>
      <c r="AB16" s="73">
        <f t="shared" si="10"/>
        <v>310281755</v>
      </c>
      <c r="AC16" s="99">
        <f t="shared" si="11"/>
        <v>0.15887020584709147</v>
      </c>
      <c r="AD16" s="72">
        <v>386618470</v>
      </c>
      <c r="AE16" s="73">
        <v>39137934</v>
      </c>
      <c r="AF16" s="73">
        <f t="shared" si="12"/>
        <v>425756404</v>
      </c>
      <c r="AG16" s="73">
        <v>0</v>
      </c>
      <c r="AH16" s="73">
        <v>1959382198</v>
      </c>
      <c r="AI16" s="73">
        <v>425756404</v>
      </c>
      <c r="AJ16" s="99">
        <f t="shared" si="13"/>
        <v>0</v>
      </c>
      <c r="AK16" s="99">
        <f t="shared" si="14"/>
        <v>-0.2712223419662291</v>
      </c>
      <c r="AL16" s="12"/>
      <c r="AM16" s="12"/>
      <c r="AN16" s="12"/>
      <c r="AO16" s="12"/>
    </row>
    <row r="17" spans="1:41" s="13" customFormat="1" ht="12.75">
      <c r="A17" s="29"/>
      <c r="B17" s="38" t="s">
        <v>72</v>
      </c>
      <c r="C17" s="39" t="s">
        <v>73</v>
      </c>
      <c r="D17" s="72">
        <v>2293154170</v>
      </c>
      <c r="E17" s="73">
        <v>301005000</v>
      </c>
      <c r="F17" s="75">
        <f t="shared" si="0"/>
        <v>2594159170</v>
      </c>
      <c r="G17" s="72">
        <v>2293154170</v>
      </c>
      <c r="H17" s="73">
        <v>301005000</v>
      </c>
      <c r="I17" s="75">
        <f t="shared" si="1"/>
        <v>2594159170</v>
      </c>
      <c r="J17" s="72">
        <v>245292690</v>
      </c>
      <c r="K17" s="73">
        <v>12861696</v>
      </c>
      <c r="L17" s="73">
        <f t="shared" si="2"/>
        <v>258154386</v>
      </c>
      <c r="M17" s="99">
        <f t="shared" si="3"/>
        <v>0.09951370331682462</v>
      </c>
      <c r="N17" s="110">
        <v>0</v>
      </c>
      <c r="O17" s="111">
        <v>0</v>
      </c>
      <c r="P17" s="112">
        <f t="shared" si="4"/>
        <v>0</v>
      </c>
      <c r="Q17" s="99">
        <f t="shared" si="5"/>
        <v>0</v>
      </c>
      <c r="R17" s="110">
        <v>0</v>
      </c>
      <c r="S17" s="112">
        <v>0</v>
      </c>
      <c r="T17" s="112">
        <f t="shared" si="6"/>
        <v>0</v>
      </c>
      <c r="U17" s="99">
        <f t="shared" si="7"/>
        <v>0</v>
      </c>
      <c r="V17" s="110">
        <v>0</v>
      </c>
      <c r="W17" s="112">
        <v>0</v>
      </c>
      <c r="X17" s="112">
        <f t="shared" si="8"/>
        <v>0</v>
      </c>
      <c r="Y17" s="99">
        <f t="shared" si="9"/>
        <v>0</v>
      </c>
      <c r="Z17" s="72">
        <v>245292690</v>
      </c>
      <c r="AA17" s="73">
        <v>12861696</v>
      </c>
      <c r="AB17" s="73">
        <f t="shared" si="10"/>
        <v>258154386</v>
      </c>
      <c r="AC17" s="99">
        <f t="shared" si="11"/>
        <v>0.09951370331682462</v>
      </c>
      <c r="AD17" s="72">
        <v>341819239</v>
      </c>
      <c r="AE17" s="73">
        <v>32412627</v>
      </c>
      <c r="AF17" s="73">
        <f t="shared" si="12"/>
        <v>374231866</v>
      </c>
      <c r="AG17" s="73">
        <v>1838062000</v>
      </c>
      <c r="AH17" s="73">
        <v>1839939582</v>
      </c>
      <c r="AI17" s="73">
        <v>374231866</v>
      </c>
      <c r="AJ17" s="99">
        <f t="shared" si="13"/>
        <v>0.2036013290084883</v>
      </c>
      <c r="AK17" s="99">
        <f t="shared" si="14"/>
        <v>-0.3101752965098915</v>
      </c>
      <c r="AL17" s="12"/>
      <c r="AM17" s="12"/>
      <c r="AN17" s="12"/>
      <c r="AO17" s="12"/>
    </row>
    <row r="18" spans="1:41" s="13" customFormat="1" ht="12.75">
      <c r="A18" s="29"/>
      <c r="B18" s="38" t="s">
        <v>74</v>
      </c>
      <c r="C18" s="39" t="s">
        <v>75</v>
      </c>
      <c r="D18" s="72">
        <v>2322821658</v>
      </c>
      <c r="E18" s="73">
        <v>181215135</v>
      </c>
      <c r="F18" s="75">
        <f t="shared" si="0"/>
        <v>2504036793</v>
      </c>
      <c r="G18" s="72">
        <v>2322821658</v>
      </c>
      <c r="H18" s="73">
        <v>181215135</v>
      </c>
      <c r="I18" s="75">
        <f t="shared" si="1"/>
        <v>2504036793</v>
      </c>
      <c r="J18" s="72">
        <v>465026622</v>
      </c>
      <c r="K18" s="73">
        <v>38068541</v>
      </c>
      <c r="L18" s="73">
        <f t="shared" si="2"/>
        <v>503095163</v>
      </c>
      <c r="M18" s="99">
        <f t="shared" si="3"/>
        <v>0.20091364647931512</v>
      </c>
      <c r="N18" s="110">
        <v>0</v>
      </c>
      <c r="O18" s="111">
        <v>0</v>
      </c>
      <c r="P18" s="112">
        <f t="shared" si="4"/>
        <v>0</v>
      </c>
      <c r="Q18" s="99">
        <f t="shared" si="5"/>
        <v>0</v>
      </c>
      <c r="R18" s="110">
        <v>0</v>
      </c>
      <c r="S18" s="112">
        <v>0</v>
      </c>
      <c r="T18" s="112">
        <f t="shared" si="6"/>
        <v>0</v>
      </c>
      <c r="U18" s="99">
        <f t="shared" si="7"/>
        <v>0</v>
      </c>
      <c r="V18" s="110">
        <v>0</v>
      </c>
      <c r="W18" s="112">
        <v>0</v>
      </c>
      <c r="X18" s="112">
        <f t="shared" si="8"/>
        <v>0</v>
      </c>
      <c r="Y18" s="99">
        <f t="shared" si="9"/>
        <v>0</v>
      </c>
      <c r="Z18" s="72">
        <v>465026622</v>
      </c>
      <c r="AA18" s="73">
        <v>38068541</v>
      </c>
      <c r="AB18" s="73">
        <f t="shared" si="10"/>
        <v>503095163</v>
      </c>
      <c r="AC18" s="99">
        <f t="shared" si="11"/>
        <v>0.20091364647931512</v>
      </c>
      <c r="AD18" s="72">
        <v>384419729</v>
      </c>
      <c r="AE18" s="73">
        <v>18090816</v>
      </c>
      <c r="AF18" s="73">
        <f t="shared" si="12"/>
        <v>402510545</v>
      </c>
      <c r="AG18" s="73">
        <v>2170097912</v>
      </c>
      <c r="AH18" s="73">
        <v>2190098271</v>
      </c>
      <c r="AI18" s="73">
        <v>402510545</v>
      </c>
      <c r="AJ18" s="99">
        <f t="shared" si="13"/>
        <v>0.18548036140408028</v>
      </c>
      <c r="AK18" s="99">
        <f t="shared" si="14"/>
        <v>0.24989312516023654</v>
      </c>
      <c r="AL18" s="12"/>
      <c r="AM18" s="12"/>
      <c r="AN18" s="12"/>
      <c r="AO18" s="12"/>
    </row>
    <row r="19" spans="1:41" s="13" customFormat="1" ht="12.75">
      <c r="A19" s="29"/>
      <c r="B19" s="38" t="s">
        <v>76</v>
      </c>
      <c r="C19" s="39" t="s">
        <v>77</v>
      </c>
      <c r="D19" s="72">
        <v>2519890275</v>
      </c>
      <c r="E19" s="73">
        <v>293878065</v>
      </c>
      <c r="F19" s="75">
        <f t="shared" si="0"/>
        <v>2813768340</v>
      </c>
      <c r="G19" s="72">
        <v>2519890275</v>
      </c>
      <c r="H19" s="73">
        <v>293878065</v>
      </c>
      <c r="I19" s="75">
        <f t="shared" si="1"/>
        <v>2813768340</v>
      </c>
      <c r="J19" s="72">
        <v>607177174</v>
      </c>
      <c r="K19" s="73">
        <v>48529834</v>
      </c>
      <c r="L19" s="73">
        <f t="shared" si="2"/>
        <v>655707008</v>
      </c>
      <c r="M19" s="99">
        <f t="shared" si="3"/>
        <v>0.23303517872405943</v>
      </c>
      <c r="N19" s="110">
        <v>0</v>
      </c>
      <c r="O19" s="111">
        <v>0</v>
      </c>
      <c r="P19" s="112">
        <f t="shared" si="4"/>
        <v>0</v>
      </c>
      <c r="Q19" s="99">
        <f t="shared" si="5"/>
        <v>0</v>
      </c>
      <c r="R19" s="110">
        <v>0</v>
      </c>
      <c r="S19" s="112">
        <v>0</v>
      </c>
      <c r="T19" s="112">
        <f t="shared" si="6"/>
        <v>0</v>
      </c>
      <c r="U19" s="99">
        <f t="shared" si="7"/>
        <v>0</v>
      </c>
      <c r="V19" s="110">
        <v>0</v>
      </c>
      <c r="W19" s="112">
        <v>0</v>
      </c>
      <c r="X19" s="112">
        <f t="shared" si="8"/>
        <v>0</v>
      </c>
      <c r="Y19" s="99">
        <f t="shared" si="9"/>
        <v>0</v>
      </c>
      <c r="Z19" s="72">
        <v>607177174</v>
      </c>
      <c r="AA19" s="73">
        <v>48529834</v>
      </c>
      <c r="AB19" s="73">
        <f t="shared" si="10"/>
        <v>655707008</v>
      </c>
      <c r="AC19" s="99">
        <f t="shared" si="11"/>
        <v>0.23303517872405943</v>
      </c>
      <c r="AD19" s="72">
        <v>637395135</v>
      </c>
      <c r="AE19" s="73">
        <v>34754345</v>
      </c>
      <c r="AF19" s="73">
        <f t="shared" si="12"/>
        <v>672149480</v>
      </c>
      <c r="AG19" s="73">
        <v>3208062905</v>
      </c>
      <c r="AH19" s="73">
        <v>2936747191</v>
      </c>
      <c r="AI19" s="73">
        <v>672149480</v>
      </c>
      <c r="AJ19" s="99">
        <f t="shared" si="13"/>
        <v>0.20951879682670999</v>
      </c>
      <c r="AK19" s="99">
        <f t="shared" si="14"/>
        <v>-0.024462522830487</v>
      </c>
      <c r="AL19" s="12"/>
      <c r="AM19" s="12"/>
      <c r="AN19" s="12"/>
      <c r="AO19" s="12"/>
    </row>
    <row r="20" spans="1:41" s="13" customFormat="1" ht="12.75">
      <c r="A20" s="29"/>
      <c r="B20" s="38" t="s">
        <v>78</v>
      </c>
      <c r="C20" s="39" t="s">
        <v>79</v>
      </c>
      <c r="D20" s="72">
        <v>4904829221</v>
      </c>
      <c r="E20" s="73">
        <v>698424000</v>
      </c>
      <c r="F20" s="75">
        <f t="shared" si="0"/>
        <v>5603253221</v>
      </c>
      <c r="G20" s="72">
        <v>4904829221</v>
      </c>
      <c r="H20" s="73">
        <v>698424000</v>
      </c>
      <c r="I20" s="75">
        <f t="shared" si="1"/>
        <v>5603253221</v>
      </c>
      <c r="J20" s="72">
        <v>1088615116</v>
      </c>
      <c r="K20" s="73">
        <v>39307237</v>
      </c>
      <c r="L20" s="73">
        <f t="shared" si="2"/>
        <v>1127922353</v>
      </c>
      <c r="M20" s="99">
        <f t="shared" si="3"/>
        <v>0.20129776551463835</v>
      </c>
      <c r="N20" s="110">
        <v>0</v>
      </c>
      <c r="O20" s="111">
        <v>0</v>
      </c>
      <c r="P20" s="112">
        <f t="shared" si="4"/>
        <v>0</v>
      </c>
      <c r="Q20" s="99">
        <f t="shared" si="5"/>
        <v>0</v>
      </c>
      <c r="R20" s="110">
        <v>0</v>
      </c>
      <c r="S20" s="112">
        <v>0</v>
      </c>
      <c r="T20" s="112">
        <f t="shared" si="6"/>
        <v>0</v>
      </c>
      <c r="U20" s="99">
        <f t="shared" si="7"/>
        <v>0</v>
      </c>
      <c r="V20" s="110">
        <v>0</v>
      </c>
      <c r="W20" s="112">
        <v>0</v>
      </c>
      <c r="X20" s="112">
        <f t="shared" si="8"/>
        <v>0</v>
      </c>
      <c r="Y20" s="99">
        <f t="shared" si="9"/>
        <v>0</v>
      </c>
      <c r="Z20" s="72">
        <v>1088615116</v>
      </c>
      <c r="AA20" s="73">
        <v>39307237</v>
      </c>
      <c r="AB20" s="73">
        <f t="shared" si="10"/>
        <v>1127922353</v>
      </c>
      <c r="AC20" s="99">
        <f t="shared" si="11"/>
        <v>0.20129776551463835</v>
      </c>
      <c r="AD20" s="72">
        <v>926302997</v>
      </c>
      <c r="AE20" s="73">
        <v>40648414</v>
      </c>
      <c r="AF20" s="73">
        <f t="shared" si="12"/>
        <v>966951411</v>
      </c>
      <c r="AG20" s="73">
        <v>5179811140</v>
      </c>
      <c r="AH20" s="73">
        <v>6301405009</v>
      </c>
      <c r="AI20" s="73">
        <v>966951411</v>
      </c>
      <c r="AJ20" s="99">
        <f t="shared" si="13"/>
        <v>0.1866769627048603</v>
      </c>
      <c r="AK20" s="99">
        <f t="shared" si="14"/>
        <v>0.16647262744415192</v>
      </c>
      <c r="AL20" s="12"/>
      <c r="AM20" s="12"/>
      <c r="AN20" s="12"/>
      <c r="AO20" s="12"/>
    </row>
    <row r="21" spans="1:41" s="13" customFormat="1" ht="12.75">
      <c r="A21" s="29"/>
      <c r="B21" s="38" t="s">
        <v>80</v>
      </c>
      <c r="C21" s="39" t="s">
        <v>81</v>
      </c>
      <c r="D21" s="72">
        <v>1816268586</v>
      </c>
      <c r="E21" s="73">
        <v>252778405</v>
      </c>
      <c r="F21" s="75">
        <f t="shared" si="0"/>
        <v>2069046991</v>
      </c>
      <c r="G21" s="72">
        <v>1816268586</v>
      </c>
      <c r="H21" s="73">
        <v>252778405</v>
      </c>
      <c r="I21" s="75">
        <f t="shared" si="1"/>
        <v>2069046991</v>
      </c>
      <c r="J21" s="72">
        <v>463322630</v>
      </c>
      <c r="K21" s="73">
        <v>24726269</v>
      </c>
      <c r="L21" s="73">
        <f t="shared" si="2"/>
        <v>488048899</v>
      </c>
      <c r="M21" s="99">
        <f t="shared" si="3"/>
        <v>0.23588101242887624</v>
      </c>
      <c r="N21" s="110">
        <v>0</v>
      </c>
      <c r="O21" s="111">
        <v>0</v>
      </c>
      <c r="P21" s="112">
        <f t="shared" si="4"/>
        <v>0</v>
      </c>
      <c r="Q21" s="99">
        <f t="shared" si="5"/>
        <v>0</v>
      </c>
      <c r="R21" s="110">
        <v>0</v>
      </c>
      <c r="S21" s="112">
        <v>0</v>
      </c>
      <c r="T21" s="112">
        <f t="shared" si="6"/>
        <v>0</v>
      </c>
      <c r="U21" s="99">
        <f t="shared" si="7"/>
        <v>0</v>
      </c>
      <c r="V21" s="110">
        <v>0</v>
      </c>
      <c r="W21" s="112">
        <v>0</v>
      </c>
      <c r="X21" s="112">
        <f t="shared" si="8"/>
        <v>0</v>
      </c>
      <c r="Y21" s="99">
        <f t="shared" si="9"/>
        <v>0</v>
      </c>
      <c r="Z21" s="72">
        <v>463322630</v>
      </c>
      <c r="AA21" s="73">
        <v>24726269</v>
      </c>
      <c r="AB21" s="73">
        <f t="shared" si="10"/>
        <v>488048899</v>
      </c>
      <c r="AC21" s="99">
        <f t="shared" si="11"/>
        <v>0.23588101242887624</v>
      </c>
      <c r="AD21" s="72">
        <v>512920473</v>
      </c>
      <c r="AE21" s="73">
        <v>40163721</v>
      </c>
      <c r="AF21" s="73">
        <f t="shared" si="12"/>
        <v>553084194</v>
      </c>
      <c r="AG21" s="73">
        <v>2231397664</v>
      </c>
      <c r="AH21" s="73">
        <v>2222811743</v>
      </c>
      <c r="AI21" s="73">
        <v>553084194</v>
      </c>
      <c r="AJ21" s="99">
        <f t="shared" si="13"/>
        <v>0.24786446760392414</v>
      </c>
      <c r="AK21" s="99">
        <f t="shared" si="14"/>
        <v>-0.11758660924596953</v>
      </c>
      <c r="AL21" s="12"/>
      <c r="AM21" s="12"/>
      <c r="AN21" s="12"/>
      <c r="AO21" s="12"/>
    </row>
    <row r="22" spans="1:41" s="13" customFormat="1" ht="12.75">
      <c r="A22" s="29"/>
      <c r="B22" s="38" t="s">
        <v>82</v>
      </c>
      <c r="C22" s="39" t="s">
        <v>83</v>
      </c>
      <c r="D22" s="72">
        <v>2902257718</v>
      </c>
      <c r="E22" s="73">
        <v>1230118000</v>
      </c>
      <c r="F22" s="75">
        <f t="shared" si="0"/>
        <v>4132375718</v>
      </c>
      <c r="G22" s="72">
        <v>2902257718</v>
      </c>
      <c r="H22" s="73">
        <v>1230118000</v>
      </c>
      <c r="I22" s="75">
        <f t="shared" si="1"/>
        <v>4132375718</v>
      </c>
      <c r="J22" s="72">
        <v>663867993</v>
      </c>
      <c r="K22" s="73">
        <v>206746264</v>
      </c>
      <c r="L22" s="73">
        <f t="shared" si="2"/>
        <v>870614257</v>
      </c>
      <c r="M22" s="99">
        <f t="shared" si="3"/>
        <v>0.21068129241195005</v>
      </c>
      <c r="N22" s="110">
        <v>0</v>
      </c>
      <c r="O22" s="111">
        <v>0</v>
      </c>
      <c r="P22" s="112">
        <f t="shared" si="4"/>
        <v>0</v>
      </c>
      <c r="Q22" s="99">
        <f t="shared" si="5"/>
        <v>0</v>
      </c>
      <c r="R22" s="110">
        <v>0</v>
      </c>
      <c r="S22" s="112">
        <v>0</v>
      </c>
      <c r="T22" s="112">
        <f t="shared" si="6"/>
        <v>0</v>
      </c>
      <c r="U22" s="99">
        <f t="shared" si="7"/>
        <v>0</v>
      </c>
      <c r="V22" s="110">
        <v>0</v>
      </c>
      <c r="W22" s="112">
        <v>0</v>
      </c>
      <c r="X22" s="112">
        <f t="shared" si="8"/>
        <v>0</v>
      </c>
      <c r="Y22" s="99">
        <f t="shared" si="9"/>
        <v>0</v>
      </c>
      <c r="Z22" s="72">
        <v>663867993</v>
      </c>
      <c r="AA22" s="73">
        <v>206746264</v>
      </c>
      <c r="AB22" s="73">
        <f t="shared" si="10"/>
        <v>870614257</v>
      </c>
      <c r="AC22" s="99">
        <f t="shared" si="11"/>
        <v>0.21068129241195005</v>
      </c>
      <c r="AD22" s="72">
        <v>599561306</v>
      </c>
      <c r="AE22" s="73">
        <v>72211105</v>
      </c>
      <c r="AF22" s="73">
        <f t="shared" si="12"/>
        <v>671772411</v>
      </c>
      <c r="AG22" s="73">
        <v>3675023000</v>
      </c>
      <c r="AH22" s="73">
        <v>3725110359</v>
      </c>
      <c r="AI22" s="73">
        <v>671772411</v>
      </c>
      <c r="AJ22" s="99">
        <f t="shared" si="13"/>
        <v>0.18279406986024305</v>
      </c>
      <c r="AK22" s="99">
        <f t="shared" si="14"/>
        <v>0.29599585029698394</v>
      </c>
      <c r="AL22" s="12"/>
      <c r="AM22" s="12"/>
      <c r="AN22" s="12"/>
      <c r="AO22" s="12"/>
    </row>
    <row r="23" spans="1:41" s="13" customFormat="1" ht="12.75">
      <c r="A23" s="29"/>
      <c r="B23" s="38" t="s">
        <v>84</v>
      </c>
      <c r="C23" s="39" t="s">
        <v>85</v>
      </c>
      <c r="D23" s="72">
        <v>4627538058</v>
      </c>
      <c r="E23" s="73">
        <v>581218800</v>
      </c>
      <c r="F23" s="75">
        <f t="shared" si="0"/>
        <v>5208756858</v>
      </c>
      <c r="G23" s="72">
        <v>4627538058</v>
      </c>
      <c r="H23" s="73">
        <v>581218800</v>
      </c>
      <c r="I23" s="75">
        <f t="shared" si="1"/>
        <v>5208756858</v>
      </c>
      <c r="J23" s="72">
        <v>845087929</v>
      </c>
      <c r="K23" s="73">
        <v>78089235</v>
      </c>
      <c r="L23" s="73">
        <f t="shared" si="2"/>
        <v>923177164</v>
      </c>
      <c r="M23" s="99">
        <f t="shared" si="3"/>
        <v>0.1772356032672393</v>
      </c>
      <c r="N23" s="110">
        <v>0</v>
      </c>
      <c r="O23" s="111">
        <v>0</v>
      </c>
      <c r="P23" s="112">
        <f t="shared" si="4"/>
        <v>0</v>
      </c>
      <c r="Q23" s="99">
        <f t="shared" si="5"/>
        <v>0</v>
      </c>
      <c r="R23" s="110">
        <v>0</v>
      </c>
      <c r="S23" s="112">
        <v>0</v>
      </c>
      <c r="T23" s="112">
        <f t="shared" si="6"/>
        <v>0</v>
      </c>
      <c r="U23" s="99">
        <f t="shared" si="7"/>
        <v>0</v>
      </c>
      <c r="V23" s="110">
        <v>0</v>
      </c>
      <c r="W23" s="112">
        <v>0</v>
      </c>
      <c r="X23" s="112">
        <f t="shared" si="8"/>
        <v>0</v>
      </c>
      <c r="Y23" s="99">
        <f t="shared" si="9"/>
        <v>0</v>
      </c>
      <c r="Z23" s="72">
        <v>845087929</v>
      </c>
      <c r="AA23" s="73">
        <v>78089235</v>
      </c>
      <c r="AB23" s="73">
        <f t="shared" si="10"/>
        <v>923177164</v>
      </c>
      <c r="AC23" s="99">
        <f t="shared" si="11"/>
        <v>0.1772356032672393</v>
      </c>
      <c r="AD23" s="72">
        <v>840588774</v>
      </c>
      <c r="AE23" s="73">
        <v>98237040</v>
      </c>
      <c r="AF23" s="73">
        <f t="shared" si="12"/>
        <v>938825814</v>
      </c>
      <c r="AG23" s="73">
        <v>4372909133</v>
      </c>
      <c r="AH23" s="73">
        <v>4942598653</v>
      </c>
      <c r="AI23" s="73">
        <v>938825814</v>
      </c>
      <c r="AJ23" s="99">
        <f t="shared" si="13"/>
        <v>0.2146913611616544</v>
      </c>
      <c r="AK23" s="99">
        <f t="shared" si="14"/>
        <v>-0.016668320967152317</v>
      </c>
      <c r="AL23" s="12"/>
      <c r="AM23" s="12"/>
      <c r="AN23" s="12"/>
      <c r="AO23" s="12"/>
    </row>
    <row r="24" spans="1:41" s="13" customFormat="1" ht="12.75">
      <c r="A24" s="29"/>
      <c r="B24" s="38" t="s">
        <v>86</v>
      </c>
      <c r="C24" s="39" t="s">
        <v>87</v>
      </c>
      <c r="D24" s="72">
        <v>1936490687</v>
      </c>
      <c r="E24" s="73">
        <v>232065602</v>
      </c>
      <c r="F24" s="75">
        <f t="shared" si="0"/>
        <v>2168556289</v>
      </c>
      <c r="G24" s="72">
        <v>1936490687</v>
      </c>
      <c r="H24" s="73">
        <v>232065602</v>
      </c>
      <c r="I24" s="75">
        <f t="shared" si="1"/>
        <v>2168556289</v>
      </c>
      <c r="J24" s="72">
        <v>560073291</v>
      </c>
      <c r="K24" s="73">
        <v>17876270</v>
      </c>
      <c r="L24" s="73">
        <f t="shared" si="2"/>
        <v>577949561</v>
      </c>
      <c r="M24" s="99">
        <f t="shared" si="3"/>
        <v>0.266513515896105</v>
      </c>
      <c r="N24" s="110">
        <v>0</v>
      </c>
      <c r="O24" s="111">
        <v>0</v>
      </c>
      <c r="P24" s="112">
        <f t="shared" si="4"/>
        <v>0</v>
      </c>
      <c r="Q24" s="99">
        <f t="shared" si="5"/>
        <v>0</v>
      </c>
      <c r="R24" s="110">
        <v>0</v>
      </c>
      <c r="S24" s="112">
        <v>0</v>
      </c>
      <c r="T24" s="112">
        <f t="shared" si="6"/>
        <v>0</v>
      </c>
      <c r="U24" s="99">
        <f t="shared" si="7"/>
        <v>0</v>
      </c>
      <c r="V24" s="110">
        <v>0</v>
      </c>
      <c r="W24" s="112">
        <v>0</v>
      </c>
      <c r="X24" s="112">
        <f t="shared" si="8"/>
        <v>0</v>
      </c>
      <c r="Y24" s="99">
        <f t="shared" si="9"/>
        <v>0</v>
      </c>
      <c r="Z24" s="72">
        <v>560073291</v>
      </c>
      <c r="AA24" s="73">
        <v>17876270</v>
      </c>
      <c r="AB24" s="73">
        <f t="shared" si="10"/>
        <v>577949561</v>
      </c>
      <c r="AC24" s="99">
        <f t="shared" si="11"/>
        <v>0.266513515896105</v>
      </c>
      <c r="AD24" s="72">
        <v>536030975</v>
      </c>
      <c r="AE24" s="73">
        <v>16452139</v>
      </c>
      <c r="AF24" s="73">
        <f t="shared" si="12"/>
        <v>552483114</v>
      </c>
      <c r="AG24" s="73">
        <v>2016547992</v>
      </c>
      <c r="AH24" s="73">
        <v>2070545921</v>
      </c>
      <c r="AI24" s="73">
        <v>552483114</v>
      </c>
      <c r="AJ24" s="99">
        <f t="shared" si="13"/>
        <v>0.27397469149844067</v>
      </c>
      <c r="AK24" s="99">
        <f t="shared" si="14"/>
        <v>0.04609452552426796</v>
      </c>
      <c r="AL24" s="12"/>
      <c r="AM24" s="12"/>
      <c r="AN24" s="12"/>
      <c r="AO24" s="12"/>
    </row>
    <row r="25" spans="1:41" s="13" customFormat="1" ht="12.75">
      <c r="A25" s="29"/>
      <c r="B25" s="38" t="s">
        <v>88</v>
      </c>
      <c r="C25" s="39" t="s">
        <v>89</v>
      </c>
      <c r="D25" s="72">
        <v>1486675554</v>
      </c>
      <c r="E25" s="73">
        <v>418056510</v>
      </c>
      <c r="F25" s="75">
        <f t="shared" si="0"/>
        <v>1904732064</v>
      </c>
      <c r="G25" s="72">
        <v>1497991771</v>
      </c>
      <c r="H25" s="73">
        <v>530758893</v>
      </c>
      <c r="I25" s="75">
        <f t="shared" si="1"/>
        <v>2028750664</v>
      </c>
      <c r="J25" s="72">
        <v>237524586</v>
      </c>
      <c r="K25" s="73">
        <v>14474167</v>
      </c>
      <c r="L25" s="73">
        <f t="shared" si="2"/>
        <v>251998753</v>
      </c>
      <c r="M25" s="99">
        <f t="shared" si="3"/>
        <v>0.13230141801193515</v>
      </c>
      <c r="N25" s="110">
        <v>0</v>
      </c>
      <c r="O25" s="111">
        <v>0</v>
      </c>
      <c r="P25" s="112">
        <f t="shared" si="4"/>
        <v>0</v>
      </c>
      <c r="Q25" s="99">
        <f t="shared" si="5"/>
        <v>0</v>
      </c>
      <c r="R25" s="110">
        <v>0</v>
      </c>
      <c r="S25" s="112">
        <v>0</v>
      </c>
      <c r="T25" s="112">
        <f t="shared" si="6"/>
        <v>0</v>
      </c>
      <c r="U25" s="99">
        <f t="shared" si="7"/>
        <v>0</v>
      </c>
      <c r="V25" s="110">
        <v>0</v>
      </c>
      <c r="W25" s="112">
        <v>0</v>
      </c>
      <c r="X25" s="112">
        <f t="shared" si="8"/>
        <v>0</v>
      </c>
      <c r="Y25" s="99">
        <f t="shared" si="9"/>
        <v>0</v>
      </c>
      <c r="Z25" s="72">
        <v>237524586</v>
      </c>
      <c r="AA25" s="73">
        <v>14474167</v>
      </c>
      <c r="AB25" s="73">
        <f t="shared" si="10"/>
        <v>251998753</v>
      </c>
      <c r="AC25" s="99">
        <f t="shared" si="11"/>
        <v>0.13230141801193515</v>
      </c>
      <c r="AD25" s="72">
        <v>227320398</v>
      </c>
      <c r="AE25" s="73">
        <v>29314383</v>
      </c>
      <c r="AF25" s="73">
        <f t="shared" si="12"/>
        <v>256634781</v>
      </c>
      <c r="AG25" s="73">
        <v>1843930814</v>
      </c>
      <c r="AH25" s="73">
        <v>1933425742</v>
      </c>
      <c r="AI25" s="73">
        <v>256634781</v>
      </c>
      <c r="AJ25" s="99">
        <f t="shared" si="13"/>
        <v>0.13917809662461664</v>
      </c>
      <c r="AK25" s="99">
        <f t="shared" si="14"/>
        <v>-0.018064690927454552</v>
      </c>
      <c r="AL25" s="12"/>
      <c r="AM25" s="12"/>
      <c r="AN25" s="12"/>
      <c r="AO25" s="12"/>
    </row>
    <row r="26" spans="1:41" s="13" customFormat="1" ht="12.75">
      <c r="A26" s="29"/>
      <c r="B26" s="38" t="s">
        <v>90</v>
      </c>
      <c r="C26" s="39" t="s">
        <v>91</v>
      </c>
      <c r="D26" s="72">
        <v>1421172405</v>
      </c>
      <c r="E26" s="73">
        <v>282174770</v>
      </c>
      <c r="F26" s="75">
        <f t="shared" si="0"/>
        <v>1703347175</v>
      </c>
      <c r="G26" s="72">
        <v>1421172405</v>
      </c>
      <c r="H26" s="73">
        <v>316639100</v>
      </c>
      <c r="I26" s="75">
        <f t="shared" si="1"/>
        <v>1737811505</v>
      </c>
      <c r="J26" s="72">
        <v>289481769</v>
      </c>
      <c r="K26" s="73">
        <v>26135859</v>
      </c>
      <c r="L26" s="73">
        <f t="shared" si="2"/>
        <v>315617628</v>
      </c>
      <c r="M26" s="99">
        <f t="shared" si="3"/>
        <v>0.18529260072891482</v>
      </c>
      <c r="N26" s="110">
        <v>0</v>
      </c>
      <c r="O26" s="111">
        <v>0</v>
      </c>
      <c r="P26" s="112">
        <f t="shared" si="4"/>
        <v>0</v>
      </c>
      <c r="Q26" s="99">
        <f t="shared" si="5"/>
        <v>0</v>
      </c>
      <c r="R26" s="110">
        <v>0</v>
      </c>
      <c r="S26" s="112">
        <v>0</v>
      </c>
      <c r="T26" s="112">
        <f t="shared" si="6"/>
        <v>0</v>
      </c>
      <c r="U26" s="99">
        <f t="shared" si="7"/>
        <v>0</v>
      </c>
      <c r="V26" s="110">
        <v>0</v>
      </c>
      <c r="W26" s="112">
        <v>0</v>
      </c>
      <c r="X26" s="112">
        <f t="shared" si="8"/>
        <v>0</v>
      </c>
      <c r="Y26" s="99">
        <f t="shared" si="9"/>
        <v>0</v>
      </c>
      <c r="Z26" s="72">
        <v>289481769</v>
      </c>
      <c r="AA26" s="73">
        <v>26135859</v>
      </c>
      <c r="AB26" s="73">
        <f t="shared" si="10"/>
        <v>315617628</v>
      </c>
      <c r="AC26" s="99">
        <f t="shared" si="11"/>
        <v>0.18529260072891482</v>
      </c>
      <c r="AD26" s="72">
        <v>301992461</v>
      </c>
      <c r="AE26" s="73">
        <v>17417839</v>
      </c>
      <c r="AF26" s="73">
        <f t="shared" si="12"/>
        <v>319410300</v>
      </c>
      <c r="AG26" s="73">
        <v>1661295870</v>
      </c>
      <c r="AH26" s="73">
        <v>1685410921</v>
      </c>
      <c r="AI26" s="73">
        <v>319410300</v>
      </c>
      <c r="AJ26" s="99">
        <f t="shared" si="13"/>
        <v>0.1922657521564777</v>
      </c>
      <c r="AK26" s="99">
        <f t="shared" si="14"/>
        <v>-0.011873981521572707</v>
      </c>
      <c r="AL26" s="12"/>
      <c r="AM26" s="12"/>
      <c r="AN26" s="12"/>
      <c r="AO26" s="12"/>
    </row>
    <row r="27" spans="1:41" s="13" customFormat="1" ht="12.75">
      <c r="A27" s="29"/>
      <c r="B27" s="40" t="s">
        <v>92</v>
      </c>
      <c r="C27" s="39" t="s">
        <v>93</v>
      </c>
      <c r="D27" s="72">
        <v>2882743500</v>
      </c>
      <c r="E27" s="73">
        <v>521255100</v>
      </c>
      <c r="F27" s="75">
        <f t="shared" si="0"/>
        <v>3403998600</v>
      </c>
      <c r="G27" s="72">
        <v>2882743500</v>
      </c>
      <c r="H27" s="73">
        <v>521255100</v>
      </c>
      <c r="I27" s="75">
        <f t="shared" si="1"/>
        <v>3403998600</v>
      </c>
      <c r="J27" s="72">
        <v>772443974</v>
      </c>
      <c r="K27" s="73">
        <v>33520468</v>
      </c>
      <c r="L27" s="73">
        <f t="shared" si="2"/>
        <v>805964442</v>
      </c>
      <c r="M27" s="99">
        <f t="shared" si="3"/>
        <v>0.2367699099523719</v>
      </c>
      <c r="N27" s="110">
        <v>0</v>
      </c>
      <c r="O27" s="111">
        <v>0</v>
      </c>
      <c r="P27" s="112">
        <f t="shared" si="4"/>
        <v>0</v>
      </c>
      <c r="Q27" s="99">
        <f t="shared" si="5"/>
        <v>0</v>
      </c>
      <c r="R27" s="110">
        <v>0</v>
      </c>
      <c r="S27" s="112">
        <v>0</v>
      </c>
      <c r="T27" s="112">
        <f t="shared" si="6"/>
        <v>0</v>
      </c>
      <c r="U27" s="99">
        <f t="shared" si="7"/>
        <v>0</v>
      </c>
      <c r="V27" s="110">
        <v>0</v>
      </c>
      <c r="W27" s="112">
        <v>0</v>
      </c>
      <c r="X27" s="112">
        <f t="shared" si="8"/>
        <v>0</v>
      </c>
      <c r="Y27" s="99">
        <f t="shared" si="9"/>
        <v>0</v>
      </c>
      <c r="Z27" s="72">
        <v>772443974</v>
      </c>
      <c r="AA27" s="73">
        <v>33520468</v>
      </c>
      <c r="AB27" s="73">
        <f t="shared" si="10"/>
        <v>805964442</v>
      </c>
      <c r="AC27" s="99">
        <f t="shared" si="11"/>
        <v>0.2367699099523719</v>
      </c>
      <c r="AD27" s="72">
        <v>670089092</v>
      </c>
      <c r="AE27" s="73">
        <v>43242002</v>
      </c>
      <c r="AF27" s="73">
        <f t="shared" si="12"/>
        <v>713331094</v>
      </c>
      <c r="AG27" s="73">
        <v>3108733600</v>
      </c>
      <c r="AH27" s="73">
        <v>3391269900</v>
      </c>
      <c r="AI27" s="73">
        <v>713331094</v>
      </c>
      <c r="AJ27" s="99">
        <f t="shared" si="13"/>
        <v>0.2294603480980165</v>
      </c>
      <c r="AK27" s="99">
        <f t="shared" si="14"/>
        <v>0.12986024130892582</v>
      </c>
      <c r="AL27" s="12"/>
      <c r="AM27" s="12"/>
      <c r="AN27" s="12"/>
      <c r="AO27" s="12"/>
    </row>
    <row r="28" spans="1:41" s="13" customFormat="1" ht="12.75">
      <c r="A28" s="41"/>
      <c r="B28" s="42" t="s">
        <v>613</v>
      </c>
      <c r="C28" s="41"/>
      <c r="D28" s="76">
        <f>SUM(D9:D27)</f>
        <v>51377325186</v>
      </c>
      <c r="E28" s="77">
        <f>SUM(E9:E27)</f>
        <v>7802129180</v>
      </c>
      <c r="F28" s="78">
        <f t="shared" si="0"/>
        <v>59179454366</v>
      </c>
      <c r="G28" s="76">
        <f>SUM(G9:G27)</f>
        <v>51388641403</v>
      </c>
      <c r="H28" s="77">
        <f>SUM(H9:H27)</f>
        <v>8131289650</v>
      </c>
      <c r="I28" s="78">
        <f t="shared" si="1"/>
        <v>59519931053</v>
      </c>
      <c r="J28" s="76">
        <f>SUM(J9:J27)</f>
        <v>9024052193</v>
      </c>
      <c r="K28" s="77">
        <f>SUM(K9:K27)</f>
        <v>746103258</v>
      </c>
      <c r="L28" s="77">
        <f t="shared" si="2"/>
        <v>9770155451</v>
      </c>
      <c r="M28" s="100">
        <f t="shared" si="3"/>
        <v>0.1650937061801162</v>
      </c>
      <c r="N28" s="113">
        <f>SUM(N9:N27)</f>
        <v>0</v>
      </c>
      <c r="O28" s="114">
        <f>SUM(O9:O27)</f>
        <v>0</v>
      </c>
      <c r="P28" s="115">
        <f t="shared" si="4"/>
        <v>0</v>
      </c>
      <c r="Q28" s="100">
        <f t="shared" si="5"/>
        <v>0</v>
      </c>
      <c r="R28" s="113">
        <f>SUM(R9:R27)</f>
        <v>0</v>
      </c>
      <c r="S28" s="115">
        <f>SUM(S9:S27)</f>
        <v>0</v>
      </c>
      <c r="T28" s="115">
        <f t="shared" si="6"/>
        <v>0</v>
      </c>
      <c r="U28" s="100">
        <f t="shared" si="7"/>
        <v>0</v>
      </c>
      <c r="V28" s="113">
        <f>SUM(V9:V27)</f>
        <v>0</v>
      </c>
      <c r="W28" s="115">
        <f>SUM(W9:W27)</f>
        <v>0</v>
      </c>
      <c r="X28" s="115">
        <f t="shared" si="8"/>
        <v>0</v>
      </c>
      <c r="Y28" s="100">
        <f t="shared" si="9"/>
        <v>0</v>
      </c>
      <c r="Z28" s="76">
        <v>9024052193</v>
      </c>
      <c r="AA28" s="77">
        <v>746103258</v>
      </c>
      <c r="AB28" s="77">
        <f t="shared" si="10"/>
        <v>9770155451</v>
      </c>
      <c r="AC28" s="100">
        <f t="shared" si="11"/>
        <v>0.1650937061801162</v>
      </c>
      <c r="AD28" s="76">
        <f>SUM(AD9:AD27)</f>
        <v>9719371429</v>
      </c>
      <c r="AE28" s="77">
        <f>SUM(AE9:AE27)</f>
        <v>679514147</v>
      </c>
      <c r="AF28" s="77">
        <f t="shared" si="12"/>
        <v>10398885576</v>
      </c>
      <c r="AG28" s="77">
        <f>SUM(AG9:AG27)</f>
        <v>53235782032</v>
      </c>
      <c r="AH28" s="77">
        <f>SUM(AH9:AH27)</f>
        <v>57265120799</v>
      </c>
      <c r="AI28" s="77">
        <f>SUM(AI9:AI27)</f>
        <v>10398885576</v>
      </c>
      <c r="AJ28" s="100">
        <f t="shared" si="13"/>
        <v>0.19533639178530776</v>
      </c>
      <c r="AK28" s="100">
        <f t="shared" si="14"/>
        <v>-0.06046129851174353</v>
      </c>
      <c r="AL28" s="12"/>
      <c r="AM28" s="12"/>
      <c r="AN28" s="12"/>
      <c r="AO28" s="12"/>
    </row>
    <row r="29" spans="1:41" s="13" customFormat="1" ht="12.75" customHeight="1">
      <c r="A29" s="43"/>
      <c r="B29" s="44"/>
      <c r="C29" s="45"/>
      <c r="D29" s="79"/>
      <c r="E29" s="80"/>
      <c r="F29" s="81"/>
      <c r="G29" s="79"/>
      <c r="H29" s="80"/>
      <c r="I29" s="81"/>
      <c r="J29" s="82"/>
      <c r="K29" s="80"/>
      <c r="L29" s="81"/>
      <c r="M29" s="101"/>
      <c r="N29" s="82"/>
      <c r="O29" s="81"/>
      <c r="P29" s="80"/>
      <c r="Q29" s="101"/>
      <c r="R29" s="82"/>
      <c r="S29" s="80"/>
      <c r="T29" s="80"/>
      <c r="U29" s="101"/>
      <c r="V29" s="82"/>
      <c r="W29" s="80"/>
      <c r="X29" s="80"/>
      <c r="Y29" s="101"/>
      <c r="Z29" s="82"/>
      <c r="AA29" s="80"/>
      <c r="AB29" s="81"/>
      <c r="AC29" s="101"/>
      <c r="AD29" s="82"/>
      <c r="AE29" s="80"/>
      <c r="AF29" s="80"/>
      <c r="AG29" s="80"/>
      <c r="AH29" s="80"/>
      <c r="AI29" s="80"/>
      <c r="AJ29" s="101"/>
      <c r="AK29" s="101"/>
      <c r="AL29" s="12"/>
      <c r="AM29" s="12"/>
      <c r="AN29" s="12"/>
      <c r="AO29" s="12"/>
    </row>
    <row r="30" spans="1:41" s="13" customFormat="1" ht="12.75">
      <c r="A30" s="12"/>
      <c r="B30" s="46"/>
      <c r="C30" s="12"/>
      <c r="D30" s="83"/>
      <c r="E30" s="83"/>
      <c r="F30" s="83"/>
      <c r="G30" s="83"/>
      <c r="H30" s="83"/>
      <c r="I30" s="83"/>
      <c r="J30" s="83"/>
      <c r="K30" s="83"/>
      <c r="L30" s="83"/>
      <c r="M30" s="102"/>
      <c r="N30" s="83"/>
      <c r="O30" s="83"/>
      <c r="P30" s="83"/>
      <c r="Q30" s="102"/>
      <c r="R30" s="83"/>
      <c r="S30" s="83"/>
      <c r="T30" s="83"/>
      <c r="U30" s="102"/>
      <c r="V30" s="83"/>
      <c r="W30" s="83"/>
      <c r="X30" s="83"/>
      <c r="Y30" s="102"/>
      <c r="Z30" s="83"/>
      <c r="AA30" s="83"/>
      <c r="AB30" s="83"/>
      <c r="AC30" s="102"/>
      <c r="AD30" s="83"/>
      <c r="AE30" s="83"/>
      <c r="AF30" s="83"/>
      <c r="AG30" s="83"/>
      <c r="AH30" s="83"/>
      <c r="AI30" s="83"/>
      <c r="AJ30" s="102"/>
      <c r="AK30" s="102"/>
      <c r="AL30" s="12"/>
      <c r="AM30" s="12"/>
      <c r="AN30" s="12"/>
      <c r="AO30" s="1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3"/>
      <c r="N31" s="84"/>
      <c r="O31" s="84"/>
      <c r="P31" s="84"/>
      <c r="Q31" s="103"/>
      <c r="R31" s="84"/>
      <c r="S31" s="84"/>
      <c r="T31" s="84"/>
      <c r="U31" s="103"/>
      <c r="V31" s="84"/>
      <c r="W31" s="84"/>
      <c r="X31" s="84"/>
      <c r="Y31" s="103"/>
      <c r="Z31" s="84"/>
      <c r="AA31" s="84"/>
      <c r="AB31" s="84"/>
      <c r="AC31" s="103"/>
      <c r="AD31" s="84"/>
      <c r="AE31" s="84"/>
      <c r="AF31" s="84"/>
      <c r="AG31" s="84"/>
      <c r="AH31" s="84"/>
      <c r="AI31" s="84"/>
      <c r="AJ31" s="103"/>
      <c r="AK31" s="103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3"/>
      <c r="N32" s="84"/>
      <c r="O32" s="84"/>
      <c r="P32" s="84"/>
      <c r="Q32" s="103"/>
      <c r="R32" s="84"/>
      <c r="S32" s="84"/>
      <c r="T32" s="84"/>
      <c r="U32" s="103"/>
      <c r="V32" s="84"/>
      <c r="W32" s="84"/>
      <c r="X32" s="84"/>
      <c r="Y32" s="103"/>
      <c r="Z32" s="84"/>
      <c r="AA32" s="84"/>
      <c r="AB32" s="84"/>
      <c r="AC32" s="103"/>
      <c r="AD32" s="84"/>
      <c r="AE32" s="84"/>
      <c r="AF32" s="84"/>
      <c r="AG32" s="84"/>
      <c r="AH32" s="84"/>
      <c r="AI32" s="84"/>
      <c r="AJ32" s="103"/>
      <c r="AK32" s="103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3"/>
      <c r="N33" s="84"/>
      <c r="O33" s="84"/>
      <c r="P33" s="84"/>
      <c r="Q33" s="103"/>
      <c r="R33" s="84"/>
      <c r="S33" s="84"/>
      <c r="T33" s="84"/>
      <c r="U33" s="103"/>
      <c r="V33" s="84"/>
      <c r="W33" s="84"/>
      <c r="X33" s="84"/>
      <c r="Y33" s="103"/>
      <c r="Z33" s="84"/>
      <c r="AA33" s="84"/>
      <c r="AB33" s="84"/>
      <c r="AC33" s="103"/>
      <c r="AD33" s="84"/>
      <c r="AE33" s="84"/>
      <c r="AF33" s="84"/>
      <c r="AG33" s="84"/>
      <c r="AH33" s="84"/>
      <c r="AI33" s="84"/>
      <c r="AJ33" s="103"/>
      <c r="AK33" s="103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3"/>
      <c r="N34" s="84"/>
      <c r="O34" s="84"/>
      <c r="P34" s="84"/>
      <c r="Q34" s="103"/>
      <c r="R34" s="84"/>
      <c r="S34" s="84"/>
      <c r="T34" s="84"/>
      <c r="U34" s="103"/>
      <c r="V34" s="84"/>
      <c r="W34" s="84"/>
      <c r="X34" s="84"/>
      <c r="Y34" s="103"/>
      <c r="Z34" s="84"/>
      <c r="AA34" s="84"/>
      <c r="AB34" s="84"/>
      <c r="AC34" s="103"/>
      <c r="AD34" s="84"/>
      <c r="AE34" s="84"/>
      <c r="AF34" s="84"/>
      <c r="AG34" s="84"/>
      <c r="AH34" s="84"/>
      <c r="AI34" s="84"/>
      <c r="AJ34" s="103"/>
      <c r="AK34" s="103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3"/>
      <c r="N35" s="84"/>
      <c r="O35" s="84"/>
      <c r="P35" s="84"/>
      <c r="Q35" s="103"/>
      <c r="R35" s="84"/>
      <c r="S35" s="84"/>
      <c r="T35" s="84"/>
      <c r="U35" s="103"/>
      <c r="V35" s="84"/>
      <c r="W35" s="84"/>
      <c r="X35" s="84"/>
      <c r="Y35" s="103"/>
      <c r="Z35" s="84"/>
      <c r="AA35" s="84"/>
      <c r="AB35" s="84"/>
      <c r="AC35" s="103"/>
      <c r="AD35" s="84"/>
      <c r="AE35" s="84"/>
      <c r="AF35" s="84"/>
      <c r="AG35" s="84"/>
      <c r="AH35" s="84"/>
      <c r="AI35" s="84"/>
      <c r="AJ35" s="103"/>
      <c r="AK35" s="103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3"/>
      <c r="N36" s="84"/>
      <c r="O36" s="84"/>
      <c r="P36" s="84"/>
      <c r="Q36" s="103"/>
      <c r="R36" s="84"/>
      <c r="S36" s="84"/>
      <c r="T36" s="84"/>
      <c r="U36" s="103"/>
      <c r="V36" s="84"/>
      <c r="W36" s="84"/>
      <c r="X36" s="84"/>
      <c r="Y36" s="103"/>
      <c r="Z36" s="84"/>
      <c r="AA36" s="84"/>
      <c r="AB36" s="84"/>
      <c r="AC36" s="103"/>
      <c r="AD36" s="84"/>
      <c r="AE36" s="84"/>
      <c r="AF36" s="84"/>
      <c r="AG36" s="84"/>
      <c r="AH36" s="84"/>
      <c r="AI36" s="84"/>
      <c r="AJ36" s="103"/>
      <c r="AK36" s="103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3"/>
      <c r="N37" s="84"/>
      <c r="O37" s="84"/>
      <c r="P37" s="84"/>
      <c r="Q37" s="103"/>
      <c r="R37" s="84"/>
      <c r="S37" s="84"/>
      <c r="T37" s="84"/>
      <c r="U37" s="103"/>
      <c r="V37" s="84"/>
      <c r="W37" s="84"/>
      <c r="X37" s="84"/>
      <c r="Y37" s="103"/>
      <c r="Z37" s="84"/>
      <c r="AA37" s="84"/>
      <c r="AB37" s="84"/>
      <c r="AC37" s="103"/>
      <c r="AD37" s="84"/>
      <c r="AE37" s="84"/>
      <c r="AF37" s="84"/>
      <c r="AG37" s="84"/>
      <c r="AH37" s="84"/>
      <c r="AI37" s="84"/>
      <c r="AJ37" s="103"/>
      <c r="AK37" s="103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3"/>
      <c r="N38" s="84"/>
      <c r="O38" s="84"/>
      <c r="P38" s="84"/>
      <c r="Q38" s="103"/>
      <c r="R38" s="84"/>
      <c r="S38" s="84"/>
      <c r="T38" s="84"/>
      <c r="U38" s="103"/>
      <c r="V38" s="84"/>
      <c r="W38" s="84"/>
      <c r="X38" s="84"/>
      <c r="Y38" s="103"/>
      <c r="Z38" s="84"/>
      <c r="AA38" s="84"/>
      <c r="AB38" s="84"/>
      <c r="AC38" s="103"/>
      <c r="AD38" s="84"/>
      <c r="AE38" s="84"/>
      <c r="AF38" s="84"/>
      <c r="AG38" s="84"/>
      <c r="AH38" s="84"/>
      <c r="AI38" s="84"/>
      <c r="AJ38" s="103"/>
      <c r="AK38" s="103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3"/>
      <c r="N39" s="84"/>
      <c r="O39" s="84"/>
      <c r="P39" s="84"/>
      <c r="Q39" s="103"/>
      <c r="R39" s="84"/>
      <c r="S39" s="84"/>
      <c r="T39" s="84"/>
      <c r="U39" s="103"/>
      <c r="V39" s="84"/>
      <c r="W39" s="84"/>
      <c r="X39" s="84"/>
      <c r="Y39" s="103"/>
      <c r="Z39" s="84"/>
      <c r="AA39" s="84"/>
      <c r="AB39" s="84"/>
      <c r="AC39" s="103"/>
      <c r="AD39" s="84"/>
      <c r="AE39" s="84"/>
      <c r="AF39" s="84"/>
      <c r="AG39" s="84"/>
      <c r="AH39" s="84"/>
      <c r="AI39" s="84"/>
      <c r="AJ39" s="103"/>
      <c r="AK39" s="103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3"/>
      <c r="N40" s="84"/>
      <c r="O40" s="84"/>
      <c r="P40" s="84"/>
      <c r="Q40" s="103"/>
      <c r="R40" s="84"/>
      <c r="S40" s="84"/>
      <c r="T40" s="84"/>
      <c r="U40" s="103"/>
      <c r="V40" s="84"/>
      <c r="W40" s="84"/>
      <c r="X40" s="84"/>
      <c r="Y40" s="103"/>
      <c r="Z40" s="84"/>
      <c r="AA40" s="84"/>
      <c r="AB40" s="84"/>
      <c r="AC40" s="103"/>
      <c r="AD40" s="84"/>
      <c r="AE40" s="84"/>
      <c r="AF40" s="84"/>
      <c r="AG40" s="84"/>
      <c r="AH40" s="84"/>
      <c r="AI40" s="84"/>
      <c r="AJ40" s="103"/>
      <c r="AK40" s="103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3"/>
      <c r="N41" s="84"/>
      <c r="O41" s="84"/>
      <c r="P41" s="84"/>
      <c r="Q41" s="103"/>
      <c r="R41" s="84"/>
      <c r="S41" s="84"/>
      <c r="T41" s="84"/>
      <c r="U41" s="103"/>
      <c r="V41" s="84"/>
      <c r="W41" s="84"/>
      <c r="X41" s="84"/>
      <c r="Y41" s="103"/>
      <c r="Z41" s="84"/>
      <c r="AA41" s="84"/>
      <c r="AB41" s="84"/>
      <c r="AC41" s="103"/>
      <c r="AD41" s="84"/>
      <c r="AE41" s="84"/>
      <c r="AF41" s="84"/>
      <c r="AG41" s="84"/>
      <c r="AH41" s="84"/>
      <c r="AI41" s="84"/>
      <c r="AJ41" s="103"/>
      <c r="AK41" s="103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3"/>
      <c r="N42" s="84"/>
      <c r="O42" s="84"/>
      <c r="P42" s="84"/>
      <c r="Q42" s="103"/>
      <c r="R42" s="84"/>
      <c r="S42" s="84"/>
      <c r="T42" s="84"/>
      <c r="U42" s="103"/>
      <c r="V42" s="84"/>
      <c r="W42" s="84"/>
      <c r="X42" s="84"/>
      <c r="Y42" s="103"/>
      <c r="Z42" s="84"/>
      <c r="AA42" s="84"/>
      <c r="AB42" s="84"/>
      <c r="AC42" s="103"/>
      <c r="AD42" s="84"/>
      <c r="AE42" s="84"/>
      <c r="AF42" s="84"/>
      <c r="AG42" s="84"/>
      <c r="AH42" s="84"/>
      <c r="AI42" s="84"/>
      <c r="AJ42" s="103"/>
      <c r="AK42" s="103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3"/>
      <c r="N43" s="84"/>
      <c r="O43" s="84"/>
      <c r="P43" s="84"/>
      <c r="Q43" s="103"/>
      <c r="R43" s="84"/>
      <c r="S43" s="84"/>
      <c r="T43" s="84"/>
      <c r="U43" s="103"/>
      <c r="V43" s="84"/>
      <c r="W43" s="84"/>
      <c r="X43" s="84"/>
      <c r="Y43" s="103"/>
      <c r="Z43" s="84"/>
      <c r="AA43" s="84"/>
      <c r="AB43" s="84"/>
      <c r="AC43" s="103"/>
      <c r="AD43" s="84"/>
      <c r="AE43" s="84"/>
      <c r="AF43" s="84"/>
      <c r="AG43" s="84"/>
      <c r="AH43" s="84"/>
      <c r="AI43" s="84"/>
      <c r="AJ43" s="103"/>
      <c r="AK43" s="103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3"/>
      <c r="N44" s="84"/>
      <c r="O44" s="84"/>
      <c r="P44" s="84"/>
      <c r="Q44" s="103"/>
      <c r="R44" s="84"/>
      <c r="S44" s="84"/>
      <c r="T44" s="84"/>
      <c r="U44" s="103"/>
      <c r="V44" s="84"/>
      <c r="W44" s="84"/>
      <c r="X44" s="84"/>
      <c r="Y44" s="103"/>
      <c r="Z44" s="84"/>
      <c r="AA44" s="84"/>
      <c r="AB44" s="84"/>
      <c r="AC44" s="103"/>
      <c r="AD44" s="84"/>
      <c r="AE44" s="84"/>
      <c r="AF44" s="84"/>
      <c r="AG44" s="84"/>
      <c r="AH44" s="84"/>
      <c r="AI44" s="84"/>
      <c r="AJ44" s="103"/>
      <c r="AK44" s="103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3"/>
      <c r="N45" s="84"/>
      <c r="O45" s="84"/>
      <c r="P45" s="84"/>
      <c r="Q45" s="103"/>
      <c r="R45" s="84"/>
      <c r="S45" s="84"/>
      <c r="T45" s="84"/>
      <c r="U45" s="103"/>
      <c r="V45" s="84"/>
      <c r="W45" s="84"/>
      <c r="X45" s="84"/>
      <c r="Y45" s="103"/>
      <c r="Z45" s="84"/>
      <c r="AA45" s="84"/>
      <c r="AB45" s="84"/>
      <c r="AC45" s="103"/>
      <c r="AD45" s="84"/>
      <c r="AE45" s="84"/>
      <c r="AF45" s="84"/>
      <c r="AG45" s="84"/>
      <c r="AH45" s="84"/>
      <c r="AI45" s="84"/>
      <c r="AJ45" s="103"/>
      <c r="AK45" s="103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3"/>
      <c r="N46" s="84"/>
      <c r="O46" s="84"/>
      <c r="P46" s="84"/>
      <c r="Q46" s="103"/>
      <c r="R46" s="84"/>
      <c r="S46" s="84"/>
      <c r="T46" s="84"/>
      <c r="U46" s="103"/>
      <c r="V46" s="84"/>
      <c r="W46" s="84"/>
      <c r="X46" s="84"/>
      <c r="Y46" s="103"/>
      <c r="Z46" s="84"/>
      <c r="AA46" s="84"/>
      <c r="AB46" s="84"/>
      <c r="AC46" s="103"/>
      <c r="AD46" s="84"/>
      <c r="AE46" s="84"/>
      <c r="AF46" s="84"/>
      <c r="AG46" s="84"/>
      <c r="AH46" s="84"/>
      <c r="AI46" s="84"/>
      <c r="AJ46" s="103"/>
      <c r="AK46" s="103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3"/>
      <c r="N47" s="84"/>
      <c r="O47" s="84"/>
      <c r="P47" s="84"/>
      <c r="Q47" s="103"/>
      <c r="R47" s="84"/>
      <c r="S47" s="84"/>
      <c r="T47" s="84"/>
      <c r="U47" s="103"/>
      <c r="V47" s="84"/>
      <c r="W47" s="84"/>
      <c r="X47" s="84"/>
      <c r="Y47" s="103"/>
      <c r="Z47" s="84"/>
      <c r="AA47" s="84"/>
      <c r="AB47" s="84"/>
      <c r="AC47" s="103"/>
      <c r="AD47" s="84"/>
      <c r="AE47" s="84"/>
      <c r="AF47" s="84"/>
      <c r="AG47" s="84"/>
      <c r="AH47" s="84"/>
      <c r="AI47" s="84"/>
      <c r="AJ47" s="103"/>
      <c r="AK47" s="103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3"/>
      <c r="N48" s="84"/>
      <c r="O48" s="84"/>
      <c r="P48" s="84"/>
      <c r="Q48" s="103"/>
      <c r="R48" s="84"/>
      <c r="S48" s="84"/>
      <c r="T48" s="84"/>
      <c r="U48" s="103"/>
      <c r="V48" s="84"/>
      <c r="W48" s="84"/>
      <c r="X48" s="84"/>
      <c r="Y48" s="103"/>
      <c r="Z48" s="84"/>
      <c r="AA48" s="84"/>
      <c r="AB48" s="84"/>
      <c r="AC48" s="103"/>
      <c r="AD48" s="84"/>
      <c r="AE48" s="84"/>
      <c r="AF48" s="84"/>
      <c r="AG48" s="84"/>
      <c r="AH48" s="84"/>
      <c r="AI48" s="84"/>
      <c r="AJ48" s="103"/>
      <c r="AK48" s="103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3"/>
      <c r="N49" s="84"/>
      <c r="O49" s="84"/>
      <c r="P49" s="84"/>
      <c r="Q49" s="103"/>
      <c r="R49" s="84"/>
      <c r="S49" s="84"/>
      <c r="T49" s="84"/>
      <c r="U49" s="103"/>
      <c r="V49" s="84"/>
      <c r="W49" s="84"/>
      <c r="X49" s="84"/>
      <c r="Y49" s="103"/>
      <c r="Z49" s="84"/>
      <c r="AA49" s="84"/>
      <c r="AB49" s="84"/>
      <c r="AC49" s="103"/>
      <c r="AD49" s="84"/>
      <c r="AE49" s="84"/>
      <c r="AF49" s="84"/>
      <c r="AG49" s="84"/>
      <c r="AH49" s="84"/>
      <c r="AI49" s="84"/>
      <c r="AJ49" s="103"/>
      <c r="AK49" s="103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3"/>
      <c r="N50" s="84"/>
      <c r="O50" s="84"/>
      <c r="P50" s="84"/>
      <c r="Q50" s="103"/>
      <c r="R50" s="84"/>
      <c r="S50" s="84"/>
      <c r="T50" s="84"/>
      <c r="U50" s="103"/>
      <c r="V50" s="84"/>
      <c r="W50" s="84"/>
      <c r="X50" s="84"/>
      <c r="Y50" s="103"/>
      <c r="Z50" s="84"/>
      <c r="AA50" s="84"/>
      <c r="AB50" s="84"/>
      <c r="AC50" s="103"/>
      <c r="AD50" s="84"/>
      <c r="AE50" s="84"/>
      <c r="AF50" s="84"/>
      <c r="AG50" s="84"/>
      <c r="AH50" s="84"/>
      <c r="AI50" s="84"/>
      <c r="AJ50" s="103"/>
      <c r="AK50" s="103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3"/>
      <c r="N51" s="84"/>
      <c r="O51" s="84"/>
      <c r="P51" s="84"/>
      <c r="Q51" s="103"/>
      <c r="R51" s="84"/>
      <c r="S51" s="84"/>
      <c r="T51" s="84"/>
      <c r="U51" s="103"/>
      <c r="V51" s="84"/>
      <c r="W51" s="84"/>
      <c r="X51" s="84"/>
      <c r="Y51" s="103"/>
      <c r="Z51" s="84"/>
      <c r="AA51" s="84"/>
      <c r="AB51" s="84"/>
      <c r="AC51" s="103"/>
      <c r="AD51" s="84"/>
      <c r="AE51" s="84"/>
      <c r="AF51" s="84"/>
      <c r="AG51" s="84"/>
      <c r="AH51" s="84"/>
      <c r="AI51" s="84"/>
      <c r="AJ51" s="103"/>
      <c r="AK51" s="103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3"/>
      <c r="N52" s="84"/>
      <c r="O52" s="84"/>
      <c r="P52" s="84"/>
      <c r="Q52" s="103"/>
      <c r="R52" s="84"/>
      <c r="S52" s="84"/>
      <c r="T52" s="84"/>
      <c r="U52" s="103"/>
      <c r="V52" s="84"/>
      <c r="W52" s="84"/>
      <c r="X52" s="84"/>
      <c r="Y52" s="103"/>
      <c r="Z52" s="84"/>
      <c r="AA52" s="84"/>
      <c r="AB52" s="84"/>
      <c r="AC52" s="103"/>
      <c r="AD52" s="84"/>
      <c r="AE52" s="84"/>
      <c r="AF52" s="84"/>
      <c r="AG52" s="84"/>
      <c r="AH52" s="84"/>
      <c r="AI52" s="84"/>
      <c r="AJ52" s="103"/>
      <c r="AK52" s="103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3"/>
      <c r="N53" s="84"/>
      <c r="O53" s="84"/>
      <c r="P53" s="84"/>
      <c r="Q53" s="103"/>
      <c r="R53" s="84"/>
      <c r="S53" s="84"/>
      <c r="T53" s="84"/>
      <c r="U53" s="103"/>
      <c r="V53" s="84"/>
      <c r="W53" s="84"/>
      <c r="X53" s="84"/>
      <c r="Y53" s="103"/>
      <c r="Z53" s="84"/>
      <c r="AA53" s="84"/>
      <c r="AB53" s="84"/>
      <c r="AC53" s="103"/>
      <c r="AD53" s="84"/>
      <c r="AE53" s="84"/>
      <c r="AF53" s="84"/>
      <c r="AG53" s="84"/>
      <c r="AH53" s="84"/>
      <c r="AI53" s="84"/>
      <c r="AJ53" s="103"/>
      <c r="AK53" s="103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3"/>
      <c r="N54" s="84"/>
      <c r="O54" s="84"/>
      <c r="P54" s="84"/>
      <c r="Q54" s="103"/>
      <c r="R54" s="84"/>
      <c r="S54" s="84"/>
      <c r="T54" s="84"/>
      <c r="U54" s="103"/>
      <c r="V54" s="84"/>
      <c r="W54" s="84"/>
      <c r="X54" s="84"/>
      <c r="Y54" s="103"/>
      <c r="Z54" s="84"/>
      <c r="AA54" s="84"/>
      <c r="AB54" s="84"/>
      <c r="AC54" s="103"/>
      <c r="AD54" s="84"/>
      <c r="AE54" s="84"/>
      <c r="AF54" s="84"/>
      <c r="AG54" s="84"/>
      <c r="AH54" s="84"/>
      <c r="AI54" s="84"/>
      <c r="AJ54" s="103"/>
      <c r="AK54" s="103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3"/>
      <c r="N55" s="84"/>
      <c r="O55" s="84"/>
      <c r="P55" s="84"/>
      <c r="Q55" s="103"/>
      <c r="R55" s="84"/>
      <c r="S55" s="84"/>
      <c r="T55" s="84"/>
      <c r="U55" s="103"/>
      <c r="V55" s="84"/>
      <c r="W55" s="84"/>
      <c r="X55" s="84"/>
      <c r="Y55" s="103"/>
      <c r="Z55" s="84"/>
      <c r="AA55" s="84"/>
      <c r="AB55" s="84"/>
      <c r="AC55" s="103"/>
      <c r="AD55" s="84"/>
      <c r="AE55" s="84"/>
      <c r="AF55" s="84"/>
      <c r="AG55" s="84"/>
      <c r="AH55" s="84"/>
      <c r="AI55" s="84"/>
      <c r="AJ55" s="103"/>
      <c r="AK55" s="103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3"/>
      <c r="N56" s="84"/>
      <c r="O56" s="84"/>
      <c r="P56" s="84"/>
      <c r="Q56" s="103"/>
      <c r="R56" s="84"/>
      <c r="S56" s="84"/>
      <c r="T56" s="84"/>
      <c r="U56" s="103"/>
      <c r="V56" s="84"/>
      <c r="W56" s="84"/>
      <c r="X56" s="84"/>
      <c r="Y56" s="103"/>
      <c r="Z56" s="84"/>
      <c r="AA56" s="84"/>
      <c r="AB56" s="84"/>
      <c r="AC56" s="103"/>
      <c r="AD56" s="84"/>
      <c r="AE56" s="84"/>
      <c r="AF56" s="84"/>
      <c r="AG56" s="84"/>
      <c r="AH56" s="84"/>
      <c r="AI56" s="84"/>
      <c r="AJ56" s="103"/>
      <c r="AK56" s="103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3"/>
      <c r="N57" s="84"/>
      <c r="O57" s="84"/>
      <c r="P57" s="84"/>
      <c r="Q57" s="103"/>
      <c r="R57" s="84"/>
      <c r="S57" s="84"/>
      <c r="T57" s="84"/>
      <c r="U57" s="103"/>
      <c r="V57" s="84"/>
      <c r="W57" s="84"/>
      <c r="X57" s="84"/>
      <c r="Y57" s="103"/>
      <c r="Z57" s="84"/>
      <c r="AA57" s="84"/>
      <c r="AB57" s="84"/>
      <c r="AC57" s="103"/>
      <c r="AD57" s="84"/>
      <c r="AE57" s="84"/>
      <c r="AF57" s="84"/>
      <c r="AG57" s="84"/>
      <c r="AH57" s="84"/>
      <c r="AI57" s="84"/>
      <c r="AJ57" s="103"/>
      <c r="AK57" s="103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3"/>
      <c r="N58" s="84"/>
      <c r="O58" s="84"/>
      <c r="P58" s="84"/>
      <c r="Q58" s="103"/>
      <c r="R58" s="84"/>
      <c r="S58" s="84"/>
      <c r="T58" s="84"/>
      <c r="U58" s="103"/>
      <c r="V58" s="84"/>
      <c r="W58" s="84"/>
      <c r="X58" s="84"/>
      <c r="Y58" s="103"/>
      <c r="Z58" s="84"/>
      <c r="AA58" s="84"/>
      <c r="AB58" s="84"/>
      <c r="AC58" s="103"/>
      <c r="AD58" s="84"/>
      <c r="AE58" s="84"/>
      <c r="AF58" s="84"/>
      <c r="AG58" s="84"/>
      <c r="AH58" s="84"/>
      <c r="AI58" s="84"/>
      <c r="AJ58" s="103"/>
      <c r="AK58" s="103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3"/>
      <c r="N59" s="84"/>
      <c r="O59" s="84"/>
      <c r="P59" s="84"/>
      <c r="Q59" s="103"/>
      <c r="R59" s="84"/>
      <c r="S59" s="84"/>
      <c r="T59" s="84"/>
      <c r="U59" s="103"/>
      <c r="V59" s="84"/>
      <c r="W59" s="84"/>
      <c r="X59" s="84"/>
      <c r="Y59" s="103"/>
      <c r="Z59" s="84"/>
      <c r="AA59" s="84"/>
      <c r="AB59" s="84"/>
      <c r="AC59" s="103"/>
      <c r="AD59" s="84"/>
      <c r="AE59" s="84"/>
      <c r="AF59" s="84"/>
      <c r="AG59" s="84"/>
      <c r="AH59" s="84"/>
      <c r="AI59" s="84"/>
      <c r="AJ59" s="103"/>
      <c r="AK59" s="103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3"/>
      <c r="N60" s="84"/>
      <c r="O60" s="84"/>
      <c r="P60" s="84"/>
      <c r="Q60" s="103"/>
      <c r="R60" s="84"/>
      <c r="S60" s="84"/>
      <c r="T60" s="84"/>
      <c r="U60" s="103"/>
      <c r="V60" s="84"/>
      <c r="W60" s="84"/>
      <c r="X60" s="84"/>
      <c r="Y60" s="103"/>
      <c r="Z60" s="84"/>
      <c r="AA60" s="84"/>
      <c r="AB60" s="84"/>
      <c r="AC60" s="103"/>
      <c r="AD60" s="84"/>
      <c r="AE60" s="84"/>
      <c r="AF60" s="84"/>
      <c r="AG60" s="84"/>
      <c r="AH60" s="84"/>
      <c r="AI60" s="84"/>
      <c r="AJ60" s="103"/>
      <c r="AK60" s="103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3"/>
      <c r="N61" s="84"/>
      <c r="O61" s="84"/>
      <c r="P61" s="84"/>
      <c r="Q61" s="103"/>
      <c r="R61" s="84"/>
      <c r="S61" s="84"/>
      <c r="T61" s="84"/>
      <c r="U61" s="103"/>
      <c r="V61" s="84"/>
      <c r="W61" s="84"/>
      <c r="X61" s="84"/>
      <c r="Y61" s="103"/>
      <c r="Z61" s="84"/>
      <c r="AA61" s="84"/>
      <c r="AB61" s="84"/>
      <c r="AC61" s="103"/>
      <c r="AD61" s="84"/>
      <c r="AE61" s="84"/>
      <c r="AF61" s="84"/>
      <c r="AG61" s="84"/>
      <c r="AH61" s="84"/>
      <c r="AI61" s="84"/>
      <c r="AJ61" s="103"/>
      <c r="AK61" s="103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3"/>
      <c r="N62" s="84"/>
      <c r="O62" s="84"/>
      <c r="P62" s="84"/>
      <c r="Q62" s="103"/>
      <c r="R62" s="84"/>
      <c r="S62" s="84"/>
      <c r="T62" s="84"/>
      <c r="U62" s="103"/>
      <c r="V62" s="84"/>
      <c r="W62" s="84"/>
      <c r="X62" s="84"/>
      <c r="Y62" s="103"/>
      <c r="Z62" s="84"/>
      <c r="AA62" s="84"/>
      <c r="AB62" s="84"/>
      <c r="AC62" s="103"/>
      <c r="AD62" s="84"/>
      <c r="AE62" s="84"/>
      <c r="AF62" s="84"/>
      <c r="AG62" s="84"/>
      <c r="AH62" s="84"/>
      <c r="AI62" s="84"/>
      <c r="AJ62" s="103"/>
      <c r="AK62" s="103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3"/>
      <c r="N63" s="84"/>
      <c r="O63" s="84"/>
      <c r="P63" s="84"/>
      <c r="Q63" s="103"/>
      <c r="R63" s="84"/>
      <c r="S63" s="84"/>
      <c r="T63" s="84"/>
      <c r="U63" s="103"/>
      <c r="V63" s="84"/>
      <c r="W63" s="84"/>
      <c r="X63" s="84"/>
      <c r="Y63" s="103"/>
      <c r="Z63" s="84"/>
      <c r="AA63" s="84"/>
      <c r="AB63" s="84"/>
      <c r="AC63" s="103"/>
      <c r="AD63" s="84"/>
      <c r="AE63" s="84"/>
      <c r="AF63" s="84"/>
      <c r="AG63" s="84"/>
      <c r="AH63" s="84"/>
      <c r="AI63" s="84"/>
      <c r="AJ63" s="103"/>
      <c r="AK63" s="103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3"/>
      <c r="N64" s="84"/>
      <c r="O64" s="84"/>
      <c r="P64" s="84"/>
      <c r="Q64" s="103"/>
      <c r="R64" s="84"/>
      <c r="S64" s="84"/>
      <c r="T64" s="84"/>
      <c r="U64" s="103"/>
      <c r="V64" s="84"/>
      <c r="W64" s="84"/>
      <c r="X64" s="84"/>
      <c r="Y64" s="103"/>
      <c r="Z64" s="84"/>
      <c r="AA64" s="84"/>
      <c r="AB64" s="84"/>
      <c r="AC64" s="103"/>
      <c r="AD64" s="84"/>
      <c r="AE64" s="84"/>
      <c r="AF64" s="84"/>
      <c r="AG64" s="84"/>
      <c r="AH64" s="84"/>
      <c r="AI64" s="84"/>
      <c r="AJ64" s="103"/>
      <c r="AK64" s="103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3"/>
      <c r="N65" s="84"/>
      <c r="O65" s="84"/>
      <c r="P65" s="84"/>
      <c r="Q65" s="103"/>
      <c r="R65" s="84"/>
      <c r="S65" s="84"/>
      <c r="T65" s="84"/>
      <c r="U65" s="103"/>
      <c r="V65" s="84"/>
      <c r="W65" s="84"/>
      <c r="X65" s="84"/>
      <c r="Y65" s="103"/>
      <c r="Z65" s="84"/>
      <c r="AA65" s="84"/>
      <c r="AB65" s="84"/>
      <c r="AC65" s="103"/>
      <c r="AD65" s="84"/>
      <c r="AE65" s="84"/>
      <c r="AF65" s="84"/>
      <c r="AG65" s="84"/>
      <c r="AH65" s="84"/>
      <c r="AI65" s="84"/>
      <c r="AJ65" s="103"/>
      <c r="AK65" s="103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3"/>
      <c r="N66" s="84"/>
      <c r="O66" s="84"/>
      <c r="P66" s="84"/>
      <c r="Q66" s="103"/>
      <c r="R66" s="84"/>
      <c r="S66" s="84"/>
      <c r="T66" s="84"/>
      <c r="U66" s="103"/>
      <c r="V66" s="84"/>
      <c r="W66" s="84"/>
      <c r="X66" s="84"/>
      <c r="Y66" s="103"/>
      <c r="Z66" s="84"/>
      <c r="AA66" s="84"/>
      <c r="AB66" s="84"/>
      <c r="AC66" s="103"/>
      <c r="AD66" s="84"/>
      <c r="AE66" s="84"/>
      <c r="AF66" s="84"/>
      <c r="AG66" s="84"/>
      <c r="AH66" s="84"/>
      <c r="AI66" s="84"/>
      <c r="AJ66" s="103"/>
      <c r="AK66" s="103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3"/>
      <c r="N67" s="84"/>
      <c r="O67" s="84"/>
      <c r="P67" s="84"/>
      <c r="Q67" s="103"/>
      <c r="R67" s="84"/>
      <c r="S67" s="84"/>
      <c r="T67" s="84"/>
      <c r="U67" s="103"/>
      <c r="V67" s="84"/>
      <c r="W67" s="84"/>
      <c r="X67" s="84"/>
      <c r="Y67" s="103"/>
      <c r="Z67" s="84"/>
      <c r="AA67" s="84"/>
      <c r="AB67" s="84"/>
      <c r="AC67" s="103"/>
      <c r="AD67" s="84"/>
      <c r="AE67" s="84"/>
      <c r="AF67" s="84"/>
      <c r="AG67" s="84"/>
      <c r="AH67" s="84"/>
      <c r="AI67" s="84"/>
      <c r="AJ67" s="103"/>
      <c r="AK67" s="103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3"/>
      <c r="N68" s="84"/>
      <c r="O68" s="84"/>
      <c r="P68" s="84"/>
      <c r="Q68" s="103"/>
      <c r="R68" s="84"/>
      <c r="S68" s="84"/>
      <c r="T68" s="84"/>
      <c r="U68" s="103"/>
      <c r="V68" s="84"/>
      <c r="W68" s="84"/>
      <c r="X68" s="84"/>
      <c r="Y68" s="103"/>
      <c r="Z68" s="84"/>
      <c r="AA68" s="84"/>
      <c r="AB68" s="84"/>
      <c r="AC68" s="103"/>
      <c r="AD68" s="84"/>
      <c r="AE68" s="84"/>
      <c r="AF68" s="84"/>
      <c r="AG68" s="84"/>
      <c r="AH68" s="84"/>
      <c r="AI68" s="84"/>
      <c r="AJ68" s="103"/>
      <c r="AK68" s="103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3"/>
      <c r="N69" s="84"/>
      <c r="O69" s="84"/>
      <c r="P69" s="84"/>
      <c r="Q69" s="103"/>
      <c r="R69" s="84"/>
      <c r="S69" s="84"/>
      <c r="T69" s="84"/>
      <c r="U69" s="103"/>
      <c r="V69" s="84"/>
      <c r="W69" s="84"/>
      <c r="X69" s="84"/>
      <c r="Y69" s="103"/>
      <c r="Z69" s="84"/>
      <c r="AA69" s="84"/>
      <c r="AB69" s="84"/>
      <c r="AC69" s="103"/>
      <c r="AD69" s="84"/>
      <c r="AE69" s="84"/>
      <c r="AF69" s="84"/>
      <c r="AG69" s="84"/>
      <c r="AH69" s="84"/>
      <c r="AI69" s="84"/>
      <c r="AJ69" s="103"/>
      <c r="AK69" s="103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3"/>
      <c r="N70" s="84"/>
      <c r="O70" s="84"/>
      <c r="P70" s="84"/>
      <c r="Q70" s="103"/>
      <c r="R70" s="84"/>
      <c r="S70" s="84"/>
      <c r="T70" s="84"/>
      <c r="U70" s="103"/>
      <c r="V70" s="84"/>
      <c r="W70" s="84"/>
      <c r="X70" s="84"/>
      <c r="Y70" s="103"/>
      <c r="Z70" s="84"/>
      <c r="AA70" s="84"/>
      <c r="AB70" s="84"/>
      <c r="AC70" s="103"/>
      <c r="AD70" s="84"/>
      <c r="AE70" s="84"/>
      <c r="AF70" s="84"/>
      <c r="AG70" s="84"/>
      <c r="AH70" s="84"/>
      <c r="AI70" s="84"/>
      <c r="AJ70" s="103"/>
      <c r="AK70" s="103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3"/>
      <c r="N71" s="84"/>
      <c r="O71" s="84"/>
      <c r="P71" s="84"/>
      <c r="Q71" s="103"/>
      <c r="R71" s="84"/>
      <c r="S71" s="84"/>
      <c r="T71" s="84"/>
      <c r="U71" s="103"/>
      <c r="V71" s="84"/>
      <c r="W71" s="84"/>
      <c r="X71" s="84"/>
      <c r="Y71" s="103"/>
      <c r="Z71" s="84"/>
      <c r="AA71" s="84"/>
      <c r="AB71" s="84"/>
      <c r="AC71" s="103"/>
      <c r="AD71" s="84"/>
      <c r="AE71" s="84"/>
      <c r="AF71" s="84"/>
      <c r="AG71" s="84"/>
      <c r="AH71" s="84"/>
      <c r="AI71" s="84"/>
      <c r="AJ71" s="103"/>
      <c r="AK71" s="103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3"/>
      <c r="N72" s="84"/>
      <c r="O72" s="84"/>
      <c r="P72" s="84"/>
      <c r="Q72" s="103"/>
      <c r="R72" s="84"/>
      <c r="S72" s="84"/>
      <c r="T72" s="84"/>
      <c r="U72" s="103"/>
      <c r="V72" s="84"/>
      <c r="W72" s="84"/>
      <c r="X72" s="84"/>
      <c r="Y72" s="103"/>
      <c r="Z72" s="84"/>
      <c r="AA72" s="84"/>
      <c r="AB72" s="84"/>
      <c r="AC72" s="103"/>
      <c r="AD72" s="84"/>
      <c r="AE72" s="84"/>
      <c r="AF72" s="84"/>
      <c r="AG72" s="84"/>
      <c r="AH72" s="84"/>
      <c r="AI72" s="84"/>
      <c r="AJ72" s="103"/>
      <c r="AK72" s="103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3"/>
      <c r="N73" s="84"/>
      <c r="O73" s="84"/>
      <c r="P73" s="84"/>
      <c r="Q73" s="103"/>
      <c r="R73" s="84"/>
      <c r="S73" s="84"/>
      <c r="T73" s="84"/>
      <c r="U73" s="103"/>
      <c r="V73" s="84"/>
      <c r="W73" s="84"/>
      <c r="X73" s="84"/>
      <c r="Y73" s="103"/>
      <c r="Z73" s="84"/>
      <c r="AA73" s="84"/>
      <c r="AB73" s="84"/>
      <c r="AC73" s="103"/>
      <c r="AD73" s="84"/>
      <c r="AE73" s="84"/>
      <c r="AF73" s="84"/>
      <c r="AG73" s="84"/>
      <c r="AH73" s="84"/>
      <c r="AI73" s="84"/>
      <c r="AJ73" s="103"/>
      <c r="AK73" s="103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3"/>
      <c r="N74" s="84"/>
      <c r="O74" s="84"/>
      <c r="P74" s="84"/>
      <c r="Q74" s="103"/>
      <c r="R74" s="84"/>
      <c r="S74" s="84"/>
      <c r="T74" s="84"/>
      <c r="U74" s="103"/>
      <c r="V74" s="84"/>
      <c r="W74" s="84"/>
      <c r="X74" s="84"/>
      <c r="Y74" s="103"/>
      <c r="Z74" s="84"/>
      <c r="AA74" s="84"/>
      <c r="AB74" s="84"/>
      <c r="AC74" s="103"/>
      <c r="AD74" s="84"/>
      <c r="AE74" s="84"/>
      <c r="AF74" s="84"/>
      <c r="AG74" s="84"/>
      <c r="AH74" s="84"/>
      <c r="AI74" s="84"/>
      <c r="AJ74" s="103"/>
      <c r="AK74" s="103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3"/>
      <c r="N75" s="84"/>
      <c r="O75" s="84"/>
      <c r="P75" s="84"/>
      <c r="Q75" s="103"/>
      <c r="R75" s="84"/>
      <c r="S75" s="84"/>
      <c r="T75" s="84"/>
      <c r="U75" s="103"/>
      <c r="V75" s="84"/>
      <c r="W75" s="84"/>
      <c r="X75" s="84"/>
      <c r="Y75" s="103"/>
      <c r="Z75" s="84"/>
      <c r="AA75" s="84"/>
      <c r="AB75" s="84"/>
      <c r="AC75" s="103"/>
      <c r="AD75" s="84"/>
      <c r="AE75" s="84"/>
      <c r="AF75" s="84"/>
      <c r="AG75" s="84"/>
      <c r="AH75" s="84"/>
      <c r="AI75" s="84"/>
      <c r="AJ75" s="103"/>
      <c r="AK75" s="103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3"/>
      <c r="N76" s="84"/>
      <c r="O76" s="84"/>
      <c r="P76" s="84"/>
      <c r="Q76" s="103"/>
      <c r="R76" s="84"/>
      <c r="S76" s="84"/>
      <c r="T76" s="84"/>
      <c r="U76" s="103"/>
      <c r="V76" s="84"/>
      <c r="W76" s="84"/>
      <c r="X76" s="84"/>
      <c r="Y76" s="103"/>
      <c r="Z76" s="84"/>
      <c r="AA76" s="84"/>
      <c r="AB76" s="84"/>
      <c r="AC76" s="103"/>
      <c r="AD76" s="84"/>
      <c r="AE76" s="84"/>
      <c r="AF76" s="84"/>
      <c r="AG76" s="84"/>
      <c r="AH76" s="84"/>
      <c r="AI76" s="84"/>
      <c r="AJ76" s="103"/>
      <c r="AK76" s="103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3"/>
      <c r="N77" s="84"/>
      <c r="O77" s="84"/>
      <c r="P77" s="84"/>
      <c r="Q77" s="103"/>
      <c r="R77" s="84"/>
      <c r="S77" s="84"/>
      <c r="T77" s="84"/>
      <c r="U77" s="103"/>
      <c r="V77" s="84"/>
      <c r="W77" s="84"/>
      <c r="X77" s="84"/>
      <c r="Y77" s="103"/>
      <c r="Z77" s="84"/>
      <c r="AA77" s="84"/>
      <c r="AB77" s="84"/>
      <c r="AC77" s="103"/>
      <c r="AD77" s="84"/>
      <c r="AE77" s="84"/>
      <c r="AF77" s="84"/>
      <c r="AG77" s="84"/>
      <c r="AH77" s="84"/>
      <c r="AI77" s="84"/>
      <c r="AJ77" s="103"/>
      <c r="AK77" s="103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3"/>
      <c r="N78" s="84"/>
      <c r="O78" s="84"/>
      <c r="P78" s="84"/>
      <c r="Q78" s="103"/>
      <c r="R78" s="84"/>
      <c r="S78" s="84"/>
      <c r="T78" s="84"/>
      <c r="U78" s="103"/>
      <c r="V78" s="84"/>
      <c r="W78" s="84"/>
      <c r="X78" s="84"/>
      <c r="Y78" s="103"/>
      <c r="Z78" s="84"/>
      <c r="AA78" s="84"/>
      <c r="AB78" s="84"/>
      <c r="AC78" s="103"/>
      <c r="AD78" s="84"/>
      <c r="AE78" s="84"/>
      <c r="AF78" s="84"/>
      <c r="AG78" s="84"/>
      <c r="AH78" s="84"/>
      <c r="AI78" s="84"/>
      <c r="AJ78" s="103"/>
      <c r="AK78" s="103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3"/>
      <c r="N79" s="84"/>
      <c r="O79" s="84"/>
      <c r="P79" s="84"/>
      <c r="Q79" s="103"/>
      <c r="R79" s="84"/>
      <c r="S79" s="84"/>
      <c r="T79" s="84"/>
      <c r="U79" s="103"/>
      <c r="V79" s="84"/>
      <c r="W79" s="84"/>
      <c r="X79" s="84"/>
      <c r="Y79" s="103"/>
      <c r="Z79" s="84"/>
      <c r="AA79" s="84"/>
      <c r="AB79" s="84"/>
      <c r="AC79" s="103"/>
      <c r="AD79" s="84"/>
      <c r="AE79" s="84"/>
      <c r="AF79" s="84"/>
      <c r="AG79" s="84"/>
      <c r="AH79" s="84"/>
      <c r="AI79" s="84"/>
      <c r="AJ79" s="103"/>
      <c r="AK79" s="103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3"/>
      <c r="N80" s="84"/>
      <c r="O80" s="84"/>
      <c r="P80" s="84"/>
      <c r="Q80" s="103"/>
      <c r="R80" s="84"/>
      <c r="S80" s="84"/>
      <c r="T80" s="84"/>
      <c r="U80" s="103"/>
      <c r="V80" s="84"/>
      <c r="W80" s="84"/>
      <c r="X80" s="84"/>
      <c r="Y80" s="103"/>
      <c r="Z80" s="84"/>
      <c r="AA80" s="84"/>
      <c r="AB80" s="84"/>
      <c r="AC80" s="103"/>
      <c r="AD80" s="84"/>
      <c r="AE80" s="84"/>
      <c r="AF80" s="84"/>
      <c r="AG80" s="84"/>
      <c r="AH80" s="84"/>
      <c r="AI80" s="84"/>
      <c r="AJ80" s="103"/>
      <c r="AK80" s="103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3"/>
      <c r="N81" s="84"/>
      <c r="O81" s="84"/>
      <c r="P81" s="84"/>
      <c r="Q81" s="103"/>
      <c r="R81" s="84"/>
      <c r="S81" s="84"/>
      <c r="T81" s="84"/>
      <c r="U81" s="103"/>
      <c r="V81" s="84"/>
      <c r="W81" s="84"/>
      <c r="X81" s="84"/>
      <c r="Y81" s="103"/>
      <c r="Z81" s="84"/>
      <c r="AA81" s="84"/>
      <c r="AB81" s="84"/>
      <c r="AC81" s="103"/>
      <c r="AD81" s="84"/>
      <c r="AE81" s="84"/>
      <c r="AF81" s="84"/>
      <c r="AG81" s="84"/>
      <c r="AH81" s="84"/>
      <c r="AI81" s="84"/>
      <c r="AJ81" s="103"/>
      <c r="AK81" s="103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zoomScalePageLayoutView="0" workbookViewId="0" topLeftCell="A1">
      <selection activeCell="M31" sqref="M3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0</v>
      </c>
      <c r="E4" s="132"/>
      <c r="F4" s="132"/>
      <c r="G4" s="132" t="s">
        <v>1</v>
      </c>
      <c r="H4" s="132"/>
      <c r="I4" s="132"/>
      <c r="J4" s="133" t="s">
        <v>2</v>
      </c>
      <c r="K4" s="134"/>
      <c r="L4" s="134"/>
      <c r="M4" s="135"/>
      <c r="N4" s="133" t="s">
        <v>3</v>
      </c>
      <c r="O4" s="136"/>
      <c r="P4" s="136"/>
      <c r="Q4" s="137"/>
      <c r="R4" s="133" t="s">
        <v>4</v>
      </c>
      <c r="S4" s="136"/>
      <c r="T4" s="136"/>
      <c r="U4" s="137"/>
      <c r="V4" s="133" t="s">
        <v>5</v>
      </c>
      <c r="W4" s="138"/>
      <c r="X4" s="138"/>
      <c r="Y4" s="139"/>
      <c r="Z4" s="133" t="s">
        <v>6</v>
      </c>
      <c r="AA4" s="134"/>
      <c r="AB4" s="134"/>
      <c r="AC4" s="135"/>
      <c r="AD4" s="133" t="s">
        <v>7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18"/>
      <c r="AH5" s="18"/>
      <c r="AI5" s="18"/>
      <c r="AJ5" s="22" t="s">
        <v>17</v>
      </c>
      <c r="AK5" s="23" t="s">
        <v>18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20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94</v>
      </c>
      <c r="B9" s="63" t="s">
        <v>39</v>
      </c>
      <c r="C9" s="64" t="s">
        <v>40</v>
      </c>
      <c r="D9" s="85">
        <v>6198139550</v>
      </c>
      <c r="E9" s="86">
        <v>1646166419</v>
      </c>
      <c r="F9" s="87">
        <f>$D9+$E9</f>
        <v>7844305969</v>
      </c>
      <c r="G9" s="85">
        <v>6198139550</v>
      </c>
      <c r="H9" s="86">
        <v>1646166419</v>
      </c>
      <c r="I9" s="87">
        <f>$G9+$H9</f>
        <v>7844305969</v>
      </c>
      <c r="J9" s="85">
        <v>1437364223</v>
      </c>
      <c r="K9" s="86">
        <v>127625174</v>
      </c>
      <c r="L9" s="86">
        <f>$J9+$K9</f>
        <v>1564989397</v>
      </c>
      <c r="M9" s="104">
        <f>IF($F9=0,0,$L9/$F9)</f>
        <v>0.19950641945695374</v>
      </c>
      <c r="N9" s="85">
        <v>0</v>
      </c>
      <c r="O9" s="86">
        <v>0</v>
      </c>
      <c r="P9" s="86">
        <f>$N9+$O9</f>
        <v>0</v>
      </c>
      <c r="Q9" s="104">
        <f>IF($F9=0,0,$P9/$F9)</f>
        <v>0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v>1437364223</v>
      </c>
      <c r="AA9" s="86">
        <v>127625174</v>
      </c>
      <c r="AB9" s="86">
        <f>$Z9+$AA9</f>
        <v>1564989397</v>
      </c>
      <c r="AC9" s="104">
        <f>IF($F9=0,0,$AB9/$F9)</f>
        <v>0.19950641945695374</v>
      </c>
      <c r="AD9" s="85">
        <v>1431374908</v>
      </c>
      <c r="AE9" s="86">
        <v>127149725</v>
      </c>
      <c r="AF9" s="86">
        <f>$AD9+$AE9</f>
        <v>1558524633</v>
      </c>
      <c r="AG9" s="86">
        <v>7464095217</v>
      </c>
      <c r="AH9" s="86">
        <v>7433826479</v>
      </c>
      <c r="AI9" s="87">
        <v>1558524633</v>
      </c>
      <c r="AJ9" s="124">
        <f>IF($AG9=0,0,$AI9/$AG9)</f>
        <v>0.20880288738149413</v>
      </c>
      <c r="AK9" s="125">
        <f>IF($AF9=0,0,(($L9/$AF9)-1))</f>
        <v>0.004148002452522004</v>
      </c>
    </row>
    <row r="10" spans="1:37" ht="12.75">
      <c r="A10" s="62" t="s">
        <v>94</v>
      </c>
      <c r="B10" s="63" t="s">
        <v>51</v>
      </c>
      <c r="C10" s="64" t="s">
        <v>52</v>
      </c>
      <c r="D10" s="85">
        <v>9488809423</v>
      </c>
      <c r="E10" s="86">
        <v>1601891266</v>
      </c>
      <c r="F10" s="87">
        <f aca="true" t="shared" si="0" ref="F10:F55">$D10+$E10</f>
        <v>11090700689</v>
      </c>
      <c r="G10" s="85">
        <v>9488809423</v>
      </c>
      <c r="H10" s="86">
        <v>1601891266</v>
      </c>
      <c r="I10" s="87">
        <f aca="true" t="shared" si="1" ref="I10:I55">$G10+$H10</f>
        <v>11090700689</v>
      </c>
      <c r="J10" s="85">
        <v>1980152642</v>
      </c>
      <c r="K10" s="86">
        <v>231495786</v>
      </c>
      <c r="L10" s="86">
        <f aca="true" t="shared" si="2" ref="L10:L55">$J10+$K10</f>
        <v>2211648428</v>
      </c>
      <c r="M10" s="104">
        <f aca="true" t="shared" si="3" ref="M10:M55">IF($F10=0,0,$L10/$F10)</f>
        <v>0.1994146709047483</v>
      </c>
      <c r="N10" s="85">
        <v>0</v>
      </c>
      <c r="O10" s="86">
        <v>0</v>
      </c>
      <c r="P10" s="86">
        <f aca="true" t="shared" si="4" ref="P10:P55">$N10+$O10</f>
        <v>0</v>
      </c>
      <c r="Q10" s="104">
        <f aca="true" t="shared" si="5" ref="Q10:Q55">IF($F10=0,0,$P10/$F10)</f>
        <v>0</v>
      </c>
      <c r="R10" s="85">
        <v>0</v>
      </c>
      <c r="S10" s="86">
        <v>0</v>
      </c>
      <c r="T10" s="86">
        <f aca="true" t="shared" si="6" ref="T10:T55">$R10+$S10</f>
        <v>0</v>
      </c>
      <c r="U10" s="104">
        <f aca="true" t="shared" si="7" ref="U10:U55">IF($I10=0,0,$T10/$I10)</f>
        <v>0</v>
      </c>
      <c r="V10" s="85">
        <v>0</v>
      </c>
      <c r="W10" s="86">
        <v>0</v>
      </c>
      <c r="X10" s="86">
        <f aca="true" t="shared" si="8" ref="X10:X55">$V10+$W10</f>
        <v>0</v>
      </c>
      <c r="Y10" s="104">
        <f aca="true" t="shared" si="9" ref="Y10:Y55">IF($I10=0,0,$X10/$I10)</f>
        <v>0</v>
      </c>
      <c r="Z10" s="85">
        <v>1980152642</v>
      </c>
      <c r="AA10" s="86">
        <v>231495786</v>
      </c>
      <c r="AB10" s="86">
        <f aca="true" t="shared" si="10" ref="AB10:AB55">$Z10+$AA10</f>
        <v>2211648428</v>
      </c>
      <c r="AC10" s="104">
        <f aca="true" t="shared" si="11" ref="AC10:AC55">IF($F10=0,0,$AB10/$F10)</f>
        <v>0.1994146709047483</v>
      </c>
      <c r="AD10" s="85">
        <v>2441733332</v>
      </c>
      <c r="AE10" s="86">
        <v>222186445</v>
      </c>
      <c r="AF10" s="86">
        <f aca="true" t="shared" si="12" ref="AF10:AF55">$AD10+$AE10</f>
        <v>2663919777</v>
      </c>
      <c r="AG10" s="86">
        <v>10919882513</v>
      </c>
      <c r="AH10" s="86">
        <v>11375544308</v>
      </c>
      <c r="AI10" s="87">
        <v>2663919777</v>
      </c>
      <c r="AJ10" s="124">
        <f aca="true" t="shared" si="13" ref="AJ10:AJ55">IF($AG10=0,0,$AI10/$AG10)</f>
        <v>0.24395132217115273</v>
      </c>
      <c r="AK10" s="125">
        <f aca="true" t="shared" si="14" ref="AK10:AK55">IF($AF10=0,0,(($L10/$AF10)-1))</f>
        <v>-0.1697766400117836</v>
      </c>
    </row>
    <row r="11" spans="1:37" ht="16.5">
      <c r="A11" s="65"/>
      <c r="B11" s="66" t="s">
        <v>95</v>
      </c>
      <c r="C11" s="67"/>
      <c r="D11" s="88">
        <f>SUM(D9:D10)</f>
        <v>15686948973</v>
      </c>
      <c r="E11" s="89">
        <f>SUM(E9:E10)</f>
        <v>3248057685</v>
      </c>
      <c r="F11" s="90">
        <f t="shared" si="0"/>
        <v>18935006658</v>
      </c>
      <c r="G11" s="88">
        <f>SUM(G9:G10)</f>
        <v>15686948973</v>
      </c>
      <c r="H11" s="89">
        <f>SUM(H9:H10)</f>
        <v>3248057685</v>
      </c>
      <c r="I11" s="90">
        <f t="shared" si="1"/>
        <v>18935006658</v>
      </c>
      <c r="J11" s="88">
        <f>SUM(J9:J10)</f>
        <v>3417516865</v>
      </c>
      <c r="K11" s="89">
        <f>SUM(K9:K10)</f>
        <v>359120960</v>
      </c>
      <c r="L11" s="89">
        <f t="shared" si="2"/>
        <v>3776637825</v>
      </c>
      <c r="M11" s="105">
        <f t="shared" si="3"/>
        <v>0.1994526800657014</v>
      </c>
      <c r="N11" s="88">
        <f>SUM(N9:N10)</f>
        <v>0</v>
      </c>
      <c r="O11" s="89">
        <f>SUM(O9:O10)</f>
        <v>0</v>
      </c>
      <c r="P11" s="89">
        <f t="shared" si="4"/>
        <v>0</v>
      </c>
      <c r="Q11" s="105">
        <f t="shared" si="5"/>
        <v>0</v>
      </c>
      <c r="R11" s="88">
        <f>SUM(R9:R10)</f>
        <v>0</v>
      </c>
      <c r="S11" s="89">
        <f>SUM(S9:S10)</f>
        <v>0</v>
      </c>
      <c r="T11" s="89">
        <f t="shared" si="6"/>
        <v>0</v>
      </c>
      <c r="U11" s="105">
        <f t="shared" si="7"/>
        <v>0</v>
      </c>
      <c r="V11" s="88">
        <f>SUM(V9:V10)</f>
        <v>0</v>
      </c>
      <c r="W11" s="89">
        <f>SUM(W9:W10)</f>
        <v>0</v>
      </c>
      <c r="X11" s="89">
        <f t="shared" si="8"/>
        <v>0</v>
      </c>
      <c r="Y11" s="105">
        <f t="shared" si="9"/>
        <v>0</v>
      </c>
      <c r="Z11" s="88">
        <v>3417516865</v>
      </c>
      <c r="AA11" s="89">
        <v>359120960</v>
      </c>
      <c r="AB11" s="89">
        <f t="shared" si="10"/>
        <v>3776637825</v>
      </c>
      <c r="AC11" s="105">
        <f t="shared" si="11"/>
        <v>0.1994526800657014</v>
      </c>
      <c r="AD11" s="88">
        <f>SUM(AD9:AD10)</f>
        <v>3873108240</v>
      </c>
      <c r="AE11" s="89">
        <f>SUM(AE9:AE10)</f>
        <v>349336170</v>
      </c>
      <c r="AF11" s="89">
        <f t="shared" si="12"/>
        <v>4222444410</v>
      </c>
      <c r="AG11" s="89">
        <f>SUM(AG9:AG10)</f>
        <v>18383977730</v>
      </c>
      <c r="AH11" s="89">
        <f>SUM(AH9:AH10)</f>
        <v>18809370787</v>
      </c>
      <c r="AI11" s="90">
        <f>SUM(AI9:AI10)</f>
        <v>4222444410</v>
      </c>
      <c r="AJ11" s="126">
        <f t="shared" si="13"/>
        <v>0.22968067477092186</v>
      </c>
      <c r="AK11" s="127">
        <f t="shared" si="14"/>
        <v>-0.10558021413951546</v>
      </c>
    </row>
    <row r="12" spans="1:37" ht="12.75">
      <c r="A12" s="62" t="s">
        <v>96</v>
      </c>
      <c r="B12" s="63" t="s">
        <v>97</v>
      </c>
      <c r="C12" s="64" t="s">
        <v>98</v>
      </c>
      <c r="D12" s="85">
        <v>397933594</v>
      </c>
      <c r="E12" s="86">
        <v>64760430</v>
      </c>
      <c r="F12" s="87">
        <f t="shared" si="0"/>
        <v>462694024</v>
      </c>
      <c r="G12" s="85">
        <v>397933594</v>
      </c>
      <c r="H12" s="86">
        <v>64760430</v>
      </c>
      <c r="I12" s="87">
        <f t="shared" si="1"/>
        <v>462694024</v>
      </c>
      <c r="J12" s="85">
        <v>85436994</v>
      </c>
      <c r="K12" s="86">
        <v>13618236</v>
      </c>
      <c r="L12" s="86">
        <f t="shared" si="2"/>
        <v>99055230</v>
      </c>
      <c r="M12" s="104">
        <f t="shared" si="3"/>
        <v>0.21408365974486845</v>
      </c>
      <c r="N12" s="85">
        <v>0</v>
      </c>
      <c r="O12" s="86">
        <v>0</v>
      </c>
      <c r="P12" s="86">
        <f t="shared" si="4"/>
        <v>0</v>
      </c>
      <c r="Q12" s="104">
        <f t="shared" si="5"/>
        <v>0</v>
      </c>
      <c r="R12" s="85">
        <v>0</v>
      </c>
      <c r="S12" s="86">
        <v>0</v>
      </c>
      <c r="T12" s="86">
        <f t="shared" si="6"/>
        <v>0</v>
      </c>
      <c r="U12" s="104">
        <f t="shared" si="7"/>
        <v>0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v>85436994</v>
      </c>
      <c r="AA12" s="86">
        <v>13618236</v>
      </c>
      <c r="AB12" s="86">
        <f t="shared" si="10"/>
        <v>99055230</v>
      </c>
      <c r="AC12" s="104">
        <f t="shared" si="11"/>
        <v>0.21408365974486845</v>
      </c>
      <c r="AD12" s="85">
        <v>65817539</v>
      </c>
      <c r="AE12" s="86">
        <v>4812492</v>
      </c>
      <c r="AF12" s="86">
        <f t="shared" si="12"/>
        <v>70630031</v>
      </c>
      <c r="AG12" s="86">
        <v>523587313</v>
      </c>
      <c r="AH12" s="86">
        <v>523587313</v>
      </c>
      <c r="AI12" s="87">
        <v>70630031</v>
      </c>
      <c r="AJ12" s="124">
        <f t="shared" si="13"/>
        <v>0.1348963759173439</v>
      </c>
      <c r="AK12" s="125">
        <f t="shared" si="14"/>
        <v>0.40245202497504207</v>
      </c>
    </row>
    <row r="13" spans="1:37" ht="12.75">
      <c r="A13" s="62" t="s">
        <v>96</v>
      </c>
      <c r="B13" s="63" t="s">
        <v>99</v>
      </c>
      <c r="C13" s="64" t="s">
        <v>100</v>
      </c>
      <c r="D13" s="85">
        <v>239415730</v>
      </c>
      <c r="E13" s="86">
        <v>33150200</v>
      </c>
      <c r="F13" s="87">
        <f t="shared" si="0"/>
        <v>272565930</v>
      </c>
      <c r="G13" s="85">
        <v>239415730</v>
      </c>
      <c r="H13" s="86">
        <v>33150200</v>
      </c>
      <c r="I13" s="87">
        <f t="shared" si="1"/>
        <v>272565930</v>
      </c>
      <c r="J13" s="85">
        <v>48033668</v>
      </c>
      <c r="K13" s="86">
        <v>678089</v>
      </c>
      <c r="L13" s="86">
        <f t="shared" si="2"/>
        <v>48711757</v>
      </c>
      <c r="M13" s="104">
        <f t="shared" si="3"/>
        <v>0.1787155019704774</v>
      </c>
      <c r="N13" s="85">
        <v>0</v>
      </c>
      <c r="O13" s="86">
        <v>0</v>
      </c>
      <c r="P13" s="86">
        <f t="shared" si="4"/>
        <v>0</v>
      </c>
      <c r="Q13" s="104">
        <f t="shared" si="5"/>
        <v>0</v>
      </c>
      <c r="R13" s="85">
        <v>0</v>
      </c>
      <c r="S13" s="86">
        <v>0</v>
      </c>
      <c r="T13" s="86">
        <f t="shared" si="6"/>
        <v>0</v>
      </c>
      <c r="U13" s="104">
        <f t="shared" si="7"/>
        <v>0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v>48033668</v>
      </c>
      <c r="AA13" s="86">
        <v>678089</v>
      </c>
      <c r="AB13" s="86">
        <f t="shared" si="10"/>
        <v>48711757</v>
      </c>
      <c r="AC13" s="104">
        <f t="shared" si="11"/>
        <v>0.1787155019704774</v>
      </c>
      <c r="AD13" s="85">
        <v>53163576</v>
      </c>
      <c r="AE13" s="86">
        <v>3584205</v>
      </c>
      <c r="AF13" s="86">
        <f t="shared" si="12"/>
        <v>56747781</v>
      </c>
      <c r="AG13" s="86">
        <v>250772320</v>
      </c>
      <c r="AH13" s="86">
        <v>255937850</v>
      </c>
      <c r="AI13" s="87">
        <v>56747781</v>
      </c>
      <c r="AJ13" s="124">
        <f t="shared" si="13"/>
        <v>0.22629204451272772</v>
      </c>
      <c r="AK13" s="125">
        <f t="shared" si="14"/>
        <v>-0.14160948425454734</v>
      </c>
    </row>
    <row r="14" spans="1:37" ht="12.75">
      <c r="A14" s="62" t="s">
        <v>96</v>
      </c>
      <c r="B14" s="63" t="s">
        <v>101</v>
      </c>
      <c r="C14" s="64" t="s">
        <v>102</v>
      </c>
      <c r="D14" s="85">
        <v>472097882</v>
      </c>
      <c r="E14" s="86">
        <v>149402625</v>
      </c>
      <c r="F14" s="87">
        <f t="shared" si="0"/>
        <v>621500507</v>
      </c>
      <c r="G14" s="85">
        <v>472097882</v>
      </c>
      <c r="H14" s="86">
        <v>149402625</v>
      </c>
      <c r="I14" s="87">
        <f t="shared" si="1"/>
        <v>621500507</v>
      </c>
      <c r="J14" s="85">
        <v>13587516</v>
      </c>
      <c r="K14" s="86">
        <v>0</v>
      </c>
      <c r="L14" s="86">
        <f t="shared" si="2"/>
        <v>13587516</v>
      </c>
      <c r="M14" s="104">
        <f t="shared" si="3"/>
        <v>0.021862437515276233</v>
      </c>
      <c r="N14" s="85">
        <v>0</v>
      </c>
      <c r="O14" s="86">
        <v>0</v>
      </c>
      <c r="P14" s="86">
        <f t="shared" si="4"/>
        <v>0</v>
      </c>
      <c r="Q14" s="104">
        <f t="shared" si="5"/>
        <v>0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v>13587516</v>
      </c>
      <c r="AA14" s="86">
        <v>0</v>
      </c>
      <c r="AB14" s="86">
        <f t="shared" si="10"/>
        <v>13587516</v>
      </c>
      <c r="AC14" s="104">
        <f t="shared" si="11"/>
        <v>0.021862437515276233</v>
      </c>
      <c r="AD14" s="85">
        <v>77002405</v>
      </c>
      <c r="AE14" s="86">
        <v>3249298</v>
      </c>
      <c r="AF14" s="86">
        <f t="shared" si="12"/>
        <v>80251703</v>
      </c>
      <c r="AG14" s="86">
        <v>656233713</v>
      </c>
      <c r="AH14" s="86">
        <v>465378382</v>
      </c>
      <c r="AI14" s="87">
        <v>80251703</v>
      </c>
      <c r="AJ14" s="124">
        <f t="shared" si="13"/>
        <v>0.1222913443948589</v>
      </c>
      <c r="AK14" s="125">
        <f t="shared" si="14"/>
        <v>-0.8306887518636209</v>
      </c>
    </row>
    <row r="15" spans="1:37" ht="12.75">
      <c r="A15" s="62" t="s">
        <v>96</v>
      </c>
      <c r="B15" s="63" t="s">
        <v>103</v>
      </c>
      <c r="C15" s="64" t="s">
        <v>104</v>
      </c>
      <c r="D15" s="85">
        <v>306341823</v>
      </c>
      <c r="E15" s="86">
        <v>46013710</v>
      </c>
      <c r="F15" s="87">
        <f t="shared" si="0"/>
        <v>352355533</v>
      </c>
      <c r="G15" s="85">
        <v>306341823</v>
      </c>
      <c r="H15" s="86">
        <v>46013710</v>
      </c>
      <c r="I15" s="87">
        <f t="shared" si="1"/>
        <v>352355533</v>
      </c>
      <c r="J15" s="85">
        <v>54476709</v>
      </c>
      <c r="K15" s="86">
        <v>4051792</v>
      </c>
      <c r="L15" s="86">
        <f t="shared" si="2"/>
        <v>58528501</v>
      </c>
      <c r="M15" s="104">
        <f t="shared" si="3"/>
        <v>0.16610637699280856</v>
      </c>
      <c r="N15" s="85">
        <v>0</v>
      </c>
      <c r="O15" s="86">
        <v>0</v>
      </c>
      <c r="P15" s="86">
        <f t="shared" si="4"/>
        <v>0</v>
      </c>
      <c r="Q15" s="104">
        <f t="shared" si="5"/>
        <v>0</v>
      </c>
      <c r="R15" s="85">
        <v>0</v>
      </c>
      <c r="S15" s="86">
        <v>0</v>
      </c>
      <c r="T15" s="86">
        <f t="shared" si="6"/>
        <v>0</v>
      </c>
      <c r="U15" s="104">
        <f t="shared" si="7"/>
        <v>0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v>54476709</v>
      </c>
      <c r="AA15" s="86">
        <v>4051792</v>
      </c>
      <c r="AB15" s="86">
        <f t="shared" si="10"/>
        <v>58528501</v>
      </c>
      <c r="AC15" s="104">
        <f t="shared" si="11"/>
        <v>0.16610637699280856</v>
      </c>
      <c r="AD15" s="85">
        <v>71451192</v>
      </c>
      <c r="AE15" s="86">
        <v>5843217</v>
      </c>
      <c r="AF15" s="86">
        <f t="shared" si="12"/>
        <v>77294409</v>
      </c>
      <c r="AG15" s="86">
        <v>411282547</v>
      </c>
      <c r="AH15" s="86">
        <v>353496265</v>
      </c>
      <c r="AI15" s="87">
        <v>77294409</v>
      </c>
      <c r="AJ15" s="124">
        <f t="shared" si="13"/>
        <v>0.18793505721019568</v>
      </c>
      <c r="AK15" s="125">
        <f t="shared" si="14"/>
        <v>-0.24278480478452202</v>
      </c>
    </row>
    <row r="16" spans="1:37" ht="12.75">
      <c r="A16" s="62" t="s">
        <v>96</v>
      </c>
      <c r="B16" s="63" t="s">
        <v>105</v>
      </c>
      <c r="C16" s="64" t="s">
        <v>106</v>
      </c>
      <c r="D16" s="85">
        <v>187981120</v>
      </c>
      <c r="E16" s="86">
        <v>78155048</v>
      </c>
      <c r="F16" s="87">
        <f t="shared" si="0"/>
        <v>266136168</v>
      </c>
      <c r="G16" s="85">
        <v>187981120</v>
      </c>
      <c r="H16" s="86">
        <v>78155048</v>
      </c>
      <c r="I16" s="87">
        <f t="shared" si="1"/>
        <v>266136168</v>
      </c>
      <c r="J16" s="85">
        <v>27708699</v>
      </c>
      <c r="K16" s="86">
        <v>7587310</v>
      </c>
      <c r="L16" s="86">
        <f t="shared" si="2"/>
        <v>35296009</v>
      </c>
      <c r="M16" s="104">
        <f t="shared" si="3"/>
        <v>0.1326238717016471</v>
      </c>
      <c r="N16" s="85">
        <v>0</v>
      </c>
      <c r="O16" s="86">
        <v>0</v>
      </c>
      <c r="P16" s="86">
        <f t="shared" si="4"/>
        <v>0</v>
      </c>
      <c r="Q16" s="104">
        <f t="shared" si="5"/>
        <v>0</v>
      </c>
      <c r="R16" s="85">
        <v>0</v>
      </c>
      <c r="S16" s="86">
        <v>0</v>
      </c>
      <c r="T16" s="86">
        <f t="shared" si="6"/>
        <v>0</v>
      </c>
      <c r="U16" s="104">
        <f t="shared" si="7"/>
        <v>0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v>27708699</v>
      </c>
      <c r="AA16" s="86">
        <v>7587310</v>
      </c>
      <c r="AB16" s="86">
        <f t="shared" si="10"/>
        <v>35296009</v>
      </c>
      <c r="AC16" s="104">
        <f t="shared" si="11"/>
        <v>0.1326238717016471</v>
      </c>
      <c r="AD16" s="85">
        <v>40708494</v>
      </c>
      <c r="AE16" s="86">
        <v>2576624</v>
      </c>
      <c r="AF16" s="86">
        <f t="shared" si="12"/>
        <v>43285118</v>
      </c>
      <c r="AG16" s="86">
        <v>269900168</v>
      </c>
      <c r="AH16" s="86">
        <v>258350605</v>
      </c>
      <c r="AI16" s="87">
        <v>43285118</v>
      </c>
      <c r="AJ16" s="124">
        <f t="shared" si="13"/>
        <v>0.160374550044741</v>
      </c>
      <c r="AK16" s="125">
        <f t="shared" si="14"/>
        <v>-0.1845694171377793</v>
      </c>
    </row>
    <row r="17" spans="1:37" ht="12.75">
      <c r="A17" s="62" t="s">
        <v>96</v>
      </c>
      <c r="B17" s="63" t="s">
        <v>107</v>
      </c>
      <c r="C17" s="64" t="s">
        <v>108</v>
      </c>
      <c r="D17" s="85">
        <v>744842257</v>
      </c>
      <c r="E17" s="86">
        <v>59679721</v>
      </c>
      <c r="F17" s="87">
        <f t="shared" si="0"/>
        <v>804521978</v>
      </c>
      <c r="G17" s="85">
        <v>744842257</v>
      </c>
      <c r="H17" s="86">
        <v>59679721</v>
      </c>
      <c r="I17" s="87">
        <f t="shared" si="1"/>
        <v>804521978</v>
      </c>
      <c r="J17" s="85">
        <v>163101427</v>
      </c>
      <c r="K17" s="86">
        <v>397755</v>
      </c>
      <c r="L17" s="86">
        <f t="shared" si="2"/>
        <v>163499182</v>
      </c>
      <c r="M17" s="104">
        <f t="shared" si="3"/>
        <v>0.20322525234978728</v>
      </c>
      <c r="N17" s="85">
        <v>0</v>
      </c>
      <c r="O17" s="86">
        <v>0</v>
      </c>
      <c r="P17" s="86">
        <f t="shared" si="4"/>
        <v>0</v>
      </c>
      <c r="Q17" s="104">
        <f t="shared" si="5"/>
        <v>0</v>
      </c>
      <c r="R17" s="85">
        <v>0</v>
      </c>
      <c r="S17" s="86">
        <v>0</v>
      </c>
      <c r="T17" s="86">
        <f t="shared" si="6"/>
        <v>0</v>
      </c>
      <c r="U17" s="104">
        <f t="shared" si="7"/>
        <v>0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v>163101427</v>
      </c>
      <c r="AA17" s="86">
        <v>397755</v>
      </c>
      <c r="AB17" s="86">
        <f t="shared" si="10"/>
        <v>163499182</v>
      </c>
      <c r="AC17" s="104">
        <f t="shared" si="11"/>
        <v>0.20322525234978728</v>
      </c>
      <c r="AD17" s="85">
        <v>134516707</v>
      </c>
      <c r="AE17" s="86">
        <v>4961486</v>
      </c>
      <c r="AF17" s="86">
        <f t="shared" si="12"/>
        <v>139478193</v>
      </c>
      <c r="AG17" s="86">
        <v>749425071</v>
      </c>
      <c r="AH17" s="86">
        <v>763924781</v>
      </c>
      <c r="AI17" s="87">
        <v>139478193</v>
      </c>
      <c r="AJ17" s="124">
        <f t="shared" si="13"/>
        <v>0.18611359346957315</v>
      </c>
      <c r="AK17" s="125">
        <f t="shared" si="14"/>
        <v>0.1722203914700846</v>
      </c>
    </row>
    <row r="18" spans="1:37" ht="12.75">
      <c r="A18" s="62" t="s">
        <v>96</v>
      </c>
      <c r="B18" s="63" t="s">
        <v>109</v>
      </c>
      <c r="C18" s="64" t="s">
        <v>110</v>
      </c>
      <c r="D18" s="85">
        <v>123913919</v>
      </c>
      <c r="E18" s="86">
        <v>19943892</v>
      </c>
      <c r="F18" s="87">
        <f t="shared" si="0"/>
        <v>143857811</v>
      </c>
      <c r="G18" s="85">
        <v>123913919</v>
      </c>
      <c r="H18" s="86">
        <v>19943892</v>
      </c>
      <c r="I18" s="87">
        <f t="shared" si="1"/>
        <v>143857811</v>
      </c>
      <c r="J18" s="85">
        <v>15130564</v>
      </c>
      <c r="K18" s="86">
        <v>4002011</v>
      </c>
      <c r="L18" s="86">
        <f t="shared" si="2"/>
        <v>19132575</v>
      </c>
      <c r="M18" s="104">
        <f t="shared" si="3"/>
        <v>0.1329964279798474</v>
      </c>
      <c r="N18" s="85">
        <v>0</v>
      </c>
      <c r="O18" s="86">
        <v>0</v>
      </c>
      <c r="P18" s="86">
        <f t="shared" si="4"/>
        <v>0</v>
      </c>
      <c r="Q18" s="104">
        <f t="shared" si="5"/>
        <v>0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v>15130564</v>
      </c>
      <c r="AA18" s="86">
        <v>4002011</v>
      </c>
      <c r="AB18" s="86">
        <f t="shared" si="10"/>
        <v>19132575</v>
      </c>
      <c r="AC18" s="104">
        <f t="shared" si="11"/>
        <v>0.1329964279798474</v>
      </c>
      <c r="AD18" s="85">
        <v>18624501</v>
      </c>
      <c r="AE18" s="86">
        <v>2530395</v>
      </c>
      <c r="AF18" s="86">
        <f t="shared" si="12"/>
        <v>21154896</v>
      </c>
      <c r="AG18" s="86">
        <v>161554952</v>
      </c>
      <c r="AH18" s="86">
        <v>164215700</v>
      </c>
      <c r="AI18" s="87">
        <v>21154896</v>
      </c>
      <c r="AJ18" s="124">
        <f t="shared" si="13"/>
        <v>0.13094551258323545</v>
      </c>
      <c r="AK18" s="125">
        <f t="shared" si="14"/>
        <v>-0.09559588475405412</v>
      </c>
    </row>
    <row r="19" spans="1:37" ht="12.75">
      <c r="A19" s="62" t="s">
        <v>111</v>
      </c>
      <c r="B19" s="63" t="s">
        <v>112</v>
      </c>
      <c r="C19" s="64" t="s">
        <v>113</v>
      </c>
      <c r="D19" s="85">
        <v>140353500</v>
      </c>
      <c r="E19" s="86">
        <v>1012000</v>
      </c>
      <c r="F19" s="87">
        <f t="shared" si="0"/>
        <v>141365500</v>
      </c>
      <c r="G19" s="85">
        <v>140353500</v>
      </c>
      <c r="H19" s="86">
        <v>1012000</v>
      </c>
      <c r="I19" s="87">
        <f t="shared" si="1"/>
        <v>141365500</v>
      </c>
      <c r="J19" s="85">
        <v>10216409</v>
      </c>
      <c r="K19" s="86">
        <v>109853</v>
      </c>
      <c r="L19" s="86">
        <f t="shared" si="2"/>
        <v>10326262</v>
      </c>
      <c r="M19" s="104">
        <f t="shared" si="3"/>
        <v>0.07304654954709601</v>
      </c>
      <c r="N19" s="85">
        <v>0</v>
      </c>
      <c r="O19" s="86">
        <v>0</v>
      </c>
      <c r="P19" s="86">
        <f t="shared" si="4"/>
        <v>0</v>
      </c>
      <c r="Q19" s="104">
        <f t="shared" si="5"/>
        <v>0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v>10216409</v>
      </c>
      <c r="AA19" s="86">
        <v>109853</v>
      </c>
      <c r="AB19" s="86">
        <f t="shared" si="10"/>
        <v>10326262</v>
      </c>
      <c r="AC19" s="104">
        <f t="shared" si="11"/>
        <v>0.07304654954709601</v>
      </c>
      <c r="AD19" s="85">
        <v>17204492</v>
      </c>
      <c r="AE19" s="86">
        <v>4501</v>
      </c>
      <c r="AF19" s="86">
        <f t="shared" si="12"/>
        <v>17208993</v>
      </c>
      <c r="AG19" s="86">
        <v>146610800</v>
      </c>
      <c r="AH19" s="86">
        <v>166242700</v>
      </c>
      <c r="AI19" s="87">
        <v>17208993</v>
      </c>
      <c r="AJ19" s="124">
        <f t="shared" si="13"/>
        <v>0.11737875381622637</v>
      </c>
      <c r="AK19" s="125">
        <f t="shared" si="14"/>
        <v>-0.3999496658520345</v>
      </c>
    </row>
    <row r="20" spans="1:37" ht="16.5">
      <c r="A20" s="65"/>
      <c r="B20" s="66" t="s">
        <v>114</v>
      </c>
      <c r="C20" s="67"/>
      <c r="D20" s="88">
        <f>SUM(D12:D19)</f>
        <v>2612879825</v>
      </c>
      <c r="E20" s="89">
        <f>SUM(E12:E19)</f>
        <v>452117626</v>
      </c>
      <c r="F20" s="90">
        <f t="shared" si="0"/>
        <v>3064997451</v>
      </c>
      <c r="G20" s="88">
        <f>SUM(G12:G19)</f>
        <v>2612879825</v>
      </c>
      <c r="H20" s="89">
        <f>SUM(H12:H19)</f>
        <v>452117626</v>
      </c>
      <c r="I20" s="90">
        <f t="shared" si="1"/>
        <v>3064997451</v>
      </c>
      <c r="J20" s="88">
        <f>SUM(J12:J19)</f>
        <v>417691986</v>
      </c>
      <c r="K20" s="89">
        <f>SUM(K12:K19)</f>
        <v>30445046</v>
      </c>
      <c r="L20" s="89">
        <f t="shared" si="2"/>
        <v>448137032</v>
      </c>
      <c r="M20" s="105">
        <f t="shared" si="3"/>
        <v>0.14621122502199432</v>
      </c>
      <c r="N20" s="88">
        <f>SUM(N12:N19)</f>
        <v>0</v>
      </c>
      <c r="O20" s="89">
        <f>SUM(O12:O19)</f>
        <v>0</v>
      </c>
      <c r="P20" s="89">
        <f t="shared" si="4"/>
        <v>0</v>
      </c>
      <c r="Q20" s="105">
        <f t="shared" si="5"/>
        <v>0</v>
      </c>
      <c r="R20" s="88">
        <f>SUM(R12:R19)</f>
        <v>0</v>
      </c>
      <c r="S20" s="89">
        <f>SUM(S12:S19)</f>
        <v>0</v>
      </c>
      <c r="T20" s="89">
        <f t="shared" si="6"/>
        <v>0</v>
      </c>
      <c r="U20" s="105">
        <f t="shared" si="7"/>
        <v>0</v>
      </c>
      <c r="V20" s="88">
        <f>SUM(V12:V19)</f>
        <v>0</v>
      </c>
      <c r="W20" s="89">
        <f>SUM(W12:W19)</f>
        <v>0</v>
      </c>
      <c r="X20" s="89">
        <f t="shared" si="8"/>
        <v>0</v>
      </c>
      <c r="Y20" s="105">
        <f t="shared" si="9"/>
        <v>0</v>
      </c>
      <c r="Z20" s="88">
        <v>417691986</v>
      </c>
      <c r="AA20" s="89">
        <v>30445046</v>
      </c>
      <c r="AB20" s="89">
        <f t="shared" si="10"/>
        <v>448137032</v>
      </c>
      <c r="AC20" s="105">
        <f t="shared" si="11"/>
        <v>0.14621122502199432</v>
      </c>
      <c r="AD20" s="88">
        <f>SUM(AD12:AD19)</f>
        <v>478488906</v>
      </c>
      <c r="AE20" s="89">
        <f>SUM(AE12:AE19)</f>
        <v>27562218</v>
      </c>
      <c r="AF20" s="89">
        <f t="shared" si="12"/>
        <v>506051124</v>
      </c>
      <c r="AG20" s="89">
        <f>SUM(AG12:AG19)</f>
        <v>3169366884</v>
      </c>
      <c r="AH20" s="89">
        <f>SUM(AH12:AH19)</f>
        <v>2951133596</v>
      </c>
      <c r="AI20" s="90">
        <f>SUM(AI12:AI19)</f>
        <v>506051124</v>
      </c>
      <c r="AJ20" s="126">
        <f t="shared" si="13"/>
        <v>0.15966946791635625</v>
      </c>
      <c r="AK20" s="127">
        <f t="shared" si="14"/>
        <v>-0.11444316444201796</v>
      </c>
    </row>
    <row r="21" spans="1:37" ht="12.75">
      <c r="A21" s="62" t="s">
        <v>96</v>
      </c>
      <c r="B21" s="63" t="s">
        <v>115</v>
      </c>
      <c r="C21" s="64" t="s">
        <v>116</v>
      </c>
      <c r="D21" s="85">
        <v>413274858</v>
      </c>
      <c r="E21" s="86">
        <v>77867140</v>
      </c>
      <c r="F21" s="87">
        <f t="shared" si="0"/>
        <v>491141998</v>
      </c>
      <c r="G21" s="85">
        <v>413274858</v>
      </c>
      <c r="H21" s="86">
        <v>77867140</v>
      </c>
      <c r="I21" s="87">
        <f t="shared" si="1"/>
        <v>491141998</v>
      </c>
      <c r="J21" s="85">
        <v>71835019</v>
      </c>
      <c r="K21" s="86">
        <v>11573874</v>
      </c>
      <c r="L21" s="86">
        <f t="shared" si="2"/>
        <v>83408893</v>
      </c>
      <c r="M21" s="104">
        <f t="shared" si="3"/>
        <v>0.1698264317440839</v>
      </c>
      <c r="N21" s="85">
        <v>0</v>
      </c>
      <c r="O21" s="86">
        <v>0</v>
      </c>
      <c r="P21" s="86">
        <f t="shared" si="4"/>
        <v>0</v>
      </c>
      <c r="Q21" s="104">
        <f t="shared" si="5"/>
        <v>0</v>
      </c>
      <c r="R21" s="85">
        <v>0</v>
      </c>
      <c r="S21" s="86">
        <v>0</v>
      </c>
      <c r="T21" s="86">
        <f t="shared" si="6"/>
        <v>0</v>
      </c>
      <c r="U21" s="104">
        <f t="shared" si="7"/>
        <v>0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v>71835019</v>
      </c>
      <c r="AA21" s="86">
        <v>11573874</v>
      </c>
      <c r="AB21" s="86">
        <f t="shared" si="10"/>
        <v>83408893</v>
      </c>
      <c r="AC21" s="104">
        <f t="shared" si="11"/>
        <v>0.1698264317440839</v>
      </c>
      <c r="AD21" s="85">
        <v>46620332</v>
      </c>
      <c r="AE21" s="86">
        <v>28559834</v>
      </c>
      <c r="AF21" s="86">
        <f t="shared" si="12"/>
        <v>75180166</v>
      </c>
      <c r="AG21" s="86">
        <v>424549845</v>
      </c>
      <c r="AH21" s="86">
        <v>468499887</v>
      </c>
      <c r="AI21" s="87">
        <v>75180166</v>
      </c>
      <c r="AJ21" s="124">
        <f t="shared" si="13"/>
        <v>0.17708207148208946</v>
      </c>
      <c r="AK21" s="125">
        <f t="shared" si="14"/>
        <v>0.10945342951224668</v>
      </c>
    </row>
    <row r="22" spans="1:37" ht="12.75">
      <c r="A22" s="62" t="s">
        <v>96</v>
      </c>
      <c r="B22" s="63" t="s">
        <v>117</v>
      </c>
      <c r="C22" s="64" t="s">
        <v>118</v>
      </c>
      <c r="D22" s="85">
        <v>398232042</v>
      </c>
      <c r="E22" s="86">
        <v>68776000</v>
      </c>
      <c r="F22" s="87">
        <f t="shared" si="0"/>
        <v>467008042</v>
      </c>
      <c r="G22" s="85">
        <v>398232042</v>
      </c>
      <c r="H22" s="86">
        <v>68776000</v>
      </c>
      <c r="I22" s="87">
        <f t="shared" si="1"/>
        <v>467008042</v>
      </c>
      <c r="J22" s="85">
        <v>94227570</v>
      </c>
      <c r="K22" s="86">
        <v>2779063</v>
      </c>
      <c r="L22" s="86">
        <f t="shared" si="2"/>
        <v>97006633</v>
      </c>
      <c r="M22" s="104">
        <f t="shared" si="3"/>
        <v>0.20771940582556392</v>
      </c>
      <c r="N22" s="85">
        <v>0</v>
      </c>
      <c r="O22" s="86">
        <v>0</v>
      </c>
      <c r="P22" s="86">
        <f t="shared" si="4"/>
        <v>0</v>
      </c>
      <c r="Q22" s="104">
        <f t="shared" si="5"/>
        <v>0</v>
      </c>
      <c r="R22" s="85">
        <v>0</v>
      </c>
      <c r="S22" s="86">
        <v>0</v>
      </c>
      <c r="T22" s="86">
        <f t="shared" si="6"/>
        <v>0</v>
      </c>
      <c r="U22" s="104">
        <f t="shared" si="7"/>
        <v>0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v>94227570</v>
      </c>
      <c r="AA22" s="86">
        <v>2779063</v>
      </c>
      <c r="AB22" s="86">
        <f t="shared" si="10"/>
        <v>97006633</v>
      </c>
      <c r="AC22" s="104">
        <f t="shared" si="11"/>
        <v>0.20771940582556392</v>
      </c>
      <c r="AD22" s="85">
        <v>86578792</v>
      </c>
      <c r="AE22" s="86">
        <v>2530757</v>
      </c>
      <c r="AF22" s="86">
        <f t="shared" si="12"/>
        <v>89109549</v>
      </c>
      <c r="AG22" s="86">
        <v>466129704</v>
      </c>
      <c r="AH22" s="86">
        <v>467227674</v>
      </c>
      <c r="AI22" s="87">
        <v>89109549</v>
      </c>
      <c r="AJ22" s="124">
        <f t="shared" si="13"/>
        <v>0.19116899917624644</v>
      </c>
      <c r="AK22" s="125">
        <f t="shared" si="14"/>
        <v>0.08862219693200335</v>
      </c>
    </row>
    <row r="23" spans="1:37" ht="12.75">
      <c r="A23" s="62" t="s">
        <v>96</v>
      </c>
      <c r="B23" s="63" t="s">
        <v>119</v>
      </c>
      <c r="C23" s="64" t="s">
        <v>120</v>
      </c>
      <c r="D23" s="85">
        <v>127043260</v>
      </c>
      <c r="E23" s="86">
        <v>17714250</v>
      </c>
      <c r="F23" s="87">
        <f t="shared" si="0"/>
        <v>144757510</v>
      </c>
      <c r="G23" s="85">
        <v>127043260</v>
      </c>
      <c r="H23" s="86">
        <v>17714250</v>
      </c>
      <c r="I23" s="87">
        <f t="shared" si="1"/>
        <v>144757510</v>
      </c>
      <c r="J23" s="85">
        <v>16337511</v>
      </c>
      <c r="K23" s="86">
        <v>2714584</v>
      </c>
      <c r="L23" s="86">
        <f t="shared" si="2"/>
        <v>19052095</v>
      </c>
      <c r="M23" s="104">
        <f t="shared" si="3"/>
        <v>0.13161386238268397</v>
      </c>
      <c r="N23" s="85">
        <v>0</v>
      </c>
      <c r="O23" s="86">
        <v>0</v>
      </c>
      <c r="P23" s="86">
        <f t="shared" si="4"/>
        <v>0</v>
      </c>
      <c r="Q23" s="104">
        <f t="shared" si="5"/>
        <v>0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v>16337511</v>
      </c>
      <c r="AA23" s="86">
        <v>2714584</v>
      </c>
      <c r="AB23" s="86">
        <f t="shared" si="10"/>
        <v>19052095</v>
      </c>
      <c r="AC23" s="104">
        <f t="shared" si="11"/>
        <v>0.13161386238268397</v>
      </c>
      <c r="AD23" s="85">
        <v>17305913</v>
      </c>
      <c r="AE23" s="86">
        <v>939520</v>
      </c>
      <c r="AF23" s="86">
        <f t="shared" si="12"/>
        <v>18245433</v>
      </c>
      <c r="AG23" s="86">
        <v>147989972</v>
      </c>
      <c r="AH23" s="86">
        <v>151781104</v>
      </c>
      <c r="AI23" s="87">
        <v>18245433</v>
      </c>
      <c r="AJ23" s="124">
        <f t="shared" si="13"/>
        <v>0.12328830631848488</v>
      </c>
      <c r="AK23" s="125">
        <f t="shared" si="14"/>
        <v>0.0442117213661084</v>
      </c>
    </row>
    <row r="24" spans="1:37" ht="12.75">
      <c r="A24" s="62" t="s">
        <v>96</v>
      </c>
      <c r="B24" s="63" t="s">
        <v>121</v>
      </c>
      <c r="C24" s="64" t="s">
        <v>122</v>
      </c>
      <c r="D24" s="85">
        <v>225620519</v>
      </c>
      <c r="E24" s="86">
        <v>32145300</v>
      </c>
      <c r="F24" s="87">
        <f t="shared" si="0"/>
        <v>257765819</v>
      </c>
      <c r="G24" s="85">
        <v>225620519</v>
      </c>
      <c r="H24" s="86">
        <v>32145300</v>
      </c>
      <c r="I24" s="87">
        <f t="shared" si="1"/>
        <v>257765819</v>
      </c>
      <c r="J24" s="85">
        <v>52575512</v>
      </c>
      <c r="K24" s="86">
        <v>1053314</v>
      </c>
      <c r="L24" s="86">
        <f t="shared" si="2"/>
        <v>53628826</v>
      </c>
      <c r="M24" s="104">
        <f t="shared" si="3"/>
        <v>0.20805251141540998</v>
      </c>
      <c r="N24" s="85">
        <v>0</v>
      </c>
      <c r="O24" s="86">
        <v>0</v>
      </c>
      <c r="P24" s="86">
        <f t="shared" si="4"/>
        <v>0</v>
      </c>
      <c r="Q24" s="104">
        <f t="shared" si="5"/>
        <v>0</v>
      </c>
      <c r="R24" s="85">
        <v>0</v>
      </c>
      <c r="S24" s="86">
        <v>0</v>
      </c>
      <c r="T24" s="86">
        <f t="shared" si="6"/>
        <v>0</v>
      </c>
      <c r="U24" s="104">
        <f t="shared" si="7"/>
        <v>0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v>52575512</v>
      </c>
      <c r="AA24" s="86">
        <v>1053314</v>
      </c>
      <c r="AB24" s="86">
        <f t="shared" si="10"/>
        <v>53628826</v>
      </c>
      <c r="AC24" s="104">
        <f t="shared" si="11"/>
        <v>0.20805251141540998</v>
      </c>
      <c r="AD24" s="85">
        <v>65938380</v>
      </c>
      <c r="AE24" s="86">
        <v>4181637</v>
      </c>
      <c r="AF24" s="86">
        <f t="shared" si="12"/>
        <v>70120017</v>
      </c>
      <c r="AG24" s="86">
        <v>273293458</v>
      </c>
      <c r="AH24" s="86">
        <v>272831141</v>
      </c>
      <c r="AI24" s="87">
        <v>70120017</v>
      </c>
      <c r="AJ24" s="124">
        <f t="shared" si="13"/>
        <v>0.256574077964208</v>
      </c>
      <c r="AK24" s="125">
        <f t="shared" si="14"/>
        <v>-0.23518521109314616</v>
      </c>
    </row>
    <row r="25" spans="1:37" ht="12.75">
      <c r="A25" s="62" t="s">
        <v>96</v>
      </c>
      <c r="B25" s="63" t="s">
        <v>123</v>
      </c>
      <c r="C25" s="64" t="s">
        <v>124</v>
      </c>
      <c r="D25" s="85">
        <v>137143785</v>
      </c>
      <c r="E25" s="86">
        <v>30401022</v>
      </c>
      <c r="F25" s="87">
        <f t="shared" si="0"/>
        <v>167544807</v>
      </c>
      <c r="G25" s="85">
        <v>137143785</v>
      </c>
      <c r="H25" s="86">
        <v>30401022</v>
      </c>
      <c r="I25" s="87">
        <f t="shared" si="1"/>
        <v>167544807</v>
      </c>
      <c r="J25" s="85">
        <v>29055941</v>
      </c>
      <c r="K25" s="86">
        <v>2891841</v>
      </c>
      <c r="L25" s="86">
        <f t="shared" si="2"/>
        <v>31947782</v>
      </c>
      <c r="M25" s="104">
        <f t="shared" si="3"/>
        <v>0.19068201857190356</v>
      </c>
      <c r="N25" s="85">
        <v>0</v>
      </c>
      <c r="O25" s="86">
        <v>0</v>
      </c>
      <c r="P25" s="86">
        <f t="shared" si="4"/>
        <v>0</v>
      </c>
      <c r="Q25" s="104">
        <f t="shared" si="5"/>
        <v>0</v>
      </c>
      <c r="R25" s="85">
        <v>0</v>
      </c>
      <c r="S25" s="86">
        <v>0</v>
      </c>
      <c r="T25" s="86">
        <f t="shared" si="6"/>
        <v>0</v>
      </c>
      <c r="U25" s="104">
        <f t="shared" si="7"/>
        <v>0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v>29055941</v>
      </c>
      <c r="AA25" s="86">
        <v>2891841</v>
      </c>
      <c r="AB25" s="86">
        <f t="shared" si="10"/>
        <v>31947782</v>
      </c>
      <c r="AC25" s="104">
        <f t="shared" si="11"/>
        <v>0.19068201857190356</v>
      </c>
      <c r="AD25" s="85">
        <v>29944342</v>
      </c>
      <c r="AE25" s="86">
        <v>3814696</v>
      </c>
      <c r="AF25" s="86">
        <f t="shared" si="12"/>
        <v>33759038</v>
      </c>
      <c r="AG25" s="86">
        <v>190476615</v>
      </c>
      <c r="AH25" s="86">
        <v>197814267</v>
      </c>
      <c r="AI25" s="87">
        <v>33759038</v>
      </c>
      <c r="AJ25" s="124">
        <f t="shared" si="13"/>
        <v>0.17723455448848668</v>
      </c>
      <c r="AK25" s="125">
        <f t="shared" si="14"/>
        <v>-0.05365247670860762</v>
      </c>
    </row>
    <row r="26" spans="1:37" ht="12.75">
      <c r="A26" s="62" t="s">
        <v>96</v>
      </c>
      <c r="B26" s="63" t="s">
        <v>125</v>
      </c>
      <c r="C26" s="64" t="s">
        <v>126</v>
      </c>
      <c r="D26" s="85">
        <v>364647056</v>
      </c>
      <c r="E26" s="86">
        <v>45389300</v>
      </c>
      <c r="F26" s="87">
        <f t="shared" si="0"/>
        <v>410036356</v>
      </c>
      <c r="G26" s="85">
        <v>364647056</v>
      </c>
      <c r="H26" s="86">
        <v>45389300</v>
      </c>
      <c r="I26" s="87">
        <f t="shared" si="1"/>
        <v>410036356</v>
      </c>
      <c r="J26" s="85">
        <v>82832290</v>
      </c>
      <c r="K26" s="86">
        <v>10054120</v>
      </c>
      <c r="L26" s="86">
        <f t="shared" si="2"/>
        <v>92886410</v>
      </c>
      <c r="M26" s="104">
        <f t="shared" si="3"/>
        <v>0.22653213218976123</v>
      </c>
      <c r="N26" s="85">
        <v>0</v>
      </c>
      <c r="O26" s="86">
        <v>0</v>
      </c>
      <c r="P26" s="86">
        <f t="shared" si="4"/>
        <v>0</v>
      </c>
      <c r="Q26" s="104">
        <f t="shared" si="5"/>
        <v>0</v>
      </c>
      <c r="R26" s="85">
        <v>0</v>
      </c>
      <c r="S26" s="86">
        <v>0</v>
      </c>
      <c r="T26" s="86">
        <f t="shared" si="6"/>
        <v>0</v>
      </c>
      <c r="U26" s="104">
        <f t="shared" si="7"/>
        <v>0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v>82832290</v>
      </c>
      <c r="AA26" s="86">
        <v>10054120</v>
      </c>
      <c r="AB26" s="86">
        <f t="shared" si="10"/>
        <v>92886410</v>
      </c>
      <c r="AC26" s="104">
        <f t="shared" si="11"/>
        <v>0.22653213218976123</v>
      </c>
      <c r="AD26" s="85">
        <v>28504966</v>
      </c>
      <c r="AE26" s="86">
        <v>8418828</v>
      </c>
      <c r="AF26" s="86">
        <f t="shared" si="12"/>
        <v>36923794</v>
      </c>
      <c r="AG26" s="86">
        <v>488060128</v>
      </c>
      <c r="AH26" s="86">
        <v>423480948</v>
      </c>
      <c r="AI26" s="87">
        <v>36923794</v>
      </c>
      <c r="AJ26" s="124">
        <f t="shared" si="13"/>
        <v>0.0756541907066008</v>
      </c>
      <c r="AK26" s="125">
        <f t="shared" si="14"/>
        <v>1.5156247486376944</v>
      </c>
    </row>
    <row r="27" spans="1:37" ht="12.75">
      <c r="A27" s="62" t="s">
        <v>111</v>
      </c>
      <c r="B27" s="63" t="s">
        <v>127</v>
      </c>
      <c r="C27" s="64" t="s">
        <v>128</v>
      </c>
      <c r="D27" s="85">
        <v>1389929479</v>
      </c>
      <c r="E27" s="86">
        <v>537521028</v>
      </c>
      <c r="F27" s="87">
        <f t="shared" si="0"/>
        <v>1927450507</v>
      </c>
      <c r="G27" s="85">
        <v>1389929479</v>
      </c>
      <c r="H27" s="86">
        <v>537521028</v>
      </c>
      <c r="I27" s="87">
        <f t="shared" si="1"/>
        <v>1927450507</v>
      </c>
      <c r="J27" s="85">
        <v>288547560</v>
      </c>
      <c r="K27" s="86">
        <v>55122321</v>
      </c>
      <c r="L27" s="86">
        <f t="shared" si="2"/>
        <v>343669881</v>
      </c>
      <c r="M27" s="104">
        <f t="shared" si="3"/>
        <v>0.17830283047573994</v>
      </c>
      <c r="N27" s="85">
        <v>0</v>
      </c>
      <c r="O27" s="86">
        <v>0</v>
      </c>
      <c r="P27" s="86">
        <f t="shared" si="4"/>
        <v>0</v>
      </c>
      <c r="Q27" s="104">
        <f t="shared" si="5"/>
        <v>0</v>
      </c>
      <c r="R27" s="85">
        <v>0</v>
      </c>
      <c r="S27" s="86">
        <v>0</v>
      </c>
      <c r="T27" s="86">
        <f t="shared" si="6"/>
        <v>0</v>
      </c>
      <c r="U27" s="104">
        <f t="shared" si="7"/>
        <v>0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v>288547560</v>
      </c>
      <c r="AA27" s="86">
        <v>55122321</v>
      </c>
      <c r="AB27" s="86">
        <f t="shared" si="10"/>
        <v>343669881</v>
      </c>
      <c r="AC27" s="104">
        <f t="shared" si="11"/>
        <v>0.17830283047573994</v>
      </c>
      <c r="AD27" s="85">
        <v>149027186</v>
      </c>
      <c r="AE27" s="86">
        <v>87602735</v>
      </c>
      <c r="AF27" s="86">
        <f t="shared" si="12"/>
        <v>236629921</v>
      </c>
      <c r="AG27" s="86">
        <v>1872259577</v>
      </c>
      <c r="AH27" s="86">
        <v>1872259577</v>
      </c>
      <c r="AI27" s="87">
        <v>236629921</v>
      </c>
      <c r="AJ27" s="124">
        <f t="shared" si="13"/>
        <v>0.12638734708953234</v>
      </c>
      <c r="AK27" s="125">
        <f t="shared" si="14"/>
        <v>0.45235175478928547</v>
      </c>
    </row>
    <row r="28" spans="1:37" ht="16.5">
      <c r="A28" s="65"/>
      <c r="B28" s="66" t="s">
        <v>129</v>
      </c>
      <c r="C28" s="67"/>
      <c r="D28" s="88">
        <f>SUM(D21:D27)</f>
        <v>3055890999</v>
      </c>
      <c r="E28" s="89">
        <f>SUM(E21:E27)</f>
        <v>809814040</v>
      </c>
      <c r="F28" s="90">
        <f t="shared" si="0"/>
        <v>3865705039</v>
      </c>
      <c r="G28" s="88">
        <f>SUM(G21:G27)</f>
        <v>3055890999</v>
      </c>
      <c r="H28" s="89">
        <f>SUM(H21:H27)</f>
        <v>809814040</v>
      </c>
      <c r="I28" s="90">
        <f t="shared" si="1"/>
        <v>3865705039</v>
      </c>
      <c r="J28" s="88">
        <f>SUM(J21:J27)</f>
        <v>635411403</v>
      </c>
      <c r="K28" s="89">
        <f>SUM(K21:K27)</f>
        <v>86189117</v>
      </c>
      <c r="L28" s="89">
        <f t="shared" si="2"/>
        <v>721600520</v>
      </c>
      <c r="M28" s="105">
        <f t="shared" si="3"/>
        <v>0.18666724768702664</v>
      </c>
      <c r="N28" s="88">
        <f>SUM(N21:N27)</f>
        <v>0</v>
      </c>
      <c r="O28" s="89">
        <f>SUM(O21:O27)</f>
        <v>0</v>
      </c>
      <c r="P28" s="89">
        <f t="shared" si="4"/>
        <v>0</v>
      </c>
      <c r="Q28" s="105">
        <f t="shared" si="5"/>
        <v>0</v>
      </c>
      <c r="R28" s="88">
        <f>SUM(R21:R27)</f>
        <v>0</v>
      </c>
      <c r="S28" s="89">
        <f>SUM(S21:S27)</f>
        <v>0</v>
      </c>
      <c r="T28" s="89">
        <f t="shared" si="6"/>
        <v>0</v>
      </c>
      <c r="U28" s="105">
        <f t="shared" si="7"/>
        <v>0</v>
      </c>
      <c r="V28" s="88">
        <f>SUM(V21:V27)</f>
        <v>0</v>
      </c>
      <c r="W28" s="89">
        <f>SUM(W21:W27)</f>
        <v>0</v>
      </c>
      <c r="X28" s="89">
        <f t="shared" si="8"/>
        <v>0</v>
      </c>
      <c r="Y28" s="105">
        <f t="shared" si="9"/>
        <v>0</v>
      </c>
      <c r="Z28" s="88">
        <v>635411403</v>
      </c>
      <c r="AA28" s="89">
        <v>86189117</v>
      </c>
      <c r="AB28" s="89">
        <f t="shared" si="10"/>
        <v>721600520</v>
      </c>
      <c r="AC28" s="105">
        <f t="shared" si="11"/>
        <v>0.18666724768702664</v>
      </c>
      <c r="AD28" s="88">
        <f>SUM(AD21:AD27)</f>
        <v>423919911</v>
      </c>
      <c r="AE28" s="89">
        <f>SUM(AE21:AE27)</f>
        <v>136048007</v>
      </c>
      <c r="AF28" s="89">
        <f t="shared" si="12"/>
        <v>559967918</v>
      </c>
      <c r="AG28" s="89">
        <f>SUM(AG21:AG27)</f>
        <v>3862759299</v>
      </c>
      <c r="AH28" s="89">
        <f>SUM(AH21:AH27)</f>
        <v>3853894598</v>
      </c>
      <c r="AI28" s="90">
        <f>SUM(AI21:AI27)</f>
        <v>559967918</v>
      </c>
      <c r="AJ28" s="126">
        <f t="shared" si="13"/>
        <v>0.14496578084608217</v>
      </c>
      <c r="AK28" s="127">
        <f t="shared" si="14"/>
        <v>0.288646182762206</v>
      </c>
    </row>
    <row r="29" spans="1:37" ht="12.75">
      <c r="A29" s="62" t="s">
        <v>96</v>
      </c>
      <c r="B29" s="63" t="s">
        <v>130</v>
      </c>
      <c r="C29" s="64" t="s">
        <v>131</v>
      </c>
      <c r="D29" s="85">
        <v>301926166</v>
      </c>
      <c r="E29" s="86">
        <v>34343510</v>
      </c>
      <c r="F29" s="87">
        <f t="shared" si="0"/>
        <v>336269676</v>
      </c>
      <c r="G29" s="85">
        <v>301926166</v>
      </c>
      <c r="H29" s="86">
        <v>34343510</v>
      </c>
      <c r="I29" s="87">
        <f t="shared" si="1"/>
        <v>336269676</v>
      </c>
      <c r="J29" s="85">
        <v>35308625</v>
      </c>
      <c r="K29" s="86">
        <v>3329971</v>
      </c>
      <c r="L29" s="86">
        <f t="shared" si="2"/>
        <v>38638596</v>
      </c>
      <c r="M29" s="104">
        <f t="shared" si="3"/>
        <v>0.11490359897929066</v>
      </c>
      <c r="N29" s="85">
        <v>0</v>
      </c>
      <c r="O29" s="86">
        <v>0</v>
      </c>
      <c r="P29" s="86">
        <f t="shared" si="4"/>
        <v>0</v>
      </c>
      <c r="Q29" s="104">
        <f t="shared" si="5"/>
        <v>0</v>
      </c>
      <c r="R29" s="85">
        <v>0</v>
      </c>
      <c r="S29" s="86">
        <v>0</v>
      </c>
      <c r="T29" s="86">
        <f t="shared" si="6"/>
        <v>0</v>
      </c>
      <c r="U29" s="104">
        <f t="shared" si="7"/>
        <v>0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v>35308625</v>
      </c>
      <c r="AA29" s="86">
        <v>3329971</v>
      </c>
      <c r="AB29" s="86">
        <f t="shared" si="10"/>
        <v>38638596</v>
      </c>
      <c r="AC29" s="104">
        <f t="shared" si="11"/>
        <v>0.11490359897929066</v>
      </c>
      <c r="AD29" s="85">
        <v>52912680</v>
      </c>
      <c r="AE29" s="86">
        <v>4811825</v>
      </c>
      <c r="AF29" s="86">
        <f t="shared" si="12"/>
        <v>57724505</v>
      </c>
      <c r="AG29" s="86">
        <v>313167341</v>
      </c>
      <c r="AH29" s="86">
        <v>327149833</v>
      </c>
      <c r="AI29" s="87">
        <v>57724505</v>
      </c>
      <c r="AJ29" s="124">
        <f t="shared" si="13"/>
        <v>0.18432479202868093</v>
      </c>
      <c r="AK29" s="125">
        <f t="shared" si="14"/>
        <v>-0.33063789806426236</v>
      </c>
    </row>
    <row r="30" spans="1:37" ht="12.75">
      <c r="A30" s="62" t="s">
        <v>96</v>
      </c>
      <c r="B30" s="63" t="s">
        <v>132</v>
      </c>
      <c r="C30" s="64" t="s">
        <v>133</v>
      </c>
      <c r="D30" s="85">
        <v>163302953</v>
      </c>
      <c r="E30" s="86">
        <v>47930046</v>
      </c>
      <c r="F30" s="87">
        <f t="shared" si="0"/>
        <v>211232999</v>
      </c>
      <c r="G30" s="85">
        <v>163302953</v>
      </c>
      <c r="H30" s="86">
        <v>47930046</v>
      </c>
      <c r="I30" s="87">
        <f t="shared" si="1"/>
        <v>211232999</v>
      </c>
      <c r="J30" s="85">
        <v>35149047</v>
      </c>
      <c r="K30" s="86">
        <v>4842466</v>
      </c>
      <c r="L30" s="86">
        <f t="shared" si="2"/>
        <v>39991513</v>
      </c>
      <c r="M30" s="104">
        <f t="shared" si="3"/>
        <v>0.18932417372912458</v>
      </c>
      <c r="N30" s="85">
        <v>0</v>
      </c>
      <c r="O30" s="86">
        <v>0</v>
      </c>
      <c r="P30" s="86">
        <f t="shared" si="4"/>
        <v>0</v>
      </c>
      <c r="Q30" s="104">
        <f t="shared" si="5"/>
        <v>0</v>
      </c>
      <c r="R30" s="85">
        <v>0</v>
      </c>
      <c r="S30" s="86">
        <v>0</v>
      </c>
      <c r="T30" s="86">
        <f t="shared" si="6"/>
        <v>0</v>
      </c>
      <c r="U30" s="104">
        <f t="shared" si="7"/>
        <v>0</v>
      </c>
      <c r="V30" s="85">
        <v>0</v>
      </c>
      <c r="W30" s="86">
        <v>0</v>
      </c>
      <c r="X30" s="86">
        <f t="shared" si="8"/>
        <v>0</v>
      </c>
      <c r="Y30" s="104">
        <f t="shared" si="9"/>
        <v>0</v>
      </c>
      <c r="Z30" s="85">
        <v>35149047</v>
      </c>
      <c r="AA30" s="86">
        <v>4842466</v>
      </c>
      <c r="AB30" s="86">
        <f t="shared" si="10"/>
        <v>39991513</v>
      </c>
      <c r="AC30" s="104">
        <f t="shared" si="11"/>
        <v>0.18932417372912458</v>
      </c>
      <c r="AD30" s="85">
        <v>0</v>
      </c>
      <c r="AE30" s="86">
        <v>8214798</v>
      </c>
      <c r="AF30" s="86">
        <f t="shared" si="12"/>
        <v>8214798</v>
      </c>
      <c r="AG30" s="86">
        <v>292475354</v>
      </c>
      <c r="AH30" s="86">
        <v>292475354</v>
      </c>
      <c r="AI30" s="87">
        <v>8214798</v>
      </c>
      <c r="AJ30" s="124">
        <f t="shared" si="13"/>
        <v>0.0280871461053091</v>
      </c>
      <c r="AK30" s="125">
        <f t="shared" si="14"/>
        <v>3.8682284092682497</v>
      </c>
    </row>
    <row r="31" spans="1:37" ht="12.75">
      <c r="A31" s="62" t="s">
        <v>96</v>
      </c>
      <c r="B31" s="63" t="s">
        <v>134</v>
      </c>
      <c r="C31" s="64" t="s">
        <v>135</v>
      </c>
      <c r="D31" s="85">
        <v>194845468</v>
      </c>
      <c r="E31" s="86">
        <v>40357950</v>
      </c>
      <c r="F31" s="87">
        <f t="shared" si="0"/>
        <v>235203418</v>
      </c>
      <c r="G31" s="85">
        <v>194845468</v>
      </c>
      <c r="H31" s="86">
        <v>40357950</v>
      </c>
      <c r="I31" s="87">
        <f t="shared" si="1"/>
        <v>235203418</v>
      </c>
      <c r="J31" s="85">
        <v>40820688</v>
      </c>
      <c r="K31" s="86">
        <v>5556972</v>
      </c>
      <c r="L31" s="86">
        <f t="shared" si="2"/>
        <v>46377660</v>
      </c>
      <c r="M31" s="104">
        <f t="shared" si="3"/>
        <v>0.19718106307451705</v>
      </c>
      <c r="N31" s="85">
        <v>0</v>
      </c>
      <c r="O31" s="86">
        <v>0</v>
      </c>
      <c r="P31" s="86">
        <f t="shared" si="4"/>
        <v>0</v>
      </c>
      <c r="Q31" s="104">
        <f t="shared" si="5"/>
        <v>0</v>
      </c>
      <c r="R31" s="85">
        <v>0</v>
      </c>
      <c r="S31" s="86">
        <v>0</v>
      </c>
      <c r="T31" s="86">
        <f t="shared" si="6"/>
        <v>0</v>
      </c>
      <c r="U31" s="104">
        <f t="shared" si="7"/>
        <v>0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v>40820688</v>
      </c>
      <c r="AA31" s="86">
        <v>5556972</v>
      </c>
      <c r="AB31" s="86">
        <f t="shared" si="10"/>
        <v>46377660</v>
      </c>
      <c r="AC31" s="104">
        <f t="shared" si="11"/>
        <v>0.19718106307451705</v>
      </c>
      <c r="AD31" s="85">
        <v>41330328</v>
      </c>
      <c r="AE31" s="86">
        <v>1310495</v>
      </c>
      <c r="AF31" s="86">
        <f t="shared" si="12"/>
        <v>42640823</v>
      </c>
      <c r="AG31" s="86">
        <v>230769307</v>
      </c>
      <c r="AH31" s="86">
        <v>231489535</v>
      </c>
      <c r="AI31" s="87">
        <v>42640823</v>
      </c>
      <c r="AJ31" s="124">
        <f t="shared" si="13"/>
        <v>0.18477683862871763</v>
      </c>
      <c r="AK31" s="125">
        <f t="shared" si="14"/>
        <v>0.08763519878591453</v>
      </c>
    </row>
    <row r="32" spans="1:37" ht="12.75">
      <c r="A32" s="62" t="s">
        <v>96</v>
      </c>
      <c r="B32" s="63" t="s">
        <v>136</v>
      </c>
      <c r="C32" s="64" t="s">
        <v>137</v>
      </c>
      <c r="D32" s="85">
        <v>192761800</v>
      </c>
      <c r="E32" s="86">
        <v>66641500</v>
      </c>
      <c r="F32" s="87">
        <f t="shared" si="0"/>
        <v>259403300</v>
      </c>
      <c r="G32" s="85">
        <v>192761800</v>
      </c>
      <c r="H32" s="86">
        <v>66641500</v>
      </c>
      <c r="I32" s="87">
        <f t="shared" si="1"/>
        <v>259403300</v>
      </c>
      <c r="J32" s="85">
        <v>31410697</v>
      </c>
      <c r="K32" s="86">
        <v>9172874</v>
      </c>
      <c r="L32" s="86">
        <f t="shared" si="2"/>
        <v>40583571</v>
      </c>
      <c r="M32" s="104">
        <f t="shared" si="3"/>
        <v>0.15644970977624417</v>
      </c>
      <c r="N32" s="85">
        <v>0</v>
      </c>
      <c r="O32" s="86">
        <v>0</v>
      </c>
      <c r="P32" s="86">
        <f t="shared" si="4"/>
        <v>0</v>
      </c>
      <c r="Q32" s="104">
        <f t="shared" si="5"/>
        <v>0</v>
      </c>
      <c r="R32" s="85">
        <v>0</v>
      </c>
      <c r="S32" s="86">
        <v>0</v>
      </c>
      <c r="T32" s="86">
        <f t="shared" si="6"/>
        <v>0</v>
      </c>
      <c r="U32" s="104">
        <f t="shared" si="7"/>
        <v>0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v>31410697</v>
      </c>
      <c r="AA32" s="86">
        <v>9172874</v>
      </c>
      <c r="AB32" s="86">
        <f t="shared" si="10"/>
        <v>40583571</v>
      </c>
      <c r="AC32" s="104">
        <f t="shared" si="11"/>
        <v>0.15644970977624417</v>
      </c>
      <c r="AD32" s="85">
        <v>33239243</v>
      </c>
      <c r="AE32" s="86">
        <v>15110849</v>
      </c>
      <c r="AF32" s="86">
        <f t="shared" si="12"/>
        <v>48350092</v>
      </c>
      <c r="AG32" s="86">
        <v>286587430</v>
      </c>
      <c r="AH32" s="86">
        <v>45672625</v>
      </c>
      <c r="AI32" s="87">
        <v>48350092</v>
      </c>
      <c r="AJ32" s="124">
        <f t="shared" si="13"/>
        <v>0.16870974417824258</v>
      </c>
      <c r="AK32" s="125">
        <f t="shared" si="14"/>
        <v>-0.16063094564535674</v>
      </c>
    </row>
    <row r="33" spans="1:37" ht="12.75">
      <c r="A33" s="62" t="s">
        <v>96</v>
      </c>
      <c r="B33" s="63" t="s">
        <v>138</v>
      </c>
      <c r="C33" s="64" t="s">
        <v>139</v>
      </c>
      <c r="D33" s="85">
        <v>96279350</v>
      </c>
      <c r="E33" s="86">
        <v>31850000</v>
      </c>
      <c r="F33" s="87">
        <f t="shared" si="0"/>
        <v>128129350</v>
      </c>
      <c r="G33" s="85">
        <v>96279350</v>
      </c>
      <c r="H33" s="86">
        <v>31850000</v>
      </c>
      <c r="I33" s="87">
        <f t="shared" si="1"/>
        <v>128129350</v>
      </c>
      <c r="J33" s="85">
        <v>18384789</v>
      </c>
      <c r="K33" s="86">
        <v>4906087</v>
      </c>
      <c r="L33" s="86">
        <f t="shared" si="2"/>
        <v>23290876</v>
      </c>
      <c r="M33" s="104">
        <f t="shared" si="3"/>
        <v>0.18177627530304338</v>
      </c>
      <c r="N33" s="85">
        <v>0</v>
      </c>
      <c r="O33" s="86">
        <v>0</v>
      </c>
      <c r="P33" s="86">
        <f t="shared" si="4"/>
        <v>0</v>
      </c>
      <c r="Q33" s="104">
        <f t="shared" si="5"/>
        <v>0</v>
      </c>
      <c r="R33" s="85">
        <v>0</v>
      </c>
      <c r="S33" s="86">
        <v>0</v>
      </c>
      <c r="T33" s="86">
        <f t="shared" si="6"/>
        <v>0</v>
      </c>
      <c r="U33" s="104">
        <f t="shared" si="7"/>
        <v>0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v>18384789</v>
      </c>
      <c r="AA33" s="86">
        <v>4906087</v>
      </c>
      <c r="AB33" s="86">
        <f t="shared" si="10"/>
        <v>23290876</v>
      </c>
      <c r="AC33" s="104">
        <f t="shared" si="11"/>
        <v>0.18177627530304338</v>
      </c>
      <c r="AD33" s="85">
        <v>21845123</v>
      </c>
      <c r="AE33" s="86">
        <v>758190</v>
      </c>
      <c r="AF33" s="86">
        <f t="shared" si="12"/>
        <v>22603313</v>
      </c>
      <c r="AG33" s="86">
        <v>112384111</v>
      </c>
      <c r="AH33" s="86">
        <v>107283476</v>
      </c>
      <c r="AI33" s="87">
        <v>22603313</v>
      </c>
      <c r="AJ33" s="124">
        <f t="shared" si="13"/>
        <v>0.20112552209448897</v>
      </c>
      <c r="AK33" s="125">
        <f t="shared" si="14"/>
        <v>0.03041868242942969</v>
      </c>
    </row>
    <row r="34" spans="1:37" ht="12.75">
      <c r="A34" s="62" t="s">
        <v>96</v>
      </c>
      <c r="B34" s="63" t="s">
        <v>140</v>
      </c>
      <c r="C34" s="64" t="s">
        <v>141</v>
      </c>
      <c r="D34" s="85">
        <v>672958771</v>
      </c>
      <c r="E34" s="86">
        <v>67784200</v>
      </c>
      <c r="F34" s="87">
        <f t="shared" si="0"/>
        <v>740742971</v>
      </c>
      <c r="G34" s="85">
        <v>672958771</v>
      </c>
      <c r="H34" s="86">
        <v>67784200</v>
      </c>
      <c r="I34" s="87">
        <f t="shared" si="1"/>
        <v>740742971</v>
      </c>
      <c r="J34" s="85">
        <v>0</v>
      </c>
      <c r="K34" s="86">
        <v>0</v>
      </c>
      <c r="L34" s="86">
        <f t="shared" si="2"/>
        <v>0</v>
      </c>
      <c r="M34" s="104">
        <f t="shared" si="3"/>
        <v>0</v>
      </c>
      <c r="N34" s="85">
        <v>0</v>
      </c>
      <c r="O34" s="86">
        <v>0</v>
      </c>
      <c r="P34" s="86">
        <f t="shared" si="4"/>
        <v>0</v>
      </c>
      <c r="Q34" s="104">
        <f t="shared" si="5"/>
        <v>0</v>
      </c>
      <c r="R34" s="85">
        <v>0</v>
      </c>
      <c r="S34" s="86">
        <v>0</v>
      </c>
      <c r="T34" s="86">
        <f t="shared" si="6"/>
        <v>0</v>
      </c>
      <c r="U34" s="104">
        <f t="shared" si="7"/>
        <v>0</v>
      </c>
      <c r="V34" s="85">
        <v>0</v>
      </c>
      <c r="W34" s="86">
        <v>0</v>
      </c>
      <c r="X34" s="86">
        <f t="shared" si="8"/>
        <v>0</v>
      </c>
      <c r="Y34" s="104">
        <f t="shared" si="9"/>
        <v>0</v>
      </c>
      <c r="Z34" s="85">
        <v>0</v>
      </c>
      <c r="AA34" s="86">
        <v>0</v>
      </c>
      <c r="AB34" s="86">
        <f t="shared" si="10"/>
        <v>0</v>
      </c>
      <c r="AC34" s="104">
        <f t="shared" si="11"/>
        <v>0</v>
      </c>
      <c r="AD34" s="85">
        <v>39243002</v>
      </c>
      <c r="AE34" s="86">
        <v>17504964</v>
      </c>
      <c r="AF34" s="86">
        <f t="shared" si="12"/>
        <v>56747966</v>
      </c>
      <c r="AG34" s="86">
        <v>887909130</v>
      </c>
      <c r="AH34" s="86">
        <v>912467162</v>
      </c>
      <c r="AI34" s="87">
        <v>56747966</v>
      </c>
      <c r="AJ34" s="124">
        <f t="shared" si="13"/>
        <v>0.06391190729168422</v>
      </c>
      <c r="AK34" s="125">
        <f t="shared" si="14"/>
        <v>-1</v>
      </c>
    </row>
    <row r="35" spans="1:37" ht="12.75">
      <c r="A35" s="62" t="s">
        <v>111</v>
      </c>
      <c r="B35" s="63" t="s">
        <v>142</v>
      </c>
      <c r="C35" s="64" t="s">
        <v>143</v>
      </c>
      <c r="D35" s="85">
        <v>1285880765</v>
      </c>
      <c r="E35" s="86">
        <v>611254155</v>
      </c>
      <c r="F35" s="87">
        <f t="shared" si="0"/>
        <v>1897134920</v>
      </c>
      <c r="G35" s="85">
        <v>1285880765</v>
      </c>
      <c r="H35" s="86">
        <v>611254155</v>
      </c>
      <c r="I35" s="87">
        <f t="shared" si="1"/>
        <v>1897134920</v>
      </c>
      <c r="J35" s="85">
        <v>236267927</v>
      </c>
      <c r="K35" s="86">
        <v>39093522</v>
      </c>
      <c r="L35" s="86">
        <f t="shared" si="2"/>
        <v>275361449</v>
      </c>
      <c r="M35" s="104">
        <f t="shared" si="3"/>
        <v>0.14514594934555314</v>
      </c>
      <c r="N35" s="85">
        <v>0</v>
      </c>
      <c r="O35" s="86">
        <v>0</v>
      </c>
      <c r="P35" s="86">
        <f t="shared" si="4"/>
        <v>0</v>
      </c>
      <c r="Q35" s="104">
        <f t="shared" si="5"/>
        <v>0</v>
      </c>
      <c r="R35" s="85">
        <v>0</v>
      </c>
      <c r="S35" s="86">
        <v>0</v>
      </c>
      <c r="T35" s="86">
        <f t="shared" si="6"/>
        <v>0</v>
      </c>
      <c r="U35" s="104">
        <f t="shared" si="7"/>
        <v>0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v>236267927</v>
      </c>
      <c r="AA35" s="86">
        <v>39093522</v>
      </c>
      <c r="AB35" s="86">
        <f t="shared" si="10"/>
        <v>275361449</v>
      </c>
      <c r="AC35" s="104">
        <f t="shared" si="11"/>
        <v>0.14514594934555314</v>
      </c>
      <c r="AD35" s="85">
        <v>226150290</v>
      </c>
      <c r="AE35" s="86">
        <v>155437009</v>
      </c>
      <c r="AF35" s="86">
        <f t="shared" si="12"/>
        <v>381587299</v>
      </c>
      <c r="AG35" s="86">
        <v>1848942647</v>
      </c>
      <c r="AH35" s="86">
        <v>2144895645</v>
      </c>
      <c r="AI35" s="87">
        <v>381587299</v>
      </c>
      <c r="AJ35" s="124">
        <f t="shared" si="13"/>
        <v>0.20638136051388295</v>
      </c>
      <c r="AK35" s="125">
        <f t="shared" si="14"/>
        <v>-0.2783788933184592</v>
      </c>
    </row>
    <row r="36" spans="1:37" ht="16.5">
      <c r="A36" s="65"/>
      <c r="B36" s="66" t="s">
        <v>144</v>
      </c>
      <c r="C36" s="67"/>
      <c r="D36" s="88">
        <f>SUM(D29:D35)</f>
        <v>2907955273</v>
      </c>
      <c r="E36" s="89">
        <f>SUM(E29:E35)</f>
        <v>900161361</v>
      </c>
      <c r="F36" s="90">
        <f t="shared" si="0"/>
        <v>3808116634</v>
      </c>
      <c r="G36" s="88">
        <f>SUM(G29:G35)</f>
        <v>2907955273</v>
      </c>
      <c r="H36" s="89">
        <f>SUM(H29:H35)</f>
        <v>900161361</v>
      </c>
      <c r="I36" s="90">
        <f t="shared" si="1"/>
        <v>3808116634</v>
      </c>
      <c r="J36" s="88">
        <f>SUM(J29:J35)</f>
        <v>397341773</v>
      </c>
      <c r="K36" s="89">
        <f>SUM(K29:K35)</f>
        <v>66901892</v>
      </c>
      <c r="L36" s="89">
        <f t="shared" si="2"/>
        <v>464243665</v>
      </c>
      <c r="M36" s="105">
        <f t="shared" si="3"/>
        <v>0.12190899324224848</v>
      </c>
      <c r="N36" s="88">
        <f>SUM(N29:N35)</f>
        <v>0</v>
      </c>
      <c r="O36" s="89">
        <f>SUM(O29:O35)</f>
        <v>0</v>
      </c>
      <c r="P36" s="89">
        <f t="shared" si="4"/>
        <v>0</v>
      </c>
      <c r="Q36" s="105">
        <f t="shared" si="5"/>
        <v>0</v>
      </c>
      <c r="R36" s="88">
        <f>SUM(R29:R35)</f>
        <v>0</v>
      </c>
      <c r="S36" s="89">
        <f>SUM(S29:S35)</f>
        <v>0</v>
      </c>
      <c r="T36" s="89">
        <f t="shared" si="6"/>
        <v>0</v>
      </c>
      <c r="U36" s="105">
        <f t="shared" si="7"/>
        <v>0</v>
      </c>
      <c r="V36" s="88">
        <f>SUM(V29:V35)</f>
        <v>0</v>
      </c>
      <c r="W36" s="89">
        <f>SUM(W29:W35)</f>
        <v>0</v>
      </c>
      <c r="X36" s="89">
        <f t="shared" si="8"/>
        <v>0</v>
      </c>
      <c r="Y36" s="105">
        <f t="shared" si="9"/>
        <v>0</v>
      </c>
      <c r="Z36" s="88">
        <v>397341773</v>
      </c>
      <c r="AA36" s="89">
        <v>66901892</v>
      </c>
      <c r="AB36" s="89">
        <f t="shared" si="10"/>
        <v>464243665</v>
      </c>
      <c r="AC36" s="105">
        <f t="shared" si="11"/>
        <v>0.12190899324224848</v>
      </c>
      <c r="AD36" s="88">
        <f>SUM(AD29:AD35)</f>
        <v>414720666</v>
      </c>
      <c r="AE36" s="89">
        <f>SUM(AE29:AE35)</f>
        <v>203148130</v>
      </c>
      <c r="AF36" s="89">
        <f t="shared" si="12"/>
        <v>617868796</v>
      </c>
      <c r="AG36" s="89">
        <f>SUM(AG29:AG35)</f>
        <v>3972235320</v>
      </c>
      <c r="AH36" s="89">
        <f>SUM(AH29:AH35)</f>
        <v>4061433630</v>
      </c>
      <c r="AI36" s="90">
        <f>SUM(AI29:AI35)</f>
        <v>617868796</v>
      </c>
      <c r="AJ36" s="126">
        <f t="shared" si="13"/>
        <v>0.15554687631144673</v>
      </c>
      <c r="AK36" s="127">
        <f t="shared" si="14"/>
        <v>-0.24863714108002954</v>
      </c>
    </row>
    <row r="37" spans="1:37" ht="12.75">
      <c r="A37" s="62" t="s">
        <v>96</v>
      </c>
      <c r="B37" s="63" t="s">
        <v>145</v>
      </c>
      <c r="C37" s="64" t="s">
        <v>146</v>
      </c>
      <c r="D37" s="85">
        <v>328966738</v>
      </c>
      <c r="E37" s="86">
        <v>88177500</v>
      </c>
      <c r="F37" s="87">
        <f t="shared" si="0"/>
        <v>417144238</v>
      </c>
      <c r="G37" s="85">
        <v>328966738</v>
      </c>
      <c r="H37" s="86">
        <v>88177500</v>
      </c>
      <c r="I37" s="87">
        <f t="shared" si="1"/>
        <v>417144238</v>
      </c>
      <c r="J37" s="85">
        <v>54706351</v>
      </c>
      <c r="K37" s="86">
        <v>14792027</v>
      </c>
      <c r="L37" s="86">
        <f t="shared" si="2"/>
        <v>69498378</v>
      </c>
      <c r="M37" s="104">
        <f t="shared" si="3"/>
        <v>0.1666051491762425</v>
      </c>
      <c r="N37" s="85">
        <v>0</v>
      </c>
      <c r="O37" s="86">
        <v>0</v>
      </c>
      <c r="P37" s="86">
        <f t="shared" si="4"/>
        <v>0</v>
      </c>
      <c r="Q37" s="104">
        <f t="shared" si="5"/>
        <v>0</v>
      </c>
      <c r="R37" s="85">
        <v>0</v>
      </c>
      <c r="S37" s="86">
        <v>0</v>
      </c>
      <c r="T37" s="86">
        <f t="shared" si="6"/>
        <v>0</v>
      </c>
      <c r="U37" s="104">
        <f t="shared" si="7"/>
        <v>0</v>
      </c>
      <c r="V37" s="85">
        <v>0</v>
      </c>
      <c r="W37" s="86">
        <v>0</v>
      </c>
      <c r="X37" s="86">
        <f t="shared" si="8"/>
        <v>0</v>
      </c>
      <c r="Y37" s="104">
        <f t="shared" si="9"/>
        <v>0</v>
      </c>
      <c r="Z37" s="85">
        <v>54706351</v>
      </c>
      <c r="AA37" s="86">
        <v>14792027</v>
      </c>
      <c r="AB37" s="86">
        <f t="shared" si="10"/>
        <v>69498378</v>
      </c>
      <c r="AC37" s="104">
        <f t="shared" si="11"/>
        <v>0.1666051491762425</v>
      </c>
      <c r="AD37" s="85">
        <v>50145298</v>
      </c>
      <c r="AE37" s="86">
        <v>7168622</v>
      </c>
      <c r="AF37" s="86">
        <f t="shared" si="12"/>
        <v>57313920</v>
      </c>
      <c r="AG37" s="86">
        <v>332050332</v>
      </c>
      <c r="AH37" s="86">
        <v>368664718</v>
      </c>
      <c r="AI37" s="87">
        <v>57313920</v>
      </c>
      <c r="AJ37" s="124">
        <f t="shared" si="13"/>
        <v>0.1726061216526656</v>
      </c>
      <c r="AK37" s="125">
        <f t="shared" si="14"/>
        <v>0.21259160078389328</v>
      </c>
    </row>
    <row r="38" spans="1:37" ht="12.75">
      <c r="A38" s="62" t="s">
        <v>96</v>
      </c>
      <c r="B38" s="63" t="s">
        <v>147</v>
      </c>
      <c r="C38" s="64" t="s">
        <v>148</v>
      </c>
      <c r="D38" s="85">
        <v>220145948</v>
      </c>
      <c r="E38" s="86">
        <v>79628421</v>
      </c>
      <c r="F38" s="87">
        <f t="shared" si="0"/>
        <v>299774369</v>
      </c>
      <c r="G38" s="85">
        <v>220145948</v>
      </c>
      <c r="H38" s="86">
        <v>79628421</v>
      </c>
      <c r="I38" s="87">
        <f t="shared" si="1"/>
        <v>299774369</v>
      </c>
      <c r="J38" s="85">
        <v>34895512</v>
      </c>
      <c r="K38" s="86">
        <v>6575427</v>
      </c>
      <c r="L38" s="86">
        <f t="shared" si="2"/>
        <v>41470939</v>
      </c>
      <c r="M38" s="104">
        <f t="shared" si="3"/>
        <v>0.13834050969180758</v>
      </c>
      <c r="N38" s="85">
        <v>0</v>
      </c>
      <c r="O38" s="86">
        <v>0</v>
      </c>
      <c r="P38" s="86">
        <f t="shared" si="4"/>
        <v>0</v>
      </c>
      <c r="Q38" s="104">
        <f t="shared" si="5"/>
        <v>0</v>
      </c>
      <c r="R38" s="85">
        <v>0</v>
      </c>
      <c r="S38" s="86">
        <v>0</v>
      </c>
      <c r="T38" s="86">
        <f t="shared" si="6"/>
        <v>0</v>
      </c>
      <c r="U38" s="104">
        <f t="shared" si="7"/>
        <v>0</v>
      </c>
      <c r="V38" s="85">
        <v>0</v>
      </c>
      <c r="W38" s="86">
        <v>0</v>
      </c>
      <c r="X38" s="86">
        <f t="shared" si="8"/>
        <v>0</v>
      </c>
      <c r="Y38" s="104">
        <f t="shared" si="9"/>
        <v>0</v>
      </c>
      <c r="Z38" s="85">
        <v>34895512</v>
      </c>
      <c r="AA38" s="86">
        <v>6575427</v>
      </c>
      <c r="AB38" s="86">
        <f t="shared" si="10"/>
        <v>41470939</v>
      </c>
      <c r="AC38" s="104">
        <f t="shared" si="11"/>
        <v>0.13834050969180758</v>
      </c>
      <c r="AD38" s="85">
        <v>35771127</v>
      </c>
      <c r="AE38" s="86">
        <v>4239495</v>
      </c>
      <c r="AF38" s="86">
        <f t="shared" si="12"/>
        <v>40010622</v>
      </c>
      <c r="AG38" s="86">
        <v>281644141</v>
      </c>
      <c r="AH38" s="86">
        <v>281644141</v>
      </c>
      <c r="AI38" s="87">
        <v>40010622</v>
      </c>
      <c r="AJ38" s="124">
        <f t="shared" si="13"/>
        <v>0.14206090656790904</v>
      </c>
      <c r="AK38" s="125">
        <f t="shared" si="14"/>
        <v>0.03649823289425491</v>
      </c>
    </row>
    <row r="39" spans="1:37" ht="12.75">
      <c r="A39" s="62" t="s">
        <v>96</v>
      </c>
      <c r="B39" s="63" t="s">
        <v>149</v>
      </c>
      <c r="C39" s="64" t="s">
        <v>150</v>
      </c>
      <c r="D39" s="85">
        <v>228950466</v>
      </c>
      <c r="E39" s="86">
        <v>37556300</v>
      </c>
      <c r="F39" s="87">
        <f t="shared" si="0"/>
        <v>266506766</v>
      </c>
      <c r="G39" s="85">
        <v>228950466</v>
      </c>
      <c r="H39" s="86">
        <v>37556300</v>
      </c>
      <c r="I39" s="87">
        <f t="shared" si="1"/>
        <v>266506766</v>
      </c>
      <c r="J39" s="85">
        <v>25205303</v>
      </c>
      <c r="K39" s="86">
        <v>0</v>
      </c>
      <c r="L39" s="86">
        <f t="shared" si="2"/>
        <v>25205303</v>
      </c>
      <c r="M39" s="104">
        <f t="shared" si="3"/>
        <v>0.09457659697840466</v>
      </c>
      <c r="N39" s="85">
        <v>0</v>
      </c>
      <c r="O39" s="86">
        <v>0</v>
      </c>
      <c r="P39" s="86">
        <f t="shared" si="4"/>
        <v>0</v>
      </c>
      <c r="Q39" s="104">
        <f t="shared" si="5"/>
        <v>0</v>
      </c>
      <c r="R39" s="85">
        <v>0</v>
      </c>
      <c r="S39" s="86">
        <v>0</v>
      </c>
      <c r="T39" s="86">
        <f t="shared" si="6"/>
        <v>0</v>
      </c>
      <c r="U39" s="104">
        <f t="shared" si="7"/>
        <v>0</v>
      </c>
      <c r="V39" s="85">
        <v>0</v>
      </c>
      <c r="W39" s="86">
        <v>0</v>
      </c>
      <c r="X39" s="86">
        <f t="shared" si="8"/>
        <v>0</v>
      </c>
      <c r="Y39" s="104">
        <f t="shared" si="9"/>
        <v>0</v>
      </c>
      <c r="Z39" s="85">
        <v>25205303</v>
      </c>
      <c r="AA39" s="86">
        <v>0</v>
      </c>
      <c r="AB39" s="86">
        <f t="shared" si="10"/>
        <v>25205303</v>
      </c>
      <c r="AC39" s="104">
        <f t="shared" si="11"/>
        <v>0.09457659697840466</v>
      </c>
      <c r="AD39" s="85">
        <v>12757058</v>
      </c>
      <c r="AE39" s="86">
        <v>5210771</v>
      </c>
      <c r="AF39" s="86">
        <f t="shared" si="12"/>
        <v>17967829</v>
      </c>
      <c r="AG39" s="86">
        <v>267608445</v>
      </c>
      <c r="AH39" s="86">
        <v>241566494</v>
      </c>
      <c r="AI39" s="87">
        <v>17967829</v>
      </c>
      <c r="AJ39" s="124">
        <f t="shared" si="13"/>
        <v>0.06714223461819376</v>
      </c>
      <c r="AK39" s="125">
        <f t="shared" si="14"/>
        <v>0.4028018076084763</v>
      </c>
    </row>
    <row r="40" spans="1:37" ht="12.75">
      <c r="A40" s="62" t="s">
        <v>111</v>
      </c>
      <c r="B40" s="63" t="s">
        <v>151</v>
      </c>
      <c r="C40" s="64" t="s">
        <v>152</v>
      </c>
      <c r="D40" s="85">
        <v>518271972</v>
      </c>
      <c r="E40" s="86">
        <v>258546000</v>
      </c>
      <c r="F40" s="87">
        <f t="shared" si="0"/>
        <v>776817972</v>
      </c>
      <c r="G40" s="85">
        <v>518271972</v>
      </c>
      <c r="H40" s="86">
        <v>258546000</v>
      </c>
      <c r="I40" s="87">
        <f t="shared" si="1"/>
        <v>776817972</v>
      </c>
      <c r="J40" s="85">
        <v>85671772</v>
      </c>
      <c r="K40" s="86">
        <v>34157027</v>
      </c>
      <c r="L40" s="86">
        <f t="shared" si="2"/>
        <v>119828799</v>
      </c>
      <c r="M40" s="104">
        <f t="shared" si="3"/>
        <v>0.15425595611734894</v>
      </c>
      <c r="N40" s="85">
        <v>0</v>
      </c>
      <c r="O40" s="86">
        <v>0</v>
      </c>
      <c r="P40" s="86">
        <f t="shared" si="4"/>
        <v>0</v>
      </c>
      <c r="Q40" s="104">
        <f t="shared" si="5"/>
        <v>0</v>
      </c>
      <c r="R40" s="85">
        <v>0</v>
      </c>
      <c r="S40" s="86">
        <v>0</v>
      </c>
      <c r="T40" s="86">
        <f t="shared" si="6"/>
        <v>0</v>
      </c>
      <c r="U40" s="104">
        <f t="shared" si="7"/>
        <v>0</v>
      </c>
      <c r="V40" s="85">
        <v>0</v>
      </c>
      <c r="W40" s="86">
        <v>0</v>
      </c>
      <c r="X40" s="86">
        <f t="shared" si="8"/>
        <v>0</v>
      </c>
      <c r="Y40" s="104">
        <f t="shared" si="9"/>
        <v>0</v>
      </c>
      <c r="Z40" s="85">
        <v>85671772</v>
      </c>
      <c r="AA40" s="86">
        <v>34157027</v>
      </c>
      <c r="AB40" s="86">
        <f t="shared" si="10"/>
        <v>119828799</v>
      </c>
      <c r="AC40" s="104">
        <f t="shared" si="11"/>
        <v>0.15425595611734894</v>
      </c>
      <c r="AD40" s="85">
        <v>90121418</v>
      </c>
      <c r="AE40" s="86">
        <v>36165850</v>
      </c>
      <c r="AF40" s="86">
        <f t="shared" si="12"/>
        <v>126287268</v>
      </c>
      <c r="AG40" s="86">
        <v>773162170</v>
      </c>
      <c r="AH40" s="86">
        <v>773162170</v>
      </c>
      <c r="AI40" s="87">
        <v>126287268</v>
      </c>
      <c r="AJ40" s="124">
        <f t="shared" si="13"/>
        <v>0.16333865377815884</v>
      </c>
      <c r="AK40" s="125">
        <f t="shared" si="14"/>
        <v>-0.05114109365324149</v>
      </c>
    </row>
    <row r="41" spans="1:37" ht="16.5">
      <c r="A41" s="65"/>
      <c r="B41" s="66" t="s">
        <v>153</v>
      </c>
      <c r="C41" s="67"/>
      <c r="D41" s="88">
        <f>SUM(D37:D40)</f>
        <v>1296335124</v>
      </c>
      <c r="E41" s="89">
        <f>SUM(E37:E40)</f>
        <v>463908221</v>
      </c>
      <c r="F41" s="90">
        <f t="shared" si="0"/>
        <v>1760243345</v>
      </c>
      <c r="G41" s="88">
        <f>SUM(G37:G40)</f>
        <v>1296335124</v>
      </c>
      <c r="H41" s="89">
        <f>SUM(H37:H40)</f>
        <v>463908221</v>
      </c>
      <c r="I41" s="90">
        <f t="shared" si="1"/>
        <v>1760243345</v>
      </c>
      <c r="J41" s="88">
        <f>SUM(J37:J40)</f>
        <v>200478938</v>
      </c>
      <c r="K41" s="89">
        <f>SUM(K37:K40)</f>
        <v>55524481</v>
      </c>
      <c r="L41" s="89">
        <f t="shared" si="2"/>
        <v>256003419</v>
      </c>
      <c r="M41" s="105">
        <f t="shared" si="3"/>
        <v>0.14543637942286894</v>
      </c>
      <c r="N41" s="88">
        <f>SUM(N37:N40)</f>
        <v>0</v>
      </c>
      <c r="O41" s="89">
        <f>SUM(O37:O40)</f>
        <v>0</v>
      </c>
      <c r="P41" s="89">
        <f t="shared" si="4"/>
        <v>0</v>
      </c>
      <c r="Q41" s="105">
        <f t="shared" si="5"/>
        <v>0</v>
      </c>
      <c r="R41" s="88">
        <f>SUM(R37:R40)</f>
        <v>0</v>
      </c>
      <c r="S41" s="89">
        <f>SUM(S37:S40)</f>
        <v>0</v>
      </c>
      <c r="T41" s="89">
        <f t="shared" si="6"/>
        <v>0</v>
      </c>
      <c r="U41" s="105">
        <f t="shared" si="7"/>
        <v>0</v>
      </c>
      <c r="V41" s="88">
        <f>SUM(V37:V40)</f>
        <v>0</v>
      </c>
      <c r="W41" s="89">
        <f>SUM(W37:W40)</f>
        <v>0</v>
      </c>
      <c r="X41" s="89">
        <f t="shared" si="8"/>
        <v>0</v>
      </c>
      <c r="Y41" s="105">
        <f t="shared" si="9"/>
        <v>0</v>
      </c>
      <c r="Z41" s="88">
        <v>200478938</v>
      </c>
      <c r="AA41" s="89">
        <v>55524481</v>
      </c>
      <c r="AB41" s="89">
        <f t="shared" si="10"/>
        <v>256003419</v>
      </c>
      <c r="AC41" s="105">
        <f t="shared" si="11"/>
        <v>0.14543637942286894</v>
      </c>
      <c r="AD41" s="88">
        <f>SUM(AD37:AD40)</f>
        <v>188794901</v>
      </c>
      <c r="AE41" s="89">
        <f>SUM(AE37:AE40)</f>
        <v>52784738</v>
      </c>
      <c r="AF41" s="89">
        <f t="shared" si="12"/>
        <v>241579639</v>
      </c>
      <c r="AG41" s="89">
        <f>SUM(AG37:AG40)</f>
        <v>1654465088</v>
      </c>
      <c r="AH41" s="89">
        <f>SUM(AH37:AH40)</f>
        <v>1665037523</v>
      </c>
      <c r="AI41" s="90">
        <f>SUM(AI37:AI40)</f>
        <v>241579639</v>
      </c>
      <c r="AJ41" s="126">
        <f t="shared" si="13"/>
        <v>0.14601676442265307</v>
      </c>
      <c r="AK41" s="127">
        <f t="shared" si="14"/>
        <v>0.05970610793072684</v>
      </c>
    </row>
    <row r="42" spans="1:37" ht="12.75">
      <c r="A42" s="62" t="s">
        <v>96</v>
      </c>
      <c r="B42" s="63" t="s">
        <v>154</v>
      </c>
      <c r="C42" s="64" t="s">
        <v>155</v>
      </c>
      <c r="D42" s="85">
        <v>379328233</v>
      </c>
      <c r="E42" s="86">
        <v>144013235</v>
      </c>
      <c r="F42" s="87">
        <f t="shared" si="0"/>
        <v>523341468</v>
      </c>
      <c r="G42" s="85">
        <v>379328233</v>
      </c>
      <c r="H42" s="86">
        <v>144013235</v>
      </c>
      <c r="I42" s="87">
        <f t="shared" si="1"/>
        <v>523341468</v>
      </c>
      <c r="J42" s="85">
        <v>73323643</v>
      </c>
      <c r="K42" s="86">
        <v>24769411</v>
      </c>
      <c r="L42" s="86">
        <f t="shared" si="2"/>
        <v>98093054</v>
      </c>
      <c r="M42" s="104">
        <f t="shared" si="3"/>
        <v>0.1874360431915936</v>
      </c>
      <c r="N42" s="85">
        <v>0</v>
      </c>
      <c r="O42" s="86">
        <v>0</v>
      </c>
      <c r="P42" s="86">
        <f t="shared" si="4"/>
        <v>0</v>
      </c>
      <c r="Q42" s="104">
        <f t="shared" si="5"/>
        <v>0</v>
      </c>
      <c r="R42" s="85">
        <v>0</v>
      </c>
      <c r="S42" s="86">
        <v>0</v>
      </c>
      <c r="T42" s="86">
        <f t="shared" si="6"/>
        <v>0</v>
      </c>
      <c r="U42" s="104">
        <f t="shared" si="7"/>
        <v>0</v>
      </c>
      <c r="V42" s="85">
        <v>0</v>
      </c>
      <c r="W42" s="86">
        <v>0</v>
      </c>
      <c r="X42" s="86">
        <f t="shared" si="8"/>
        <v>0</v>
      </c>
      <c r="Y42" s="104">
        <f t="shared" si="9"/>
        <v>0</v>
      </c>
      <c r="Z42" s="85">
        <v>73323643</v>
      </c>
      <c r="AA42" s="86">
        <v>24769411</v>
      </c>
      <c r="AB42" s="86">
        <f t="shared" si="10"/>
        <v>98093054</v>
      </c>
      <c r="AC42" s="104">
        <f t="shared" si="11"/>
        <v>0.1874360431915936</v>
      </c>
      <c r="AD42" s="85">
        <v>43470234</v>
      </c>
      <c r="AE42" s="86">
        <v>20213028</v>
      </c>
      <c r="AF42" s="86">
        <f t="shared" si="12"/>
        <v>63683262</v>
      </c>
      <c r="AG42" s="86">
        <v>363519332</v>
      </c>
      <c r="AH42" s="86">
        <v>324249878</v>
      </c>
      <c r="AI42" s="87">
        <v>63683262</v>
      </c>
      <c r="AJ42" s="124">
        <f t="shared" si="13"/>
        <v>0.1751853516280119</v>
      </c>
      <c r="AK42" s="125">
        <f t="shared" si="14"/>
        <v>0.5403270956817507</v>
      </c>
    </row>
    <row r="43" spans="1:37" ht="12.75">
      <c r="A43" s="62" t="s">
        <v>96</v>
      </c>
      <c r="B43" s="63" t="s">
        <v>156</v>
      </c>
      <c r="C43" s="64" t="s">
        <v>157</v>
      </c>
      <c r="D43" s="85">
        <v>272906485</v>
      </c>
      <c r="E43" s="86">
        <v>70043500</v>
      </c>
      <c r="F43" s="87">
        <f t="shared" si="0"/>
        <v>342949985</v>
      </c>
      <c r="G43" s="85">
        <v>276213485</v>
      </c>
      <c r="H43" s="86">
        <v>70243500</v>
      </c>
      <c r="I43" s="87">
        <f t="shared" si="1"/>
        <v>346456985</v>
      </c>
      <c r="J43" s="85">
        <v>42971368</v>
      </c>
      <c r="K43" s="86">
        <v>7953686</v>
      </c>
      <c r="L43" s="86">
        <f t="shared" si="2"/>
        <v>50925054</v>
      </c>
      <c r="M43" s="104">
        <f t="shared" si="3"/>
        <v>0.14849119763046498</v>
      </c>
      <c r="N43" s="85">
        <v>0</v>
      </c>
      <c r="O43" s="86">
        <v>0</v>
      </c>
      <c r="P43" s="86">
        <f t="shared" si="4"/>
        <v>0</v>
      </c>
      <c r="Q43" s="104">
        <f t="shared" si="5"/>
        <v>0</v>
      </c>
      <c r="R43" s="85">
        <v>0</v>
      </c>
      <c r="S43" s="86">
        <v>0</v>
      </c>
      <c r="T43" s="86">
        <f t="shared" si="6"/>
        <v>0</v>
      </c>
      <c r="U43" s="104">
        <f t="shared" si="7"/>
        <v>0</v>
      </c>
      <c r="V43" s="85">
        <v>0</v>
      </c>
      <c r="W43" s="86">
        <v>0</v>
      </c>
      <c r="X43" s="86">
        <f t="shared" si="8"/>
        <v>0</v>
      </c>
      <c r="Y43" s="104">
        <f t="shared" si="9"/>
        <v>0</v>
      </c>
      <c r="Z43" s="85">
        <v>42971368</v>
      </c>
      <c r="AA43" s="86">
        <v>7953686</v>
      </c>
      <c r="AB43" s="86">
        <f t="shared" si="10"/>
        <v>50925054</v>
      </c>
      <c r="AC43" s="104">
        <f t="shared" si="11"/>
        <v>0.14849119763046498</v>
      </c>
      <c r="AD43" s="85">
        <v>28231298</v>
      </c>
      <c r="AE43" s="86">
        <v>4401732</v>
      </c>
      <c r="AF43" s="86">
        <f t="shared" si="12"/>
        <v>32633030</v>
      </c>
      <c r="AG43" s="86">
        <v>302380071</v>
      </c>
      <c r="AH43" s="86">
        <v>315157247</v>
      </c>
      <c r="AI43" s="87">
        <v>32633030</v>
      </c>
      <c r="AJ43" s="124">
        <f t="shared" si="13"/>
        <v>0.1079205712601344</v>
      </c>
      <c r="AK43" s="125">
        <f t="shared" si="14"/>
        <v>0.560537099987344</v>
      </c>
    </row>
    <row r="44" spans="1:37" ht="12.75">
      <c r="A44" s="62" t="s">
        <v>96</v>
      </c>
      <c r="B44" s="63" t="s">
        <v>158</v>
      </c>
      <c r="C44" s="64" t="s">
        <v>159</v>
      </c>
      <c r="D44" s="85">
        <v>314680658</v>
      </c>
      <c r="E44" s="86">
        <v>113390700</v>
      </c>
      <c r="F44" s="87">
        <f t="shared" si="0"/>
        <v>428071358</v>
      </c>
      <c r="G44" s="85">
        <v>314680658</v>
      </c>
      <c r="H44" s="86">
        <v>113390700</v>
      </c>
      <c r="I44" s="87">
        <f t="shared" si="1"/>
        <v>428071358</v>
      </c>
      <c r="J44" s="85">
        <v>51554813</v>
      </c>
      <c r="K44" s="86">
        <v>6441001</v>
      </c>
      <c r="L44" s="86">
        <f t="shared" si="2"/>
        <v>57995814</v>
      </c>
      <c r="M44" s="104">
        <f t="shared" si="3"/>
        <v>0.13548165023458542</v>
      </c>
      <c r="N44" s="85">
        <v>0</v>
      </c>
      <c r="O44" s="86">
        <v>0</v>
      </c>
      <c r="P44" s="86">
        <f t="shared" si="4"/>
        <v>0</v>
      </c>
      <c r="Q44" s="104">
        <f t="shared" si="5"/>
        <v>0</v>
      </c>
      <c r="R44" s="85">
        <v>0</v>
      </c>
      <c r="S44" s="86">
        <v>0</v>
      </c>
      <c r="T44" s="86">
        <f t="shared" si="6"/>
        <v>0</v>
      </c>
      <c r="U44" s="104">
        <f t="shared" si="7"/>
        <v>0</v>
      </c>
      <c r="V44" s="85">
        <v>0</v>
      </c>
      <c r="W44" s="86">
        <v>0</v>
      </c>
      <c r="X44" s="86">
        <f t="shared" si="8"/>
        <v>0</v>
      </c>
      <c r="Y44" s="104">
        <f t="shared" si="9"/>
        <v>0</v>
      </c>
      <c r="Z44" s="85">
        <v>51554813</v>
      </c>
      <c r="AA44" s="86">
        <v>6441001</v>
      </c>
      <c r="AB44" s="86">
        <f t="shared" si="10"/>
        <v>57995814</v>
      </c>
      <c r="AC44" s="104">
        <f t="shared" si="11"/>
        <v>0.13548165023458542</v>
      </c>
      <c r="AD44" s="85">
        <v>52341094</v>
      </c>
      <c r="AE44" s="86">
        <v>6409639</v>
      </c>
      <c r="AF44" s="86">
        <f t="shared" si="12"/>
        <v>58750733</v>
      </c>
      <c r="AG44" s="86">
        <v>344461834</v>
      </c>
      <c r="AH44" s="86">
        <v>377079029</v>
      </c>
      <c r="AI44" s="87">
        <v>58750733</v>
      </c>
      <c r="AJ44" s="124">
        <f t="shared" si="13"/>
        <v>0.1705580334336837</v>
      </c>
      <c r="AK44" s="125">
        <f t="shared" si="14"/>
        <v>-0.012849524788056677</v>
      </c>
    </row>
    <row r="45" spans="1:37" ht="12.75">
      <c r="A45" s="62" t="s">
        <v>96</v>
      </c>
      <c r="B45" s="63" t="s">
        <v>160</v>
      </c>
      <c r="C45" s="64" t="s">
        <v>161</v>
      </c>
      <c r="D45" s="85">
        <v>165199824</v>
      </c>
      <c r="E45" s="86">
        <v>57679712</v>
      </c>
      <c r="F45" s="87">
        <f t="shared" si="0"/>
        <v>222879536</v>
      </c>
      <c r="G45" s="85">
        <v>165199824</v>
      </c>
      <c r="H45" s="86">
        <v>57679712</v>
      </c>
      <c r="I45" s="87">
        <f t="shared" si="1"/>
        <v>222879536</v>
      </c>
      <c r="J45" s="85">
        <v>20601331</v>
      </c>
      <c r="K45" s="86">
        <v>14721033</v>
      </c>
      <c r="L45" s="86">
        <f t="shared" si="2"/>
        <v>35322364</v>
      </c>
      <c r="M45" s="104">
        <f t="shared" si="3"/>
        <v>0.15848186259684244</v>
      </c>
      <c r="N45" s="85">
        <v>0</v>
      </c>
      <c r="O45" s="86">
        <v>0</v>
      </c>
      <c r="P45" s="86">
        <f t="shared" si="4"/>
        <v>0</v>
      </c>
      <c r="Q45" s="104">
        <f t="shared" si="5"/>
        <v>0</v>
      </c>
      <c r="R45" s="85">
        <v>0</v>
      </c>
      <c r="S45" s="86">
        <v>0</v>
      </c>
      <c r="T45" s="86">
        <f t="shared" si="6"/>
        <v>0</v>
      </c>
      <c r="U45" s="104">
        <f t="shared" si="7"/>
        <v>0</v>
      </c>
      <c r="V45" s="85">
        <v>0</v>
      </c>
      <c r="W45" s="86">
        <v>0</v>
      </c>
      <c r="X45" s="86">
        <f t="shared" si="8"/>
        <v>0</v>
      </c>
      <c r="Y45" s="104">
        <f t="shared" si="9"/>
        <v>0</v>
      </c>
      <c r="Z45" s="85">
        <v>20601331</v>
      </c>
      <c r="AA45" s="86">
        <v>14721033</v>
      </c>
      <c r="AB45" s="86">
        <f t="shared" si="10"/>
        <v>35322364</v>
      </c>
      <c r="AC45" s="104">
        <f t="shared" si="11"/>
        <v>0.15848186259684244</v>
      </c>
      <c r="AD45" s="85">
        <v>39924474</v>
      </c>
      <c r="AE45" s="86">
        <v>16027926</v>
      </c>
      <c r="AF45" s="86">
        <f t="shared" si="12"/>
        <v>55952400</v>
      </c>
      <c r="AG45" s="86">
        <v>214540596</v>
      </c>
      <c r="AH45" s="86">
        <v>280123316</v>
      </c>
      <c r="AI45" s="87">
        <v>55952400</v>
      </c>
      <c r="AJ45" s="124">
        <f t="shared" si="13"/>
        <v>0.260800990783115</v>
      </c>
      <c r="AK45" s="125">
        <f t="shared" si="14"/>
        <v>-0.3687069008657359</v>
      </c>
    </row>
    <row r="46" spans="1:37" ht="12.75">
      <c r="A46" s="62" t="s">
        <v>96</v>
      </c>
      <c r="B46" s="63" t="s">
        <v>162</v>
      </c>
      <c r="C46" s="64" t="s">
        <v>163</v>
      </c>
      <c r="D46" s="85">
        <v>1189493824</v>
      </c>
      <c r="E46" s="86">
        <v>235716483</v>
      </c>
      <c r="F46" s="87">
        <f t="shared" si="0"/>
        <v>1425210307</v>
      </c>
      <c r="G46" s="85">
        <v>1189493824</v>
      </c>
      <c r="H46" s="86">
        <v>235716483</v>
      </c>
      <c r="I46" s="87">
        <f t="shared" si="1"/>
        <v>1425210307</v>
      </c>
      <c r="J46" s="85">
        <v>238394192</v>
      </c>
      <c r="K46" s="86">
        <v>40653025</v>
      </c>
      <c r="L46" s="86">
        <f t="shared" si="2"/>
        <v>279047217</v>
      </c>
      <c r="M46" s="104">
        <f t="shared" si="3"/>
        <v>0.1957937124292773</v>
      </c>
      <c r="N46" s="85">
        <v>0</v>
      </c>
      <c r="O46" s="86">
        <v>0</v>
      </c>
      <c r="P46" s="86">
        <f t="shared" si="4"/>
        <v>0</v>
      </c>
      <c r="Q46" s="104">
        <f t="shared" si="5"/>
        <v>0</v>
      </c>
      <c r="R46" s="85">
        <v>0</v>
      </c>
      <c r="S46" s="86">
        <v>0</v>
      </c>
      <c r="T46" s="86">
        <f t="shared" si="6"/>
        <v>0</v>
      </c>
      <c r="U46" s="104">
        <f t="shared" si="7"/>
        <v>0</v>
      </c>
      <c r="V46" s="85">
        <v>0</v>
      </c>
      <c r="W46" s="86">
        <v>0</v>
      </c>
      <c r="X46" s="86">
        <f t="shared" si="8"/>
        <v>0</v>
      </c>
      <c r="Y46" s="104">
        <f t="shared" si="9"/>
        <v>0</v>
      </c>
      <c r="Z46" s="85">
        <v>238394192</v>
      </c>
      <c r="AA46" s="86">
        <v>40653025</v>
      </c>
      <c r="AB46" s="86">
        <f t="shared" si="10"/>
        <v>279047217</v>
      </c>
      <c r="AC46" s="104">
        <f t="shared" si="11"/>
        <v>0.1957937124292773</v>
      </c>
      <c r="AD46" s="85">
        <v>237897879</v>
      </c>
      <c r="AE46" s="86">
        <v>58953019</v>
      </c>
      <c r="AF46" s="86">
        <f t="shared" si="12"/>
        <v>296850898</v>
      </c>
      <c r="AG46" s="86">
        <v>1416514577</v>
      </c>
      <c r="AH46" s="86">
        <v>1418017628</v>
      </c>
      <c r="AI46" s="87">
        <v>296850898</v>
      </c>
      <c r="AJ46" s="124">
        <f t="shared" si="13"/>
        <v>0.20956430863471445</v>
      </c>
      <c r="AK46" s="125">
        <f t="shared" si="14"/>
        <v>-0.059975163019382216</v>
      </c>
    </row>
    <row r="47" spans="1:37" ht="12.75">
      <c r="A47" s="62" t="s">
        <v>111</v>
      </c>
      <c r="B47" s="63" t="s">
        <v>164</v>
      </c>
      <c r="C47" s="64" t="s">
        <v>165</v>
      </c>
      <c r="D47" s="85">
        <v>1383009390</v>
      </c>
      <c r="E47" s="86">
        <v>1263232525</v>
      </c>
      <c r="F47" s="87">
        <f t="shared" si="0"/>
        <v>2646241915</v>
      </c>
      <c r="G47" s="85">
        <v>1383009390</v>
      </c>
      <c r="H47" s="86">
        <v>1263232525</v>
      </c>
      <c r="I47" s="87">
        <f t="shared" si="1"/>
        <v>2646241915</v>
      </c>
      <c r="J47" s="85">
        <v>190989833</v>
      </c>
      <c r="K47" s="86">
        <v>327128630</v>
      </c>
      <c r="L47" s="86">
        <f t="shared" si="2"/>
        <v>518118463</v>
      </c>
      <c r="M47" s="104">
        <f t="shared" si="3"/>
        <v>0.19579406556259615</v>
      </c>
      <c r="N47" s="85">
        <v>0</v>
      </c>
      <c r="O47" s="86">
        <v>0</v>
      </c>
      <c r="P47" s="86">
        <f t="shared" si="4"/>
        <v>0</v>
      </c>
      <c r="Q47" s="104">
        <f t="shared" si="5"/>
        <v>0</v>
      </c>
      <c r="R47" s="85">
        <v>0</v>
      </c>
      <c r="S47" s="86">
        <v>0</v>
      </c>
      <c r="T47" s="86">
        <f t="shared" si="6"/>
        <v>0</v>
      </c>
      <c r="U47" s="104">
        <f t="shared" si="7"/>
        <v>0</v>
      </c>
      <c r="V47" s="85">
        <v>0</v>
      </c>
      <c r="W47" s="86">
        <v>0</v>
      </c>
      <c r="X47" s="86">
        <f t="shared" si="8"/>
        <v>0</v>
      </c>
      <c r="Y47" s="104">
        <f t="shared" si="9"/>
        <v>0</v>
      </c>
      <c r="Z47" s="85">
        <v>190989833</v>
      </c>
      <c r="AA47" s="86">
        <v>327128630</v>
      </c>
      <c r="AB47" s="86">
        <f t="shared" si="10"/>
        <v>518118463</v>
      </c>
      <c r="AC47" s="104">
        <f t="shared" si="11"/>
        <v>0.19579406556259615</v>
      </c>
      <c r="AD47" s="85">
        <v>192000145</v>
      </c>
      <c r="AE47" s="86">
        <v>196423393</v>
      </c>
      <c r="AF47" s="86">
        <f t="shared" si="12"/>
        <v>388423538</v>
      </c>
      <c r="AG47" s="86">
        <v>2356353624</v>
      </c>
      <c r="AH47" s="86">
        <v>2399012476</v>
      </c>
      <c r="AI47" s="87">
        <v>388423538</v>
      </c>
      <c r="AJ47" s="124">
        <f t="shared" si="13"/>
        <v>0.16484093645530007</v>
      </c>
      <c r="AK47" s="125">
        <f t="shared" si="14"/>
        <v>0.33390078692913816</v>
      </c>
    </row>
    <row r="48" spans="1:37" ht="16.5">
      <c r="A48" s="65"/>
      <c r="B48" s="66" t="s">
        <v>166</v>
      </c>
      <c r="C48" s="67"/>
      <c r="D48" s="88">
        <f>SUM(D42:D47)</f>
        <v>3704618414</v>
      </c>
      <c r="E48" s="89">
        <f>SUM(E42:E47)</f>
        <v>1884076155</v>
      </c>
      <c r="F48" s="90">
        <f t="shared" si="0"/>
        <v>5588694569</v>
      </c>
      <c r="G48" s="88">
        <f>SUM(G42:G47)</f>
        <v>3707925414</v>
      </c>
      <c r="H48" s="89">
        <f>SUM(H42:H47)</f>
        <v>1884276155</v>
      </c>
      <c r="I48" s="90">
        <f t="shared" si="1"/>
        <v>5592201569</v>
      </c>
      <c r="J48" s="88">
        <f>SUM(J42:J47)</f>
        <v>617835180</v>
      </c>
      <c r="K48" s="89">
        <f>SUM(K42:K47)</f>
        <v>421666786</v>
      </c>
      <c r="L48" s="89">
        <f t="shared" si="2"/>
        <v>1039501966</v>
      </c>
      <c r="M48" s="105">
        <f t="shared" si="3"/>
        <v>0.18600085461209967</v>
      </c>
      <c r="N48" s="88">
        <f>SUM(N42:N47)</f>
        <v>0</v>
      </c>
      <c r="O48" s="89">
        <f>SUM(O42:O47)</f>
        <v>0</v>
      </c>
      <c r="P48" s="89">
        <f t="shared" si="4"/>
        <v>0</v>
      </c>
      <c r="Q48" s="105">
        <f t="shared" si="5"/>
        <v>0</v>
      </c>
      <c r="R48" s="88">
        <f>SUM(R42:R47)</f>
        <v>0</v>
      </c>
      <c r="S48" s="89">
        <f>SUM(S42:S47)</f>
        <v>0</v>
      </c>
      <c r="T48" s="89">
        <f t="shared" si="6"/>
        <v>0</v>
      </c>
      <c r="U48" s="105">
        <f t="shared" si="7"/>
        <v>0</v>
      </c>
      <c r="V48" s="88">
        <f>SUM(V42:V47)</f>
        <v>0</v>
      </c>
      <c r="W48" s="89">
        <f>SUM(W42:W47)</f>
        <v>0</v>
      </c>
      <c r="X48" s="89">
        <f t="shared" si="8"/>
        <v>0</v>
      </c>
      <c r="Y48" s="105">
        <f t="shared" si="9"/>
        <v>0</v>
      </c>
      <c r="Z48" s="88">
        <v>617835180</v>
      </c>
      <c r="AA48" s="89">
        <v>421666786</v>
      </c>
      <c r="AB48" s="89">
        <f t="shared" si="10"/>
        <v>1039501966</v>
      </c>
      <c r="AC48" s="105">
        <f t="shared" si="11"/>
        <v>0.18600085461209967</v>
      </c>
      <c r="AD48" s="88">
        <f>SUM(AD42:AD47)</f>
        <v>593865124</v>
      </c>
      <c r="AE48" s="89">
        <f>SUM(AE42:AE47)</f>
        <v>302428737</v>
      </c>
      <c r="AF48" s="89">
        <f t="shared" si="12"/>
        <v>896293861</v>
      </c>
      <c r="AG48" s="89">
        <f>SUM(AG42:AG47)</f>
        <v>4997770034</v>
      </c>
      <c r="AH48" s="89">
        <f>SUM(AH42:AH47)</f>
        <v>5113639574</v>
      </c>
      <c r="AI48" s="90">
        <f>SUM(AI42:AI47)</f>
        <v>896293861</v>
      </c>
      <c r="AJ48" s="126">
        <f t="shared" si="13"/>
        <v>0.17933875606570177</v>
      </c>
      <c r="AK48" s="127">
        <f t="shared" si="14"/>
        <v>0.1597780719375026</v>
      </c>
    </row>
    <row r="49" spans="1:37" ht="12.75">
      <c r="A49" s="62" t="s">
        <v>96</v>
      </c>
      <c r="B49" s="63" t="s">
        <v>167</v>
      </c>
      <c r="C49" s="64" t="s">
        <v>168</v>
      </c>
      <c r="D49" s="85">
        <v>321075679</v>
      </c>
      <c r="E49" s="86">
        <v>170708272</v>
      </c>
      <c r="F49" s="87">
        <f t="shared" si="0"/>
        <v>491783951</v>
      </c>
      <c r="G49" s="85">
        <v>321075679</v>
      </c>
      <c r="H49" s="86">
        <v>170708272</v>
      </c>
      <c r="I49" s="87">
        <f t="shared" si="1"/>
        <v>491783951</v>
      </c>
      <c r="J49" s="85">
        <v>39412505</v>
      </c>
      <c r="K49" s="86">
        <v>24802326</v>
      </c>
      <c r="L49" s="86">
        <f t="shared" si="2"/>
        <v>64214831</v>
      </c>
      <c r="M49" s="104">
        <f t="shared" si="3"/>
        <v>0.13057528792760462</v>
      </c>
      <c r="N49" s="85">
        <v>0</v>
      </c>
      <c r="O49" s="86">
        <v>0</v>
      </c>
      <c r="P49" s="86">
        <f t="shared" si="4"/>
        <v>0</v>
      </c>
      <c r="Q49" s="104">
        <f t="shared" si="5"/>
        <v>0</v>
      </c>
      <c r="R49" s="85">
        <v>0</v>
      </c>
      <c r="S49" s="86">
        <v>0</v>
      </c>
      <c r="T49" s="86">
        <f t="shared" si="6"/>
        <v>0</v>
      </c>
      <c r="U49" s="104">
        <f t="shared" si="7"/>
        <v>0</v>
      </c>
      <c r="V49" s="85">
        <v>0</v>
      </c>
      <c r="W49" s="86">
        <v>0</v>
      </c>
      <c r="X49" s="86">
        <f t="shared" si="8"/>
        <v>0</v>
      </c>
      <c r="Y49" s="104">
        <f t="shared" si="9"/>
        <v>0</v>
      </c>
      <c r="Z49" s="85">
        <v>39412505</v>
      </c>
      <c r="AA49" s="86">
        <v>24802326</v>
      </c>
      <c r="AB49" s="86">
        <f t="shared" si="10"/>
        <v>64214831</v>
      </c>
      <c r="AC49" s="104">
        <f t="shared" si="11"/>
        <v>0.13057528792760462</v>
      </c>
      <c r="AD49" s="85">
        <v>61503399</v>
      </c>
      <c r="AE49" s="86">
        <v>17334802</v>
      </c>
      <c r="AF49" s="86">
        <f t="shared" si="12"/>
        <v>78838201</v>
      </c>
      <c r="AG49" s="86">
        <v>443396433</v>
      </c>
      <c r="AH49" s="86">
        <v>448709191</v>
      </c>
      <c r="AI49" s="87">
        <v>78838201</v>
      </c>
      <c r="AJ49" s="124">
        <f t="shared" si="13"/>
        <v>0.17780522154087786</v>
      </c>
      <c r="AK49" s="125">
        <f t="shared" si="14"/>
        <v>-0.18548584080451047</v>
      </c>
    </row>
    <row r="50" spans="1:37" ht="12.75">
      <c r="A50" s="62" t="s">
        <v>96</v>
      </c>
      <c r="B50" s="63" t="s">
        <v>169</v>
      </c>
      <c r="C50" s="64" t="s">
        <v>170</v>
      </c>
      <c r="D50" s="85">
        <v>249242000</v>
      </c>
      <c r="E50" s="86">
        <v>139019720</v>
      </c>
      <c r="F50" s="87">
        <f t="shared" si="0"/>
        <v>388261720</v>
      </c>
      <c r="G50" s="85">
        <v>249242000</v>
      </c>
      <c r="H50" s="86">
        <v>139019720</v>
      </c>
      <c r="I50" s="87">
        <f t="shared" si="1"/>
        <v>388261720</v>
      </c>
      <c r="J50" s="85">
        <v>32954215</v>
      </c>
      <c r="K50" s="86">
        <v>31729533</v>
      </c>
      <c r="L50" s="86">
        <f t="shared" si="2"/>
        <v>64683748</v>
      </c>
      <c r="M50" s="104">
        <f t="shared" si="3"/>
        <v>0.16659831414747764</v>
      </c>
      <c r="N50" s="85">
        <v>0</v>
      </c>
      <c r="O50" s="86">
        <v>0</v>
      </c>
      <c r="P50" s="86">
        <f t="shared" si="4"/>
        <v>0</v>
      </c>
      <c r="Q50" s="104">
        <f t="shared" si="5"/>
        <v>0</v>
      </c>
      <c r="R50" s="85">
        <v>0</v>
      </c>
      <c r="S50" s="86">
        <v>0</v>
      </c>
      <c r="T50" s="86">
        <f t="shared" si="6"/>
        <v>0</v>
      </c>
      <c r="U50" s="104">
        <f t="shared" si="7"/>
        <v>0</v>
      </c>
      <c r="V50" s="85">
        <v>0</v>
      </c>
      <c r="W50" s="86">
        <v>0</v>
      </c>
      <c r="X50" s="86">
        <f t="shared" si="8"/>
        <v>0</v>
      </c>
      <c r="Y50" s="104">
        <f t="shared" si="9"/>
        <v>0</v>
      </c>
      <c r="Z50" s="85">
        <v>32954215</v>
      </c>
      <c r="AA50" s="86">
        <v>31729533</v>
      </c>
      <c r="AB50" s="86">
        <f t="shared" si="10"/>
        <v>64683748</v>
      </c>
      <c r="AC50" s="104">
        <f t="shared" si="11"/>
        <v>0.16659831414747764</v>
      </c>
      <c r="AD50" s="85">
        <v>32675206</v>
      </c>
      <c r="AE50" s="86">
        <v>23726009</v>
      </c>
      <c r="AF50" s="86">
        <f t="shared" si="12"/>
        <v>56401215</v>
      </c>
      <c r="AG50" s="86">
        <v>362452670</v>
      </c>
      <c r="AH50" s="86">
        <v>362670092</v>
      </c>
      <c r="AI50" s="87">
        <v>56401215</v>
      </c>
      <c r="AJ50" s="124">
        <f t="shared" si="13"/>
        <v>0.15560987590462502</v>
      </c>
      <c r="AK50" s="125">
        <f t="shared" si="14"/>
        <v>0.1468502584563116</v>
      </c>
    </row>
    <row r="51" spans="1:37" ht="12.75">
      <c r="A51" s="62" t="s">
        <v>96</v>
      </c>
      <c r="B51" s="63" t="s">
        <v>171</v>
      </c>
      <c r="C51" s="64" t="s">
        <v>172</v>
      </c>
      <c r="D51" s="85">
        <v>301508973</v>
      </c>
      <c r="E51" s="86">
        <v>115202431</v>
      </c>
      <c r="F51" s="87">
        <f t="shared" si="0"/>
        <v>416711404</v>
      </c>
      <c r="G51" s="85">
        <v>301508973</v>
      </c>
      <c r="H51" s="86">
        <v>115202431</v>
      </c>
      <c r="I51" s="87">
        <f t="shared" si="1"/>
        <v>416711404</v>
      </c>
      <c r="J51" s="85">
        <v>25797952</v>
      </c>
      <c r="K51" s="86">
        <v>53429388</v>
      </c>
      <c r="L51" s="86">
        <f t="shared" si="2"/>
        <v>79227340</v>
      </c>
      <c r="M51" s="104">
        <f t="shared" si="3"/>
        <v>0.1901252023330756</v>
      </c>
      <c r="N51" s="85">
        <v>0</v>
      </c>
      <c r="O51" s="86">
        <v>0</v>
      </c>
      <c r="P51" s="86">
        <f t="shared" si="4"/>
        <v>0</v>
      </c>
      <c r="Q51" s="104">
        <f t="shared" si="5"/>
        <v>0</v>
      </c>
      <c r="R51" s="85">
        <v>0</v>
      </c>
      <c r="S51" s="86">
        <v>0</v>
      </c>
      <c r="T51" s="86">
        <f t="shared" si="6"/>
        <v>0</v>
      </c>
      <c r="U51" s="104">
        <f t="shared" si="7"/>
        <v>0</v>
      </c>
      <c r="V51" s="85">
        <v>0</v>
      </c>
      <c r="W51" s="86">
        <v>0</v>
      </c>
      <c r="X51" s="86">
        <f t="shared" si="8"/>
        <v>0</v>
      </c>
      <c r="Y51" s="104">
        <f t="shared" si="9"/>
        <v>0</v>
      </c>
      <c r="Z51" s="85">
        <v>25797952</v>
      </c>
      <c r="AA51" s="86">
        <v>53429388</v>
      </c>
      <c r="AB51" s="86">
        <f t="shared" si="10"/>
        <v>79227340</v>
      </c>
      <c r="AC51" s="104">
        <f t="shared" si="11"/>
        <v>0.1901252023330756</v>
      </c>
      <c r="AD51" s="85">
        <v>45317213</v>
      </c>
      <c r="AE51" s="86">
        <v>17599848</v>
      </c>
      <c r="AF51" s="86">
        <f t="shared" si="12"/>
        <v>62917061</v>
      </c>
      <c r="AG51" s="86">
        <v>327983124</v>
      </c>
      <c r="AH51" s="86">
        <v>395953825</v>
      </c>
      <c r="AI51" s="87">
        <v>62917061</v>
      </c>
      <c r="AJ51" s="124">
        <f t="shared" si="13"/>
        <v>0.19183017782341752</v>
      </c>
      <c r="AK51" s="125">
        <f t="shared" si="14"/>
        <v>0.259234597750839</v>
      </c>
    </row>
    <row r="52" spans="1:37" ht="12.75">
      <c r="A52" s="62" t="s">
        <v>96</v>
      </c>
      <c r="B52" s="63" t="s">
        <v>173</v>
      </c>
      <c r="C52" s="64" t="s">
        <v>174</v>
      </c>
      <c r="D52" s="85">
        <v>122800739</v>
      </c>
      <c r="E52" s="86">
        <v>90549200</v>
      </c>
      <c r="F52" s="87">
        <f t="shared" si="0"/>
        <v>213349939</v>
      </c>
      <c r="G52" s="85">
        <v>122800739</v>
      </c>
      <c r="H52" s="86">
        <v>90549200</v>
      </c>
      <c r="I52" s="87">
        <f t="shared" si="1"/>
        <v>213349939</v>
      </c>
      <c r="J52" s="85">
        <v>13625106</v>
      </c>
      <c r="K52" s="86">
        <v>13184825</v>
      </c>
      <c r="L52" s="86">
        <f t="shared" si="2"/>
        <v>26809931</v>
      </c>
      <c r="M52" s="104">
        <f t="shared" si="3"/>
        <v>0.12566177016811803</v>
      </c>
      <c r="N52" s="85">
        <v>0</v>
      </c>
      <c r="O52" s="86">
        <v>0</v>
      </c>
      <c r="P52" s="86">
        <f t="shared" si="4"/>
        <v>0</v>
      </c>
      <c r="Q52" s="104">
        <f t="shared" si="5"/>
        <v>0</v>
      </c>
      <c r="R52" s="85">
        <v>0</v>
      </c>
      <c r="S52" s="86">
        <v>0</v>
      </c>
      <c r="T52" s="86">
        <f t="shared" si="6"/>
        <v>0</v>
      </c>
      <c r="U52" s="104">
        <f t="shared" si="7"/>
        <v>0</v>
      </c>
      <c r="V52" s="85">
        <v>0</v>
      </c>
      <c r="W52" s="86">
        <v>0</v>
      </c>
      <c r="X52" s="86">
        <f t="shared" si="8"/>
        <v>0</v>
      </c>
      <c r="Y52" s="104">
        <f t="shared" si="9"/>
        <v>0</v>
      </c>
      <c r="Z52" s="85">
        <v>13625106</v>
      </c>
      <c r="AA52" s="86">
        <v>13184825</v>
      </c>
      <c r="AB52" s="86">
        <f t="shared" si="10"/>
        <v>26809931</v>
      </c>
      <c r="AC52" s="104">
        <f t="shared" si="11"/>
        <v>0.12566177016811803</v>
      </c>
      <c r="AD52" s="85">
        <v>20962489</v>
      </c>
      <c r="AE52" s="86">
        <v>25607836</v>
      </c>
      <c r="AF52" s="86">
        <f t="shared" si="12"/>
        <v>46570325</v>
      </c>
      <c r="AG52" s="86">
        <v>230006236</v>
      </c>
      <c r="AH52" s="86">
        <v>242544592</v>
      </c>
      <c r="AI52" s="87">
        <v>46570325</v>
      </c>
      <c r="AJ52" s="124">
        <f t="shared" si="13"/>
        <v>0.20247418422168345</v>
      </c>
      <c r="AK52" s="125">
        <f t="shared" si="14"/>
        <v>-0.42431299330635974</v>
      </c>
    </row>
    <row r="53" spans="1:37" ht="12.75">
      <c r="A53" s="62" t="s">
        <v>111</v>
      </c>
      <c r="B53" s="63" t="s">
        <v>175</v>
      </c>
      <c r="C53" s="64" t="s">
        <v>176</v>
      </c>
      <c r="D53" s="85">
        <v>533041181</v>
      </c>
      <c r="E53" s="86">
        <v>532273748</v>
      </c>
      <c r="F53" s="87">
        <f t="shared" si="0"/>
        <v>1065314929</v>
      </c>
      <c r="G53" s="85">
        <v>533041181</v>
      </c>
      <c r="H53" s="86">
        <v>532273748</v>
      </c>
      <c r="I53" s="87">
        <f t="shared" si="1"/>
        <v>1065314929</v>
      </c>
      <c r="J53" s="85">
        <v>78446446</v>
      </c>
      <c r="K53" s="86">
        <v>171261520</v>
      </c>
      <c r="L53" s="86">
        <f t="shared" si="2"/>
        <v>249707966</v>
      </c>
      <c r="M53" s="104">
        <f t="shared" si="3"/>
        <v>0.23439826027257335</v>
      </c>
      <c r="N53" s="85">
        <v>0</v>
      </c>
      <c r="O53" s="86">
        <v>0</v>
      </c>
      <c r="P53" s="86">
        <f t="shared" si="4"/>
        <v>0</v>
      </c>
      <c r="Q53" s="104">
        <f t="shared" si="5"/>
        <v>0</v>
      </c>
      <c r="R53" s="85">
        <v>0</v>
      </c>
      <c r="S53" s="86">
        <v>0</v>
      </c>
      <c r="T53" s="86">
        <f t="shared" si="6"/>
        <v>0</v>
      </c>
      <c r="U53" s="104">
        <f t="shared" si="7"/>
        <v>0</v>
      </c>
      <c r="V53" s="85">
        <v>0</v>
      </c>
      <c r="W53" s="86">
        <v>0</v>
      </c>
      <c r="X53" s="86">
        <f t="shared" si="8"/>
        <v>0</v>
      </c>
      <c r="Y53" s="104">
        <f t="shared" si="9"/>
        <v>0</v>
      </c>
      <c r="Z53" s="85">
        <v>78446446</v>
      </c>
      <c r="AA53" s="86">
        <v>171261520</v>
      </c>
      <c r="AB53" s="86">
        <f t="shared" si="10"/>
        <v>249707966</v>
      </c>
      <c r="AC53" s="104">
        <f t="shared" si="11"/>
        <v>0.23439826027257335</v>
      </c>
      <c r="AD53" s="85">
        <v>107953798</v>
      </c>
      <c r="AE53" s="86">
        <v>102121516</v>
      </c>
      <c r="AF53" s="86">
        <f t="shared" si="12"/>
        <v>210075314</v>
      </c>
      <c r="AG53" s="86">
        <v>2175425777</v>
      </c>
      <c r="AH53" s="86">
        <v>1231438465</v>
      </c>
      <c r="AI53" s="87">
        <v>210075314</v>
      </c>
      <c r="AJ53" s="124">
        <f t="shared" si="13"/>
        <v>0.09656744726528999</v>
      </c>
      <c r="AK53" s="125">
        <f t="shared" si="14"/>
        <v>0.18865925389025007</v>
      </c>
    </row>
    <row r="54" spans="1:37" ht="16.5">
      <c r="A54" s="65"/>
      <c r="B54" s="66" t="s">
        <v>177</v>
      </c>
      <c r="C54" s="67"/>
      <c r="D54" s="88">
        <f>SUM(D49:D53)</f>
        <v>1527668572</v>
      </c>
      <c r="E54" s="89">
        <f>SUM(E49:E53)</f>
        <v>1047753371</v>
      </c>
      <c r="F54" s="90">
        <f t="shared" si="0"/>
        <v>2575421943</v>
      </c>
      <c r="G54" s="88">
        <f>SUM(G49:G53)</f>
        <v>1527668572</v>
      </c>
      <c r="H54" s="89">
        <f>SUM(H49:H53)</f>
        <v>1047753371</v>
      </c>
      <c r="I54" s="90">
        <f t="shared" si="1"/>
        <v>2575421943</v>
      </c>
      <c r="J54" s="88">
        <f>SUM(J49:J53)</f>
        <v>190236224</v>
      </c>
      <c r="K54" s="89">
        <f>SUM(K49:K53)</f>
        <v>294407592</v>
      </c>
      <c r="L54" s="89">
        <f t="shared" si="2"/>
        <v>484643816</v>
      </c>
      <c r="M54" s="105">
        <f t="shared" si="3"/>
        <v>0.18818035519083096</v>
      </c>
      <c r="N54" s="88">
        <f>SUM(N49:N53)</f>
        <v>0</v>
      </c>
      <c r="O54" s="89">
        <f>SUM(O49:O53)</f>
        <v>0</v>
      </c>
      <c r="P54" s="89">
        <f t="shared" si="4"/>
        <v>0</v>
      </c>
      <c r="Q54" s="105">
        <f t="shared" si="5"/>
        <v>0</v>
      </c>
      <c r="R54" s="88">
        <f>SUM(R49:R53)</f>
        <v>0</v>
      </c>
      <c r="S54" s="89">
        <f>SUM(S49:S53)</f>
        <v>0</v>
      </c>
      <c r="T54" s="89">
        <f t="shared" si="6"/>
        <v>0</v>
      </c>
      <c r="U54" s="105">
        <f t="shared" si="7"/>
        <v>0</v>
      </c>
      <c r="V54" s="88">
        <f>SUM(V49:V53)</f>
        <v>0</v>
      </c>
      <c r="W54" s="89">
        <f>SUM(W49:W53)</f>
        <v>0</v>
      </c>
      <c r="X54" s="89">
        <f t="shared" si="8"/>
        <v>0</v>
      </c>
      <c r="Y54" s="105">
        <f t="shared" si="9"/>
        <v>0</v>
      </c>
      <c r="Z54" s="88">
        <v>190236224</v>
      </c>
      <c r="AA54" s="89">
        <v>294407592</v>
      </c>
      <c r="AB54" s="89">
        <f t="shared" si="10"/>
        <v>484643816</v>
      </c>
      <c r="AC54" s="105">
        <f t="shared" si="11"/>
        <v>0.18818035519083096</v>
      </c>
      <c r="AD54" s="88">
        <f>SUM(AD49:AD53)</f>
        <v>268412105</v>
      </c>
      <c r="AE54" s="89">
        <f>SUM(AE49:AE53)</f>
        <v>186390011</v>
      </c>
      <c r="AF54" s="89">
        <f t="shared" si="12"/>
        <v>454802116</v>
      </c>
      <c r="AG54" s="89">
        <f>SUM(AG49:AG53)</f>
        <v>3539264240</v>
      </c>
      <c r="AH54" s="89">
        <f>SUM(AH49:AH53)</f>
        <v>2681316165</v>
      </c>
      <c r="AI54" s="90">
        <f>SUM(AI49:AI53)</f>
        <v>454802116</v>
      </c>
      <c r="AJ54" s="126">
        <f t="shared" si="13"/>
        <v>0.12850188207478966</v>
      </c>
      <c r="AK54" s="127">
        <f t="shared" si="14"/>
        <v>0.06561469032391232</v>
      </c>
    </row>
    <row r="55" spans="1:37" ht="16.5">
      <c r="A55" s="68"/>
      <c r="B55" s="69" t="s">
        <v>178</v>
      </c>
      <c r="C55" s="70"/>
      <c r="D55" s="91">
        <f>SUM(D9:D10,D12:D19,D21:D27,D29:D35,D37:D40,D42:D47,D49:D53)</f>
        <v>30792297180</v>
      </c>
      <c r="E55" s="92">
        <f>SUM(E9:E10,E12:E19,E21:E27,E29:E35,E37:E40,E42:E47,E49:E53)</f>
        <v>8805888459</v>
      </c>
      <c r="F55" s="93">
        <f t="shared" si="0"/>
        <v>39598185639</v>
      </c>
      <c r="G55" s="91">
        <f>SUM(G9:G10,G12:G19,G21:G27,G29:G35,G37:G40,G42:G47,G49:G53)</f>
        <v>30795604180</v>
      </c>
      <c r="H55" s="92">
        <f>SUM(H9:H10,H12:H19,H21:H27,H29:H35,H37:H40,H42:H47,H49:H53)</f>
        <v>8806088459</v>
      </c>
      <c r="I55" s="93">
        <f t="shared" si="1"/>
        <v>39601692639</v>
      </c>
      <c r="J55" s="91">
        <f>SUM(J9:J10,J12:J19,J21:J27,J29:J35,J37:J40,J42:J47,J49:J53)</f>
        <v>5876512369</v>
      </c>
      <c r="K55" s="92">
        <f>SUM(K9:K10,K12:K19,K21:K27,K29:K35,K37:K40,K42:K47,K49:K53)</f>
        <v>1314255874</v>
      </c>
      <c r="L55" s="92">
        <f t="shared" si="2"/>
        <v>7190768243</v>
      </c>
      <c r="M55" s="106">
        <f t="shared" si="3"/>
        <v>0.18159337674092468</v>
      </c>
      <c r="N55" s="91">
        <f>SUM(N9:N10,N12:N19,N21:N27,N29:N35,N37:N40,N42:N47,N49:N53)</f>
        <v>0</v>
      </c>
      <c r="O55" s="92">
        <f>SUM(O9:O10,O12:O19,O21:O27,O29:O35,O37:O40,O42:O47,O49:O53)</f>
        <v>0</v>
      </c>
      <c r="P55" s="92">
        <f t="shared" si="4"/>
        <v>0</v>
      </c>
      <c r="Q55" s="106">
        <f t="shared" si="5"/>
        <v>0</v>
      </c>
      <c r="R55" s="91">
        <f>SUM(R9:R10,R12:R19,R21:R27,R29:R35,R37:R40,R42:R47,R49:R53)</f>
        <v>0</v>
      </c>
      <c r="S55" s="92">
        <f>SUM(S9:S10,S12:S19,S21:S27,S29:S35,S37:S40,S42:S47,S49:S53)</f>
        <v>0</v>
      </c>
      <c r="T55" s="92">
        <f t="shared" si="6"/>
        <v>0</v>
      </c>
      <c r="U55" s="106">
        <f t="shared" si="7"/>
        <v>0</v>
      </c>
      <c r="V55" s="91">
        <f>SUM(V9:V10,V12:V19,V21:V27,V29:V35,V37:V40,V42:V47,V49:V53)</f>
        <v>0</v>
      </c>
      <c r="W55" s="92">
        <f>SUM(W9:W10,W12:W19,W21:W27,W29:W35,W37:W40,W42:W47,W49:W53)</f>
        <v>0</v>
      </c>
      <c r="X55" s="92">
        <f t="shared" si="8"/>
        <v>0</v>
      </c>
      <c r="Y55" s="106">
        <f t="shared" si="9"/>
        <v>0</v>
      </c>
      <c r="Z55" s="91">
        <v>5876512369</v>
      </c>
      <c r="AA55" s="92">
        <v>1314255874</v>
      </c>
      <c r="AB55" s="92">
        <f t="shared" si="10"/>
        <v>7190768243</v>
      </c>
      <c r="AC55" s="106">
        <f t="shared" si="11"/>
        <v>0.18159337674092468</v>
      </c>
      <c r="AD55" s="91">
        <f>SUM(AD9:AD10,AD12:AD19,AD21:AD27,AD29:AD35,AD37:AD40,AD42:AD47,AD49:AD53)</f>
        <v>6241309853</v>
      </c>
      <c r="AE55" s="92">
        <f>SUM(AE9:AE10,AE12:AE19,AE21:AE27,AE29:AE35,AE37:AE40,AE42:AE47,AE49:AE53)</f>
        <v>1257698011</v>
      </c>
      <c r="AF55" s="92">
        <f t="shared" si="12"/>
        <v>7499007864</v>
      </c>
      <c r="AG55" s="92">
        <f>SUM(AG9:AG10,AG12:AG19,AG21:AG27,AG29:AG35,AG37:AG40,AG42:AG47,AG49:AG53)</f>
        <v>39579838595</v>
      </c>
      <c r="AH55" s="92">
        <f>SUM(AH9:AH10,AH12:AH19,AH21:AH27,AH29:AH35,AH37:AH40,AH42:AH47,AH49:AH53)</f>
        <v>39135825873</v>
      </c>
      <c r="AI55" s="93">
        <f>SUM(AI9:AI10,AI12:AI19,AI21:AI27,AI29:AI35,AI37:AI40,AI42:AI47,AI49:AI53)</f>
        <v>7499007864</v>
      </c>
      <c r="AJ55" s="128">
        <f t="shared" si="13"/>
        <v>0.18946534726261685</v>
      </c>
      <c r="AK55" s="129">
        <f t="shared" si="14"/>
        <v>-0.041104053574839705</v>
      </c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zoomScalePageLayoutView="0" workbookViewId="0" topLeftCell="A1">
      <selection activeCell="M31" sqref="M3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0</v>
      </c>
      <c r="E4" s="132"/>
      <c r="F4" s="132"/>
      <c r="G4" s="132" t="s">
        <v>1</v>
      </c>
      <c r="H4" s="132"/>
      <c r="I4" s="132"/>
      <c r="J4" s="133" t="s">
        <v>2</v>
      </c>
      <c r="K4" s="134"/>
      <c r="L4" s="134"/>
      <c r="M4" s="135"/>
      <c r="N4" s="133" t="s">
        <v>3</v>
      </c>
      <c r="O4" s="136"/>
      <c r="P4" s="136"/>
      <c r="Q4" s="137"/>
      <c r="R4" s="133" t="s">
        <v>4</v>
      </c>
      <c r="S4" s="136"/>
      <c r="T4" s="136"/>
      <c r="U4" s="137"/>
      <c r="V4" s="133" t="s">
        <v>5</v>
      </c>
      <c r="W4" s="138"/>
      <c r="X4" s="138"/>
      <c r="Y4" s="139"/>
      <c r="Z4" s="133" t="s">
        <v>6</v>
      </c>
      <c r="AA4" s="134"/>
      <c r="AB4" s="134"/>
      <c r="AC4" s="135"/>
      <c r="AD4" s="133" t="s">
        <v>7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18"/>
      <c r="AH5" s="18"/>
      <c r="AI5" s="18"/>
      <c r="AJ5" s="22" t="s">
        <v>17</v>
      </c>
      <c r="AK5" s="23" t="s">
        <v>18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22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94</v>
      </c>
      <c r="B9" s="63" t="s">
        <v>49</v>
      </c>
      <c r="C9" s="64" t="s">
        <v>50</v>
      </c>
      <c r="D9" s="85">
        <v>6147612379</v>
      </c>
      <c r="E9" s="86">
        <v>1139436203</v>
      </c>
      <c r="F9" s="87">
        <f>$D9+$E9</f>
        <v>7287048582</v>
      </c>
      <c r="G9" s="85">
        <v>6147612379</v>
      </c>
      <c r="H9" s="86">
        <v>1139436203</v>
      </c>
      <c r="I9" s="87">
        <f>$G9+$H9</f>
        <v>7287048582</v>
      </c>
      <c r="J9" s="85">
        <v>992663106</v>
      </c>
      <c r="K9" s="86">
        <v>123823860</v>
      </c>
      <c r="L9" s="86">
        <f>$J9+$K9</f>
        <v>1116486966</v>
      </c>
      <c r="M9" s="104">
        <f>IF($F9=0,0,$L9/$F9)</f>
        <v>0.15321524941632397</v>
      </c>
      <c r="N9" s="85">
        <v>0</v>
      </c>
      <c r="O9" s="86">
        <v>0</v>
      </c>
      <c r="P9" s="86">
        <f>$N9+$O9</f>
        <v>0</v>
      </c>
      <c r="Q9" s="104">
        <f>IF($F9=0,0,$P9/$F9)</f>
        <v>0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v>992663106</v>
      </c>
      <c r="AA9" s="86">
        <v>123823860</v>
      </c>
      <c r="AB9" s="86">
        <f>$Z9+$AA9</f>
        <v>1116486966</v>
      </c>
      <c r="AC9" s="104">
        <f>IF($F9=0,0,$AB9/$F9)</f>
        <v>0.15321524941632397</v>
      </c>
      <c r="AD9" s="85">
        <v>1534539561</v>
      </c>
      <c r="AE9" s="86">
        <v>162708098</v>
      </c>
      <c r="AF9" s="86">
        <f>$AD9+$AE9</f>
        <v>1697247659</v>
      </c>
      <c r="AG9" s="86">
        <v>8404562676</v>
      </c>
      <c r="AH9" s="86">
        <v>8256990090</v>
      </c>
      <c r="AI9" s="87">
        <v>1697247659</v>
      </c>
      <c r="AJ9" s="124">
        <f>IF($AG9=0,0,$AI9/$AG9)</f>
        <v>0.20194360187789978</v>
      </c>
      <c r="AK9" s="125">
        <f>IF($AF9=0,0,(($L9/$AF9)-1))</f>
        <v>-0.34217793138225794</v>
      </c>
    </row>
    <row r="10" spans="1:37" ht="16.5">
      <c r="A10" s="65"/>
      <c r="B10" s="66" t="s">
        <v>95</v>
      </c>
      <c r="C10" s="67"/>
      <c r="D10" s="88">
        <f>D9</f>
        <v>6147612379</v>
      </c>
      <c r="E10" s="89">
        <f>E9</f>
        <v>1139436203</v>
      </c>
      <c r="F10" s="90">
        <f aca="true" t="shared" si="0" ref="F10:F37">$D10+$E10</f>
        <v>7287048582</v>
      </c>
      <c r="G10" s="88">
        <f>G9</f>
        <v>6147612379</v>
      </c>
      <c r="H10" s="89">
        <f>H9</f>
        <v>1139436203</v>
      </c>
      <c r="I10" s="90">
        <f aca="true" t="shared" si="1" ref="I10:I37">$G10+$H10</f>
        <v>7287048582</v>
      </c>
      <c r="J10" s="88">
        <f>J9</f>
        <v>992663106</v>
      </c>
      <c r="K10" s="89">
        <f>K9</f>
        <v>123823860</v>
      </c>
      <c r="L10" s="89">
        <f aca="true" t="shared" si="2" ref="L10:L37">$J10+$K10</f>
        <v>1116486966</v>
      </c>
      <c r="M10" s="105">
        <f aca="true" t="shared" si="3" ref="M10:M37">IF($F10=0,0,$L10/$F10)</f>
        <v>0.15321524941632397</v>
      </c>
      <c r="N10" s="88">
        <f>N9</f>
        <v>0</v>
      </c>
      <c r="O10" s="89">
        <f>O9</f>
        <v>0</v>
      </c>
      <c r="P10" s="89">
        <f aca="true" t="shared" si="4" ref="P10:P37">$N10+$O10</f>
        <v>0</v>
      </c>
      <c r="Q10" s="105">
        <f aca="true" t="shared" si="5" ref="Q10:Q37">IF($F10=0,0,$P10/$F10)</f>
        <v>0</v>
      </c>
      <c r="R10" s="88">
        <f>R9</f>
        <v>0</v>
      </c>
      <c r="S10" s="89">
        <f>S9</f>
        <v>0</v>
      </c>
      <c r="T10" s="89">
        <f aca="true" t="shared" si="6" ref="T10:T37">$R10+$S10</f>
        <v>0</v>
      </c>
      <c r="U10" s="105">
        <f aca="true" t="shared" si="7" ref="U10:U37">IF($I10=0,0,$T10/$I10)</f>
        <v>0</v>
      </c>
      <c r="V10" s="88">
        <f>V9</f>
        <v>0</v>
      </c>
      <c r="W10" s="89">
        <f>W9</f>
        <v>0</v>
      </c>
      <c r="X10" s="89">
        <f aca="true" t="shared" si="8" ref="X10:X37">$V10+$W10</f>
        <v>0</v>
      </c>
      <c r="Y10" s="105">
        <f aca="true" t="shared" si="9" ref="Y10:Y37">IF($I10=0,0,$X10/$I10)</f>
        <v>0</v>
      </c>
      <c r="Z10" s="88">
        <v>992663106</v>
      </c>
      <c r="AA10" s="89">
        <v>123823860</v>
      </c>
      <c r="AB10" s="89">
        <f aca="true" t="shared" si="10" ref="AB10:AB37">$Z10+$AA10</f>
        <v>1116486966</v>
      </c>
      <c r="AC10" s="105">
        <f aca="true" t="shared" si="11" ref="AC10:AC37">IF($F10=0,0,$AB10/$F10)</f>
        <v>0.15321524941632397</v>
      </c>
      <c r="AD10" s="88">
        <f>AD9</f>
        <v>1534539561</v>
      </c>
      <c r="AE10" s="89">
        <f>AE9</f>
        <v>162708098</v>
      </c>
      <c r="AF10" s="89">
        <f aca="true" t="shared" si="12" ref="AF10:AF37">$AD10+$AE10</f>
        <v>1697247659</v>
      </c>
      <c r="AG10" s="89">
        <f>AG9</f>
        <v>8404562676</v>
      </c>
      <c r="AH10" s="89">
        <f>AH9</f>
        <v>8256990090</v>
      </c>
      <c r="AI10" s="90">
        <f>AI9</f>
        <v>1697247659</v>
      </c>
      <c r="AJ10" s="126">
        <f aca="true" t="shared" si="13" ref="AJ10:AJ37">IF($AG10=0,0,$AI10/$AG10)</f>
        <v>0.20194360187789978</v>
      </c>
      <c r="AK10" s="127">
        <f aca="true" t="shared" si="14" ref="AK10:AK37">IF($AF10=0,0,(($L10/$AF10)-1))</f>
        <v>-0.34217793138225794</v>
      </c>
    </row>
    <row r="11" spans="1:37" ht="12.75">
      <c r="A11" s="62" t="s">
        <v>96</v>
      </c>
      <c r="B11" s="63" t="s">
        <v>179</v>
      </c>
      <c r="C11" s="64" t="s">
        <v>180</v>
      </c>
      <c r="D11" s="85">
        <v>164390631</v>
      </c>
      <c r="E11" s="86">
        <v>46877001</v>
      </c>
      <c r="F11" s="87">
        <f t="shared" si="0"/>
        <v>211267632</v>
      </c>
      <c r="G11" s="85">
        <v>164390631</v>
      </c>
      <c r="H11" s="86">
        <v>46877001</v>
      </c>
      <c r="I11" s="87">
        <f t="shared" si="1"/>
        <v>211267632</v>
      </c>
      <c r="J11" s="85">
        <v>52870596</v>
      </c>
      <c r="K11" s="86">
        <v>3642001</v>
      </c>
      <c r="L11" s="86">
        <f t="shared" si="2"/>
        <v>56512597</v>
      </c>
      <c r="M11" s="104">
        <f t="shared" si="3"/>
        <v>0.2674929257502162</v>
      </c>
      <c r="N11" s="85">
        <v>0</v>
      </c>
      <c r="O11" s="86">
        <v>0</v>
      </c>
      <c r="P11" s="86">
        <f t="shared" si="4"/>
        <v>0</v>
      </c>
      <c r="Q11" s="104">
        <f t="shared" si="5"/>
        <v>0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v>52870596</v>
      </c>
      <c r="AA11" s="86">
        <v>3642001</v>
      </c>
      <c r="AB11" s="86">
        <f t="shared" si="10"/>
        <v>56512597</v>
      </c>
      <c r="AC11" s="104">
        <f t="shared" si="11"/>
        <v>0.2674929257502162</v>
      </c>
      <c r="AD11" s="85">
        <v>19213100</v>
      </c>
      <c r="AE11" s="86">
        <v>5253624</v>
      </c>
      <c r="AF11" s="86">
        <f t="shared" si="12"/>
        <v>24466724</v>
      </c>
      <c r="AG11" s="86">
        <v>219523412</v>
      </c>
      <c r="AH11" s="86">
        <v>221156147</v>
      </c>
      <c r="AI11" s="87">
        <v>24466724</v>
      </c>
      <c r="AJ11" s="124">
        <f t="shared" si="13"/>
        <v>0.11145382525304408</v>
      </c>
      <c r="AK11" s="125">
        <f t="shared" si="14"/>
        <v>1.3097737563884726</v>
      </c>
    </row>
    <row r="12" spans="1:37" ht="12.75">
      <c r="A12" s="62" t="s">
        <v>96</v>
      </c>
      <c r="B12" s="63" t="s">
        <v>181</v>
      </c>
      <c r="C12" s="64" t="s">
        <v>182</v>
      </c>
      <c r="D12" s="85">
        <v>334787343</v>
      </c>
      <c r="E12" s="86">
        <v>57533000</v>
      </c>
      <c r="F12" s="87">
        <f t="shared" si="0"/>
        <v>392320343</v>
      </c>
      <c r="G12" s="85">
        <v>334787343</v>
      </c>
      <c r="H12" s="86">
        <v>57533000</v>
      </c>
      <c r="I12" s="87">
        <f t="shared" si="1"/>
        <v>392320343</v>
      </c>
      <c r="J12" s="85">
        <v>40144663</v>
      </c>
      <c r="K12" s="86">
        <v>7872950</v>
      </c>
      <c r="L12" s="86">
        <f t="shared" si="2"/>
        <v>48017613</v>
      </c>
      <c r="M12" s="104">
        <f t="shared" si="3"/>
        <v>0.12239389023984412</v>
      </c>
      <c r="N12" s="85">
        <v>0</v>
      </c>
      <c r="O12" s="86">
        <v>0</v>
      </c>
      <c r="P12" s="86">
        <f t="shared" si="4"/>
        <v>0</v>
      </c>
      <c r="Q12" s="104">
        <f t="shared" si="5"/>
        <v>0</v>
      </c>
      <c r="R12" s="85">
        <v>0</v>
      </c>
      <c r="S12" s="86">
        <v>0</v>
      </c>
      <c r="T12" s="86">
        <f t="shared" si="6"/>
        <v>0</v>
      </c>
      <c r="U12" s="104">
        <f t="shared" si="7"/>
        <v>0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v>40144663</v>
      </c>
      <c r="AA12" s="86">
        <v>7872950</v>
      </c>
      <c r="AB12" s="86">
        <f t="shared" si="10"/>
        <v>48017613</v>
      </c>
      <c r="AC12" s="104">
        <f t="shared" si="11"/>
        <v>0.12239389023984412</v>
      </c>
      <c r="AD12" s="85">
        <v>37829693</v>
      </c>
      <c r="AE12" s="86">
        <v>2834552</v>
      </c>
      <c r="AF12" s="86">
        <f t="shared" si="12"/>
        <v>40664245</v>
      </c>
      <c r="AG12" s="86">
        <v>373909083</v>
      </c>
      <c r="AH12" s="86">
        <v>373909083</v>
      </c>
      <c r="AI12" s="87">
        <v>40664245</v>
      </c>
      <c r="AJ12" s="124">
        <f t="shared" si="13"/>
        <v>0.10875436529580107</v>
      </c>
      <c r="AK12" s="125">
        <f t="shared" si="14"/>
        <v>0.18083129294543654</v>
      </c>
    </row>
    <row r="13" spans="1:37" ht="12.75">
      <c r="A13" s="62" t="s">
        <v>96</v>
      </c>
      <c r="B13" s="63" t="s">
        <v>183</v>
      </c>
      <c r="C13" s="64" t="s">
        <v>184</v>
      </c>
      <c r="D13" s="85">
        <v>168952327</v>
      </c>
      <c r="E13" s="86">
        <v>68671701</v>
      </c>
      <c r="F13" s="87">
        <f t="shared" si="0"/>
        <v>237624028</v>
      </c>
      <c r="G13" s="85">
        <v>168952327</v>
      </c>
      <c r="H13" s="86">
        <v>68671701</v>
      </c>
      <c r="I13" s="87">
        <f t="shared" si="1"/>
        <v>237624028</v>
      </c>
      <c r="J13" s="85">
        <v>26326186</v>
      </c>
      <c r="K13" s="86">
        <v>6028906</v>
      </c>
      <c r="L13" s="86">
        <f t="shared" si="2"/>
        <v>32355092</v>
      </c>
      <c r="M13" s="104">
        <f t="shared" si="3"/>
        <v>0.1361608599615187</v>
      </c>
      <c r="N13" s="85">
        <v>0</v>
      </c>
      <c r="O13" s="86">
        <v>0</v>
      </c>
      <c r="P13" s="86">
        <f t="shared" si="4"/>
        <v>0</v>
      </c>
      <c r="Q13" s="104">
        <f t="shared" si="5"/>
        <v>0</v>
      </c>
      <c r="R13" s="85">
        <v>0</v>
      </c>
      <c r="S13" s="86">
        <v>0</v>
      </c>
      <c r="T13" s="86">
        <f t="shared" si="6"/>
        <v>0</v>
      </c>
      <c r="U13" s="104">
        <f t="shared" si="7"/>
        <v>0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v>26326186</v>
      </c>
      <c r="AA13" s="86">
        <v>6028906</v>
      </c>
      <c r="AB13" s="86">
        <f t="shared" si="10"/>
        <v>32355092</v>
      </c>
      <c r="AC13" s="104">
        <f t="shared" si="11"/>
        <v>0.1361608599615187</v>
      </c>
      <c r="AD13" s="85">
        <v>23011791</v>
      </c>
      <c r="AE13" s="86">
        <v>16004027</v>
      </c>
      <c r="AF13" s="86">
        <f t="shared" si="12"/>
        <v>39015818</v>
      </c>
      <c r="AG13" s="86">
        <v>262336605</v>
      </c>
      <c r="AH13" s="86">
        <v>267335280</v>
      </c>
      <c r="AI13" s="87">
        <v>39015818</v>
      </c>
      <c r="AJ13" s="124">
        <f t="shared" si="13"/>
        <v>0.14872426209830686</v>
      </c>
      <c r="AK13" s="125">
        <f t="shared" si="14"/>
        <v>-0.1707186044388458</v>
      </c>
    </row>
    <row r="14" spans="1:37" ht="12.75">
      <c r="A14" s="62" t="s">
        <v>111</v>
      </c>
      <c r="B14" s="63" t="s">
        <v>185</v>
      </c>
      <c r="C14" s="64" t="s">
        <v>186</v>
      </c>
      <c r="D14" s="85">
        <v>57980126</v>
      </c>
      <c r="E14" s="86">
        <v>1438000</v>
      </c>
      <c r="F14" s="87">
        <f t="shared" si="0"/>
        <v>59418126</v>
      </c>
      <c r="G14" s="85">
        <v>57980126</v>
      </c>
      <c r="H14" s="86">
        <v>1438000</v>
      </c>
      <c r="I14" s="87">
        <f t="shared" si="1"/>
        <v>59418126</v>
      </c>
      <c r="J14" s="85">
        <v>12888538</v>
      </c>
      <c r="K14" s="86">
        <v>0</v>
      </c>
      <c r="L14" s="86">
        <f t="shared" si="2"/>
        <v>12888538</v>
      </c>
      <c r="M14" s="104">
        <f t="shared" si="3"/>
        <v>0.21691256301149586</v>
      </c>
      <c r="N14" s="85">
        <v>0</v>
      </c>
      <c r="O14" s="86">
        <v>0</v>
      </c>
      <c r="P14" s="86">
        <f t="shared" si="4"/>
        <v>0</v>
      </c>
      <c r="Q14" s="104">
        <f t="shared" si="5"/>
        <v>0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v>12888538</v>
      </c>
      <c r="AA14" s="86">
        <v>0</v>
      </c>
      <c r="AB14" s="86">
        <f t="shared" si="10"/>
        <v>12888538</v>
      </c>
      <c r="AC14" s="104">
        <f t="shared" si="11"/>
        <v>0.21691256301149586</v>
      </c>
      <c r="AD14" s="85">
        <v>11784062</v>
      </c>
      <c r="AE14" s="86">
        <v>0</v>
      </c>
      <c r="AF14" s="86">
        <f t="shared" si="12"/>
        <v>11784062</v>
      </c>
      <c r="AG14" s="86">
        <v>54418112</v>
      </c>
      <c r="AH14" s="86">
        <v>54479109</v>
      </c>
      <c r="AI14" s="87">
        <v>11784062</v>
      </c>
      <c r="AJ14" s="124">
        <f t="shared" si="13"/>
        <v>0.21654668945515787</v>
      </c>
      <c r="AK14" s="125">
        <f t="shared" si="14"/>
        <v>0.09372625500442888</v>
      </c>
    </row>
    <row r="15" spans="1:37" ht="16.5">
      <c r="A15" s="65"/>
      <c r="B15" s="66" t="s">
        <v>187</v>
      </c>
      <c r="C15" s="67"/>
      <c r="D15" s="88">
        <f>SUM(D11:D14)</f>
        <v>726110427</v>
      </c>
      <c r="E15" s="89">
        <f>SUM(E11:E14)</f>
        <v>174519702</v>
      </c>
      <c r="F15" s="90">
        <f t="shared" si="0"/>
        <v>900630129</v>
      </c>
      <c r="G15" s="88">
        <f>SUM(G11:G14)</f>
        <v>726110427</v>
      </c>
      <c r="H15" s="89">
        <f>SUM(H11:H14)</f>
        <v>174519702</v>
      </c>
      <c r="I15" s="90">
        <f t="shared" si="1"/>
        <v>900630129</v>
      </c>
      <c r="J15" s="88">
        <f>SUM(J11:J14)</f>
        <v>132229983</v>
      </c>
      <c r="K15" s="89">
        <f>SUM(K11:K14)</f>
        <v>17543857</v>
      </c>
      <c r="L15" s="89">
        <f t="shared" si="2"/>
        <v>149773840</v>
      </c>
      <c r="M15" s="105">
        <f t="shared" si="3"/>
        <v>0.16629894468031947</v>
      </c>
      <c r="N15" s="88">
        <f>SUM(N11:N14)</f>
        <v>0</v>
      </c>
      <c r="O15" s="89">
        <f>SUM(O11:O14)</f>
        <v>0</v>
      </c>
      <c r="P15" s="89">
        <f t="shared" si="4"/>
        <v>0</v>
      </c>
      <c r="Q15" s="105">
        <f t="shared" si="5"/>
        <v>0</v>
      </c>
      <c r="R15" s="88">
        <f>SUM(R11:R14)</f>
        <v>0</v>
      </c>
      <c r="S15" s="89">
        <f>SUM(S11:S14)</f>
        <v>0</v>
      </c>
      <c r="T15" s="89">
        <f t="shared" si="6"/>
        <v>0</v>
      </c>
      <c r="U15" s="105">
        <f t="shared" si="7"/>
        <v>0</v>
      </c>
      <c r="V15" s="88">
        <f>SUM(V11:V14)</f>
        <v>0</v>
      </c>
      <c r="W15" s="89">
        <f>SUM(W11:W14)</f>
        <v>0</v>
      </c>
      <c r="X15" s="89">
        <f t="shared" si="8"/>
        <v>0</v>
      </c>
      <c r="Y15" s="105">
        <f t="shared" si="9"/>
        <v>0</v>
      </c>
      <c r="Z15" s="88">
        <v>132229983</v>
      </c>
      <c r="AA15" s="89">
        <v>17543857</v>
      </c>
      <c r="AB15" s="89">
        <f t="shared" si="10"/>
        <v>149773840</v>
      </c>
      <c r="AC15" s="105">
        <f t="shared" si="11"/>
        <v>0.16629894468031947</v>
      </c>
      <c r="AD15" s="88">
        <f>SUM(AD11:AD14)</f>
        <v>91838646</v>
      </c>
      <c r="AE15" s="89">
        <f>SUM(AE11:AE14)</f>
        <v>24092203</v>
      </c>
      <c r="AF15" s="89">
        <f t="shared" si="12"/>
        <v>115930849</v>
      </c>
      <c r="AG15" s="89">
        <f>SUM(AG11:AG14)</f>
        <v>910187212</v>
      </c>
      <c r="AH15" s="89">
        <f>SUM(AH11:AH14)</f>
        <v>916879619</v>
      </c>
      <c r="AI15" s="90">
        <f>SUM(AI11:AI14)</f>
        <v>115930849</v>
      </c>
      <c r="AJ15" s="126">
        <f t="shared" si="13"/>
        <v>0.12737033378579263</v>
      </c>
      <c r="AK15" s="127">
        <f t="shared" si="14"/>
        <v>0.29192394683489287</v>
      </c>
    </row>
    <row r="16" spans="1:37" ht="12.75">
      <c r="A16" s="62" t="s">
        <v>96</v>
      </c>
      <c r="B16" s="63" t="s">
        <v>188</v>
      </c>
      <c r="C16" s="64" t="s">
        <v>189</v>
      </c>
      <c r="D16" s="85">
        <v>246270475</v>
      </c>
      <c r="E16" s="86">
        <v>51263000</v>
      </c>
      <c r="F16" s="87">
        <f t="shared" si="0"/>
        <v>297533475</v>
      </c>
      <c r="G16" s="85">
        <v>246270475</v>
      </c>
      <c r="H16" s="86">
        <v>51263000</v>
      </c>
      <c r="I16" s="87">
        <f t="shared" si="1"/>
        <v>297533475</v>
      </c>
      <c r="J16" s="85">
        <v>54193148</v>
      </c>
      <c r="K16" s="86">
        <v>2635812</v>
      </c>
      <c r="L16" s="86">
        <f t="shared" si="2"/>
        <v>56828960</v>
      </c>
      <c r="M16" s="104">
        <f t="shared" si="3"/>
        <v>0.1910002227480454</v>
      </c>
      <c r="N16" s="85">
        <v>0</v>
      </c>
      <c r="O16" s="86">
        <v>0</v>
      </c>
      <c r="P16" s="86">
        <f t="shared" si="4"/>
        <v>0</v>
      </c>
      <c r="Q16" s="104">
        <f t="shared" si="5"/>
        <v>0</v>
      </c>
      <c r="R16" s="85">
        <v>0</v>
      </c>
      <c r="S16" s="86">
        <v>0</v>
      </c>
      <c r="T16" s="86">
        <f t="shared" si="6"/>
        <v>0</v>
      </c>
      <c r="U16" s="104">
        <f t="shared" si="7"/>
        <v>0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v>54193148</v>
      </c>
      <c r="AA16" s="86">
        <v>2635812</v>
      </c>
      <c r="AB16" s="86">
        <f t="shared" si="10"/>
        <v>56828960</v>
      </c>
      <c r="AC16" s="104">
        <f t="shared" si="11"/>
        <v>0.1910002227480454</v>
      </c>
      <c r="AD16" s="85">
        <v>30903287</v>
      </c>
      <c r="AE16" s="86">
        <v>8340492</v>
      </c>
      <c r="AF16" s="86">
        <f t="shared" si="12"/>
        <v>39243779</v>
      </c>
      <c r="AG16" s="86">
        <v>250602500</v>
      </c>
      <c r="AH16" s="86">
        <v>283929329</v>
      </c>
      <c r="AI16" s="87">
        <v>39243779</v>
      </c>
      <c r="AJ16" s="124">
        <f t="shared" si="13"/>
        <v>0.15659771550563142</v>
      </c>
      <c r="AK16" s="125">
        <f t="shared" si="14"/>
        <v>0.44810111177111667</v>
      </c>
    </row>
    <row r="17" spans="1:37" ht="12.75">
      <c r="A17" s="62" t="s">
        <v>96</v>
      </c>
      <c r="B17" s="63" t="s">
        <v>190</v>
      </c>
      <c r="C17" s="64" t="s">
        <v>191</v>
      </c>
      <c r="D17" s="85">
        <v>89980257</v>
      </c>
      <c r="E17" s="86">
        <v>72432450</v>
      </c>
      <c r="F17" s="87">
        <f t="shared" si="0"/>
        <v>162412707</v>
      </c>
      <c r="G17" s="85">
        <v>89980257</v>
      </c>
      <c r="H17" s="86">
        <v>72432450</v>
      </c>
      <c r="I17" s="87">
        <f t="shared" si="1"/>
        <v>162412707</v>
      </c>
      <c r="J17" s="85">
        <v>17061532</v>
      </c>
      <c r="K17" s="86">
        <v>17671159</v>
      </c>
      <c r="L17" s="86">
        <f t="shared" si="2"/>
        <v>34732691</v>
      </c>
      <c r="M17" s="104">
        <f t="shared" si="3"/>
        <v>0.21385451693752017</v>
      </c>
      <c r="N17" s="85">
        <v>0</v>
      </c>
      <c r="O17" s="86">
        <v>0</v>
      </c>
      <c r="P17" s="86">
        <f t="shared" si="4"/>
        <v>0</v>
      </c>
      <c r="Q17" s="104">
        <f t="shared" si="5"/>
        <v>0</v>
      </c>
      <c r="R17" s="85">
        <v>0</v>
      </c>
      <c r="S17" s="86">
        <v>0</v>
      </c>
      <c r="T17" s="86">
        <f t="shared" si="6"/>
        <v>0</v>
      </c>
      <c r="U17" s="104">
        <f t="shared" si="7"/>
        <v>0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v>17061532</v>
      </c>
      <c r="AA17" s="86">
        <v>17671159</v>
      </c>
      <c r="AB17" s="86">
        <f t="shared" si="10"/>
        <v>34732691</v>
      </c>
      <c r="AC17" s="104">
        <f t="shared" si="11"/>
        <v>0.21385451693752017</v>
      </c>
      <c r="AD17" s="85">
        <v>18139088</v>
      </c>
      <c r="AE17" s="86">
        <v>19923295</v>
      </c>
      <c r="AF17" s="86">
        <f t="shared" si="12"/>
        <v>38062383</v>
      </c>
      <c r="AG17" s="86">
        <v>158709906</v>
      </c>
      <c r="AH17" s="86">
        <v>178704106</v>
      </c>
      <c r="AI17" s="87">
        <v>38062383</v>
      </c>
      <c r="AJ17" s="124">
        <f t="shared" si="13"/>
        <v>0.23982361252233367</v>
      </c>
      <c r="AK17" s="125">
        <f t="shared" si="14"/>
        <v>-0.08747986167865529</v>
      </c>
    </row>
    <row r="18" spans="1:37" ht="12.75">
      <c r="A18" s="62" t="s">
        <v>96</v>
      </c>
      <c r="B18" s="63" t="s">
        <v>192</v>
      </c>
      <c r="C18" s="64" t="s">
        <v>193</v>
      </c>
      <c r="D18" s="85">
        <v>166624136</v>
      </c>
      <c r="E18" s="86">
        <v>51964000</v>
      </c>
      <c r="F18" s="87">
        <f t="shared" si="0"/>
        <v>218588136</v>
      </c>
      <c r="G18" s="85">
        <v>166624136</v>
      </c>
      <c r="H18" s="86">
        <v>51964000</v>
      </c>
      <c r="I18" s="87">
        <f t="shared" si="1"/>
        <v>218588136</v>
      </c>
      <c r="J18" s="85">
        <v>46812658</v>
      </c>
      <c r="K18" s="86">
        <v>0</v>
      </c>
      <c r="L18" s="86">
        <f t="shared" si="2"/>
        <v>46812658</v>
      </c>
      <c r="M18" s="104">
        <f t="shared" si="3"/>
        <v>0.2141591893166608</v>
      </c>
      <c r="N18" s="85">
        <v>0</v>
      </c>
      <c r="O18" s="86">
        <v>0</v>
      </c>
      <c r="P18" s="86">
        <f t="shared" si="4"/>
        <v>0</v>
      </c>
      <c r="Q18" s="104">
        <f t="shared" si="5"/>
        <v>0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v>46812658</v>
      </c>
      <c r="AA18" s="86">
        <v>0</v>
      </c>
      <c r="AB18" s="86">
        <f t="shared" si="10"/>
        <v>46812658</v>
      </c>
      <c r="AC18" s="104">
        <f t="shared" si="11"/>
        <v>0.2141591893166608</v>
      </c>
      <c r="AD18" s="85">
        <v>44089425</v>
      </c>
      <c r="AE18" s="86">
        <v>4606769</v>
      </c>
      <c r="AF18" s="86">
        <f t="shared" si="12"/>
        <v>48696194</v>
      </c>
      <c r="AG18" s="86">
        <v>203115088</v>
      </c>
      <c r="AH18" s="86">
        <v>207923746</v>
      </c>
      <c r="AI18" s="87">
        <v>48696194</v>
      </c>
      <c r="AJ18" s="124">
        <f t="shared" si="13"/>
        <v>0.23974680797716022</v>
      </c>
      <c r="AK18" s="125">
        <f t="shared" si="14"/>
        <v>-0.03867932676627661</v>
      </c>
    </row>
    <row r="19" spans="1:37" ht="12.75">
      <c r="A19" s="62" t="s">
        <v>96</v>
      </c>
      <c r="B19" s="63" t="s">
        <v>74</v>
      </c>
      <c r="C19" s="64" t="s">
        <v>75</v>
      </c>
      <c r="D19" s="85">
        <v>2322821658</v>
      </c>
      <c r="E19" s="86">
        <v>181215135</v>
      </c>
      <c r="F19" s="87">
        <f t="shared" si="0"/>
        <v>2504036793</v>
      </c>
      <c r="G19" s="85">
        <v>2322821658</v>
      </c>
      <c r="H19" s="86">
        <v>181215135</v>
      </c>
      <c r="I19" s="87">
        <f t="shared" si="1"/>
        <v>2504036793</v>
      </c>
      <c r="J19" s="85">
        <v>465026622</v>
      </c>
      <c r="K19" s="86">
        <v>38068541</v>
      </c>
      <c r="L19" s="86">
        <f t="shared" si="2"/>
        <v>503095163</v>
      </c>
      <c r="M19" s="104">
        <f t="shared" si="3"/>
        <v>0.20091364647931512</v>
      </c>
      <c r="N19" s="85">
        <v>0</v>
      </c>
      <c r="O19" s="86">
        <v>0</v>
      </c>
      <c r="P19" s="86">
        <f t="shared" si="4"/>
        <v>0</v>
      </c>
      <c r="Q19" s="104">
        <f t="shared" si="5"/>
        <v>0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v>465026622</v>
      </c>
      <c r="AA19" s="86">
        <v>38068541</v>
      </c>
      <c r="AB19" s="86">
        <f t="shared" si="10"/>
        <v>503095163</v>
      </c>
      <c r="AC19" s="104">
        <f t="shared" si="11"/>
        <v>0.20091364647931512</v>
      </c>
      <c r="AD19" s="85">
        <v>384419729</v>
      </c>
      <c r="AE19" s="86">
        <v>18090816</v>
      </c>
      <c r="AF19" s="86">
        <f t="shared" si="12"/>
        <v>402510545</v>
      </c>
      <c r="AG19" s="86">
        <v>2170097912</v>
      </c>
      <c r="AH19" s="86">
        <v>2190098271</v>
      </c>
      <c r="AI19" s="87">
        <v>402510545</v>
      </c>
      <c r="AJ19" s="124">
        <f t="shared" si="13"/>
        <v>0.18548036140408028</v>
      </c>
      <c r="AK19" s="125">
        <f t="shared" si="14"/>
        <v>0.24989312516023654</v>
      </c>
    </row>
    <row r="20" spans="1:37" ht="12.75">
      <c r="A20" s="62" t="s">
        <v>96</v>
      </c>
      <c r="B20" s="63" t="s">
        <v>194</v>
      </c>
      <c r="C20" s="64" t="s">
        <v>195</v>
      </c>
      <c r="D20" s="85">
        <v>429927705</v>
      </c>
      <c r="E20" s="86">
        <v>40546000</v>
      </c>
      <c r="F20" s="87">
        <f t="shared" si="0"/>
        <v>470473705</v>
      </c>
      <c r="G20" s="85">
        <v>429927705</v>
      </c>
      <c r="H20" s="86">
        <v>40546000</v>
      </c>
      <c r="I20" s="87">
        <f t="shared" si="1"/>
        <v>470473705</v>
      </c>
      <c r="J20" s="85">
        <v>72606485</v>
      </c>
      <c r="K20" s="86">
        <v>13400162</v>
      </c>
      <c r="L20" s="86">
        <f t="shared" si="2"/>
        <v>86006647</v>
      </c>
      <c r="M20" s="104">
        <f t="shared" si="3"/>
        <v>0.1828086162647496</v>
      </c>
      <c r="N20" s="85">
        <v>0</v>
      </c>
      <c r="O20" s="86">
        <v>0</v>
      </c>
      <c r="P20" s="86">
        <f t="shared" si="4"/>
        <v>0</v>
      </c>
      <c r="Q20" s="104">
        <f t="shared" si="5"/>
        <v>0</v>
      </c>
      <c r="R20" s="85">
        <v>0</v>
      </c>
      <c r="S20" s="86">
        <v>0</v>
      </c>
      <c r="T20" s="86">
        <f t="shared" si="6"/>
        <v>0</v>
      </c>
      <c r="U20" s="104">
        <f t="shared" si="7"/>
        <v>0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v>72606485</v>
      </c>
      <c r="AA20" s="86">
        <v>13400162</v>
      </c>
      <c r="AB20" s="86">
        <f t="shared" si="10"/>
        <v>86006647</v>
      </c>
      <c r="AC20" s="104">
        <f t="shared" si="11"/>
        <v>0.1828086162647496</v>
      </c>
      <c r="AD20" s="85">
        <v>72695133</v>
      </c>
      <c r="AE20" s="86">
        <v>10598045</v>
      </c>
      <c r="AF20" s="86">
        <f t="shared" si="12"/>
        <v>83293178</v>
      </c>
      <c r="AG20" s="86">
        <v>422722242</v>
      </c>
      <c r="AH20" s="86">
        <v>477505000</v>
      </c>
      <c r="AI20" s="87">
        <v>83293178</v>
      </c>
      <c r="AJ20" s="124">
        <f t="shared" si="13"/>
        <v>0.19703997027911296</v>
      </c>
      <c r="AK20" s="125">
        <f t="shared" si="14"/>
        <v>0.03257732584053885</v>
      </c>
    </row>
    <row r="21" spans="1:37" ht="12.75">
      <c r="A21" s="62" t="s">
        <v>111</v>
      </c>
      <c r="B21" s="63" t="s">
        <v>196</v>
      </c>
      <c r="C21" s="64" t="s">
        <v>197</v>
      </c>
      <c r="D21" s="85">
        <v>122598000</v>
      </c>
      <c r="E21" s="86">
        <v>3250000</v>
      </c>
      <c r="F21" s="87">
        <f t="shared" si="0"/>
        <v>125848000</v>
      </c>
      <c r="G21" s="85">
        <v>122598000</v>
      </c>
      <c r="H21" s="86">
        <v>3250000</v>
      </c>
      <c r="I21" s="87">
        <f t="shared" si="1"/>
        <v>125848000</v>
      </c>
      <c r="J21" s="85">
        <v>29933611</v>
      </c>
      <c r="K21" s="86">
        <v>141617</v>
      </c>
      <c r="L21" s="86">
        <f t="shared" si="2"/>
        <v>30075228</v>
      </c>
      <c r="M21" s="104">
        <f t="shared" si="3"/>
        <v>0.23898057974699638</v>
      </c>
      <c r="N21" s="85">
        <v>0</v>
      </c>
      <c r="O21" s="86">
        <v>0</v>
      </c>
      <c r="P21" s="86">
        <f t="shared" si="4"/>
        <v>0</v>
      </c>
      <c r="Q21" s="104">
        <f t="shared" si="5"/>
        <v>0</v>
      </c>
      <c r="R21" s="85">
        <v>0</v>
      </c>
      <c r="S21" s="86">
        <v>0</v>
      </c>
      <c r="T21" s="86">
        <f t="shared" si="6"/>
        <v>0</v>
      </c>
      <c r="U21" s="104">
        <f t="shared" si="7"/>
        <v>0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v>29933611</v>
      </c>
      <c r="AA21" s="86">
        <v>141617</v>
      </c>
      <c r="AB21" s="86">
        <f t="shared" si="10"/>
        <v>30075228</v>
      </c>
      <c r="AC21" s="104">
        <f t="shared" si="11"/>
        <v>0.23898057974699638</v>
      </c>
      <c r="AD21" s="85">
        <v>27597286</v>
      </c>
      <c r="AE21" s="86">
        <v>31253</v>
      </c>
      <c r="AF21" s="86">
        <f t="shared" si="12"/>
        <v>27628539</v>
      </c>
      <c r="AG21" s="86">
        <v>118400000</v>
      </c>
      <c r="AH21" s="86">
        <v>122354477</v>
      </c>
      <c r="AI21" s="87">
        <v>27628539</v>
      </c>
      <c r="AJ21" s="124">
        <f t="shared" si="13"/>
        <v>0.23334914695945946</v>
      </c>
      <c r="AK21" s="125">
        <f t="shared" si="14"/>
        <v>0.08855658274221456</v>
      </c>
    </row>
    <row r="22" spans="1:37" ht="16.5">
      <c r="A22" s="65"/>
      <c r="B22" s="66" t="s">
        <v>198</v>
      </c>
      <c r="C22" s="67"/>
      <c r="D22" s="88">
        <f>SUM(D16:D21)</f>
        <v>3378222231</v>
      </c>
      <c r="E22" s="89">
        <f>SUM(E16:E21)</f>
        <v>400670585</v>
      </c>
      <c r="F22" s="90">
        <f t="shared" si="0"/>
        <v>3778892816</v>
      </c>
      <c r="G22" s="88">
        <f>SUM(G16:G21)</f>
        <v>3378222231</v>
      </c>
      <c r="H22" s="89">
        <f>SUM(H16:H21)</f>
        <v>400670585</v>
      </c>
      <c r="I22" s="90">
        <f t="shared" si="1"/>
        <v>3778892816</v>
      </c>
      <c r="J22" s="88">
        <f>SUM(J16:J21)</f>
        <v>685634056</v>
      </c>
      <c r="K22" s="89">
        <f>SUM(K16:K21)</f>
        <v>71917291</v>
      </c>
      <c r="L22" s="89">
        <f t="shared" si="2"/>
        <v>757551347</v>
      </c>
      <c r="M22" s="105">
        <f t="shared" si="3"/>
        <v>0.20046912783355325</v>
      </c>
      <c r="N22" s="88">
        <f>SUM(N16:N21)</f>
        <v>0</v>
      </c>
      <c r="O22" s="89">
        <f>SUM(O16:O21)</f>
        <v>0</v>
      </c>
      <c r="P22" s="89">
        <f t="shared" si="4"/>
        <v>0</v>
      </c>
      <c r="Q22" s="105">
        <f t="shared" si="5"/>
        <v>0</v>
      </c>
      <c r="R22" s="88">
        <f>SUM(R16:R21)</f>
        <v>0</v>
      </c>
      <c r="S22" s="89">
        <f>SUM(S16:S21)</f>
        <v>0</v>
      </c>
      <c r="T22" s="89">
        <f t="shared" si="6"/>
        <v>0</v>
      </c>
      <c r="U22" s="105">
        <f t="shared" si="7"/>
        <v>0</v>
      </c>
      <c r="V22" s="88">
        <f>SUM(V16:V21)</f>
        <v>0</v>
      </c>
      <c r="W22" s="89">
        <f>SUM(W16:W21)</f>
        <v>0</v>
      </c>
      <c r="X22" s="89">
        <f t="shared" si="8"/>
        <v>0</v>
      </c>
      <c r="Y22" s="105">
        <f t="shared" si="9"/>
        <v>0</v>
      </c>
      <c r="Z22" s="88">
        <v>685634056</v>
      </c>
      <c r="AA22" s="89">
        <v>71917291</v>
      </c>
      <c r="AB22" s="89">
        <f t="shared" si="10"/>
        <v>757551347</v>
      </c>
      <c r="AC22" s="105">
        <f t="shared" si="11"/>
        <v>0.20046912783355325</v>
      </c>
      <c r="AD22" s="88">
        <f>SUM(AD16:AD21)</f>
        <v>577843948</v>
      </c>
      <c r="AE22" s="89">
        <f>SUM(AE16:AE21)</f>
        <v>61590670</v>
      </c>
      <c r="AF22" s="89">
        <f t="shared" si="12"/>
        <v>639434618</v>
      </c>
      <c r="AG22" s="89">
        <f>SUM(AG16:AG21)</f>
        <v>3323647648</v>
      </c>
      <c r="AH22" s="89">
        <f>SUM(AH16:AH21)</f>
        <v>3460514929</v>
      </c>
      <c r="AI22" s="90">
        <f>SUM(AI16:AI21)</f>
        <v>639434618</v>
      </c>
      <c r="AJ22" s="126">
        <f t="shared" si="13"/>
        <v>0.19238941239297097</v>
      </c>
      <c r="AK22" s="127">
        <f t="shared" si="14"/>
        <v>0.18472057294839805</v>
      </c>
    </row>
    <row r="23" spans="1:37" ht="12.75">
      <c r="A23" s="62" t="s">
        <v>96</v>
      </c>
      <c r="B23" s="63" t="s">
        <v>199</v>
      </c>
      <c r="C23" s="64" t="s">
        <v>200</v>
      </c>
      <c r="D23" s="85">
        <v>409435651</v>
      </c>
      <c r="E23" s="86">
        <v>166241150</v>
      </c>
      <c r="F23" s="87">
        <f t="shared" si="0"/>
        <v>575676801</v>
      </c>
      <c r="G23" s="85">
        <v>409435651</v>
      </c>
      <c r="H23" s="86">
        <v>166241150</v>
      </c>
      <c r="I23" s="87">
        <f t="shared" si="1"/>
        <v>575676801</v>
      </c>
      <c r="J23" s="85">
        <v>78203220</v>
      </c>
      <c r="K23" s="86">
        <v>10122693</v>
      </c>
      <c r="L23" s="86">
        <f t="shared" si="2"/>
        <v>88325913</v>
      </c>
      <c r="M23" s="104">
        <f t="shared" si="3"/>
        <v>0.15342968979568103</v>
      </c>
      <c r="N23" s="85">
        <v>0</v>
      </c>
      <c r="O23" s="86">
        <v>0</v>
      </c>
      <c r="P23" s="86">
        <f t="shared" si="4"/>
        <v>0</v>
      </c>
      <c r="Q23" s="104">
        <f t="shared" si="5"/>
        <v>0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v>78203220</v>
      </c>
      <c r="AA23" s="86">
        <v>10122693</v>
      </c>
      <c r="AB23" s="86">
        <f t="shared" si="10"/>
        <v>88325913</v>
      </c>
      <c r="AC23" s="104">
        <f t="shared" si="11"/>
        <v>0.15342968979568103</v>
      </c>
      <c r="AD23" s="85">
        <v>81010704</v>
      </c>
      <c r="AE23" s="86">
        <v>24311021</v>
      </c>
      <c r="AF23" s="86">
        <f t="shared" si="12"/>
        <v>105321725</v>
      </c>
      <c r="AG23" s="86">
        <v>530044490</v>
      </c>
      <c r="AH23" s="86">
        <v>495870028</v>
      </c>
      <c r="AI23" s="87">
        <v>105321725</v>
      </c>
      <c r="AJ23" s="124">
        <f t="shared" si="13"/>
        <v>0.19870355599772388</v>
      </c>
      <c r="AK23" s="125">
        <f t="shared" si="14"/>
        <v>-0.1613704295101509</v>
      </c>
    </row>
    <row r="24" spans="1:37" ht="12.75">
      <c r="A24" s="62" t="s">
        <v>96</v>
      </c>
      <c r="B24" s="63" t="s">
        <v>201</v>
      </c>
      <c r="C24" s="64" t="s">
        <v>202</v>
      </c>
      <c r="D24" s="85">
        <v>732157469</v>
      </c>
      <c r="E24" s="86">
        <v>69280515</v>
      </c>
      <c r="F24" s="87">
        <f t="shared" si="0"/>
        <v>801437984</v>
      </c>
      <c r="G24" s="85">
        <v>732157469</v>
      </c>
      <c r="H24" s="86">
        <v>69280515</v>
      </c>
      <c r="I24" s="87">
        <f t="shared" si="1"/>
        <v>801437984</v>
      </c>
      <c r="J24" s="85">
        <v>99132633</v>
      </c>
      <c r="K24" s="86">
        <v>15594985</v>
      </c>
      <c r="L24" s="86">
        <f t="shared" si="2"/>
        <v>114727618</v>
      </c>
      <c r="M24" s="104">
        <f t="shared" si="3"/>
        <v>0.14315220926688696</v>
      </c>
      <c r="N24" s="85">
        <v>0</v>
      </c>
      <c r="O24" s="86">
        <v>0</v>
      </c>
      <c r="P24" s="86">
        <f t="shared" si="4"/>
        <v>0</v>
      </c>
      <c r="Q24" s="104">
        <f t="shared" si="5"/>
        <v>0</v>
      </c>
      <c r="R24" s="85">
        <v>0</v>
      </c>
      <c r="S24" s="86">
        <v>0</v>
      </c>
      <c r="T24" s="86">
        <f t="shared" si="6"/>
        <v>0</v>
      </c>
      <c r="U24" s="104">
        <f t="shared" si="7"/>
        <v>0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v>99132633</v>
      </c>
      <c r="AA24" s="86">
        <v>15594985</v>
      </c>
      <c r="AB24" s="86">
        <f t="shared" si="10"/>
        <v>114727618</v>
      </c>
      <c r="AC24" s="104">
        <f t="shared" si="11"/>
        <v>0.14315220926688696</v>
      </c>
      <c r="AD24" s="85">
        <v>163914460</v>
      </c>
      <c r="AE24" s="86">
        <v>19466564</v>
      </c>
      <c r="AF24" s="86">
        <f t="shared" si="12"/>
        <v>183381024</v>
      </c>
      <c r="AG24" s="86">
        <v>778393993</v>
      </c>
      <c r="AH24" s="86">
        <v>778393993</v>
      </c>
      <c r="AI24" s="87">
        <v>183381024</v>
      </c>
      <c r="AJ24" s="124">
        <f t="shared" si="13"/>
        <v>0.2355889506459745</v>
      </c>
      <c r="AK24" s="125">
        <f t="shared" si="14"/>
        <v>-0.374375736935573</v>
      </c>
    </row>
    <row r="25" spans="1:37" ht="12.75">
      <c r="A25" s="62" t="s">
        <v>96</v>
      </c>
      <c r="B25" s="63" t="s">
        <v>203</v>
      </c>
      <c r="C25" s="64" t="s">
        <v>204</v>
      </c>
      <c r="D25" s="85">
        <v>336918487</v>
      </c>
      <c r="E25" s="86">
        <v>98761001</v>
      </c>
      <c r="F25" s="87">
        <f t="shared" si="0"/>
        <v>435679488</v>
      </c>
      <c r="G25" s="85">
        <v>336918487</v>
      </c>
      <c r="H25" s="86">
        <v>98761001</v>
      </c>
      <c r="I25" s="87">
        <f t="shared" si="1"/>
        <v>435679488</v>
      </c>
      <c r="J25" s="85">
        <v>75018961</v>
      </c>
      <c r="K25" s="86">
        <v>7498029</v>
      </c>
      <c r="L25" s="86">
        <f t="shared" si="2"/>
        <v>82516990</v>
      </c>
      <c r="M25" s="104">
        <f t="shared" si="3"/>
        <v>0.18939838177554966</v>
      </c>
      <c r="N25" s="85">
        <v>0</v>
      </c>
      <c r="O25" s="86">
        <v>0</v>
      </c>
      <c r="P25" s="86">
        <f t="shared" si="4"/>
        <v>0</v>
      </c>
      <c r="Q25" s="104">
        <f t="shared" si="5"/>
        <v>0</v>
      </c>
      <c r="R25" s="85">
        <v>0</v>
      </c>
      <c r="S25" s="86">
        <v>0</v>
      </c>
      <c r="T25" s="86">
        <f t="shared" si="6"/>
        <v>0</v>
      </c>
      <c r="U25" s="104">
        <f t="shared" si="7"/>
        <v>0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v>75018961</v>
      </c>
      <c r="AA25" s="86">
        <v>7498029</v>
      </c>
      <c r="AB25" s="86">
        <f t="shared" si="10"/>
        <v>82516990</v>
      </c>
      <c r="AC25" s="104">
        <f t="shared" si="11"/>
        <v>0.18939838177554966</v>
      </c>
      <c r="AD25" s="85">
        <v>86666649</v>
      </c>
      <c r="AE25" s="86">
        <v>7418669</v>
      </c>
      <c r="AF25" s="86">
        <f t="shared" si="12"/>
        <v>94085318</v>
      </c>
      <c r="AG25" s="86">
        <v>371643181</v>
      </c>
      <c r="AH25" s="86">
        <v>400341937</v>
      </c>
      <c r="AI25" s="87">
        <v>94085318</v>
      </c>
      <c r="AJ25" s="124">
        <f t="shared" si="13"/>
        <v>0.25316035059984054</v>
      </c>
      <c r="AK25" s="125">
        <f t="shared" si="14"/>
        <v>-0.12295571982867715</v>
      </c>
    </row>
    <row r="26" spans="1:37" ht="12.75">
      <c r="A26" s="62" t="s">
        <v>96</v>
      </c>
      <c r="B26" s="63" t="s">
        <v>205</v>
      </c>
      <c r="C26" s="64" t="s">
        <v>206</v>
      </c>
      <c r="D26" s="85">
        <v>2245877938</v>
      </c>
      <c r="E26" s="86">
        <v>272431999</v>
      </c>
      <c r="F26" s="87">
        <f t="shared" si="0"/>
        <v>2518309937</v>
      </c>
      <c r="G26" s="85">
        <v>2245877938</v>
      </c>
      <c r="H26" s="86">
        <v>272431999</v>
      </c>
      <c r="I26" s="87">
        <f t="shared" si="1"/>
        <v>2518309937</v>
      </c>
      <c r="J26" s="85">
        <v>111249281</v>
      </c>
      <c r="K26" s="86">
        <v>14565105</v>
      </c>
      <c r="L26" s="86">
        <f t="shared" si="2"/>
        <v>125814386</v>
      </c>
      <c r="M26" s="104">
        <f t="shared" si="3"/>
        <v>0.049959849719641555</v>
      </c>
      <c r="N26" s="85">
        <v>0</v>
      </c>
      <c r="O26" s="86">
        <v>0</v>
      </c>
      <c r="P26" s="86">
        <f t="shared" si="4"/>
        <v>0</v>
      </c>
      <c r="Q26" s="104">
        <f t="shared" si="5"/>
        <v>0</v>
      </c>
      <c r="R26" s="85">
        <v>0</v>
      </c>
      <c r="S26" s="86">
        <v>0</v>
      </c>
      <c r="T26" s="86">
        <f t="shared" si="6"/>
        <v>0</v>
      </c>
      <c r="U26" s="104">
        <f t="shared" si="7"/>
        <v>0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v>111249281</v>
      </c>
      <c r="AA26" s="86">
        <v>14565105</v>
      </c>
      <c r="AB26" s="86">
        <f t="shared" si="10"/>
        <v>125814386</v>
      </c>
      <c r="AC26" s="104">
        <f t="shared" si="11"/>
        <v>0.049959849719641555</v>
      </c>
      <c r="AD26" s="85">
        <v>247691136</v>
      </c>
      <c r="AE26" s="86">
        <v>38661100</v>
      </c>
      <c r="AF26" s="86">
        <f t="shared" si="12"/>
        <v>286352236</v>
      </c>
      <c r="AG26" s="86">
        <v>1813384780</v>
      </c>
      <c r="AH26" s="86">
        <v>1802025778</v>
      </c>
      <c r="AI26" s="87">
        <v>286352236</v>
      </c>
      <c r="AJ26" s="124">
        <f t="shared" si="13"/>
        <v>0.15791035590361577</v>
      </c>
      <c r="AK26" s="125">
        <f t="shared" si="14"/>
        <v>-0.5606306842318494</v>
      </c>
    </row>
    <row r="27" spans="1:37" ht="12.75">
      <c r="A27" s="62" t="s">
        <v>96</v>
      </c>
      <c r="B27" s="63" t="s">
        <v>207</v>
      </c>
      <c r="C27" s="64" t="s">
        <v>208</v>
      </c>
      <c r="D27" s="85">
        <v>128962433</v>
      </c>
      <c r="E27" s="86">
        <v>84454002</v>
      </c>
      <c r="F27" s="87">
        <f t="shared" si="0"/>
        <v>213416435</v>
      </c>
      <c r="G27" s="85">
        <v>128962433</v>
      </c>
      <c r="H27" s="86">
        <v>84454002</v>
      </c>
      <c r="I27" s="87">
        <f t="shared" si="1"/>
        <v>213416435</v>
      </c>
      <c r="J27" s="85">
        <v>25142935</v>
      </c>
      <c r="K27" s="86">
        <v>23307546</v>
      </c>
      <c r="L27" s="86">
        <f t="shared" si="2"/>
        <v>48450481</v>
      </c>
      <c r="M27" s="104">
        <f t="shared" si="3"/>
        <v>0.227023195284843</v>
      </c>
      <c r="N27" s="85">
        <v>0</v>
      </c>
      <c r="O27" s="86">
        <v>0</v>
      </c>
      <c r="P27" s="86">
        <f t="shared" si="4"/>
        <v>0</v>
      </c>
      <c r="Q27" s="104">
        <f t="shared" si="5"/>
        <v>0</v>
      </c>
      <c r="R27" s="85">
        <v>0</v>
      </c>
      <c r="S27" s="86">
        <v>0</v>
      </c>
      <c r="T27" s="86">
        <f t="shared" si="6"/>
        <v>0</v>
      </c>
      <c r="U27" s="104">
        <f t="shared" si="7"/>
        <v>0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v>25142935</v>
      </c>
      <c r="AA27" s="86">
        <v>23307546</v>
      </c>
      <c r="AB27" s="86">
        <f t="shared" si="10"/>
        <v>48450481</v>
      </c>
      <c r="AC27" s="104">
        <f t="shared" si="11"/>
        <v>0.227023195284843</v>
      </c>
      <c r="AD27" s="85">
        <v>26765161</v>
      </c>
      <c r="AE27" s="86">
        <v>7745066</v>
      </c>
      <c r="AF27" s="86">
        <f t="shared" si="12"/>
        <v>34510227</v>
      </c>
      <c r="AG27" s="86">
        <v>173165324</v>
      </c>
      <c r="AH27" s="86">
        <v>177227619</v>
      </c>
      <c r="AI27" s="87">
        <v>34510227</v>
      </c>
      <c r="AJ27" s="124">
        <f t="shared" si="13"/>
        <v>0.1992906328059075</v>
      </c>
      <c r="AK27" s="125">
        <f t="shared" si="14"/>
        <v>0.4039455898102322</v>
      </c>
    </row>
    <row r="28" spans="1:37" ht="12.75">
      <c r="A28" s="62" t="s">
        <v>96</v>
      </c>
      <c r="B28" s="63" t="s">
        <v>209</v>
      </c>
      <c r="C28" s="64" t="s">
        <v>210</v>
      </c>
      <c r="D28" s="85">
        <v>223121265</v>
      </c>
      <c r="E28" s="86">
        <v>46964400</v>
      </c>
      <c r="F28" s="87">
        <f t="shared" si="0"/>
        <v>270085665</v>
      </c>
      <c r="G28" s="85">
        <v>223121265</v>
      </c>
      <c r="H28" s="86">
        <v>46964400</v>
      </c>
      <c r="I28" s="87">
        <f t="shared" si="1"/>
        <v>270085665</v>
      </c>
      <c r="J28" s="85">
        <v>32942383</v>
      </c>
      <c r="K28" s="86">
        <v>5027623</v>
      </c>
      <c r="L28" s="86">
        <f t="shared" si="2"/>
        <v>37970006</v>
      </c>
      <c r="M28" s="104">
        <f t="shared" si="3"/>
        <v>0.1405850473404429</v>
      </c>
      <c r="N28" s="85">
        <v>0</v>
      </c>
      <c r="O28" s="86">
        <v>0</v>
      </c>
      <c r="P28" s="86">
        <f t="shared" si="4"/>
        <v>0</v>
      </c>
      <c r="Q28" s="104">
        <f t="shared" si="5"/>
        <v>0</v>
      </c>
      <c r="R28" s="85">
        <v>0</v>
      </c>
      <c r="S28" s="86">
        <v>0</v>
      </c>
      <c r="T28" s="86">
        <f t="shared" si="6"/>
        <v>0</v>
      </c>
      <c r="U28" s="104">
        <f t="shared" si="7"/>
        <v>0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v>32942383</v>
      </c>
      <c r="AA28" s="86">
        <v>5027623</v>
      </c>
      <c r="AB28" s="86">
        <f t="shared" si="10"/>
        <v>37970006</v>
      </c>
      <c r="AC28" s="104">
        <f t="shared" si="11"/>
        <v>0.1405850473404429</v>
      </c>
      <c r="AD28" s="85">
        <v>39199809</v>
      </c>
      <c r="AE28" s="86">
        <v>3978031</v>
      </c>
      <c r="AF28" s="86">
        <f t="shared" si="12"/>
        <v>43177840</v>
      </c>
      <c r="AG28" s="86">
        <v>264657456</v>
      </c>
      <c r="AH28" s="86">
        <v>258185355</v>
      </c>
      <c r="AI28" s="87">
        <v>43177840</v>
      </c>
      <c r="AJ28" s="124">
        <f t="shared" si="13"/>
        <v>0.1631461310502433</v>
      </c>
      <c r="AK28" s="125">
        <f t="shared" si="14"/>
        <v>-0.12061358326400762</v>
      </c>
    </row>
    <row r="29" spans="1:37" ht="12.75">
      <c r="A29" s="62" t="s">
        <v>111</v>
      </c>
      <c r="B29" s="63" t="s">
        <v>211</v>
      </c>
      <c r="C29" s="64" t="s">
        <v>212</v>
      </c>
      <c r="D29" s="85">
        <v>219532085</v>
      </c>
      <c r="E29" s="86">
        <v>241500</v>
      </c>
      <c r="F29" s="87">
        <f t="shared" si="0"/>
        <v>219773585</v>
      </c>
      <c r="G29" s="85">
        <v>219532085</v>
      </c>
      <c r="H29" s="86">
        <v>241500</v>
      </c>
      <c r="I29" s="87">
        <f t="shared" si="1"/>
        <v>219773585</v>
      </c>
      <c r="J29" s="85">
        <v>34022761</v>
      </c>
      <c r="K29" s="86">
        <v>0</v>
      </c>
      <c r="L29" s="86">
        <f t="shared" si="2"/>
        <v>34022761</v>
      </c>
      <c r="M29" s="104">
        <f t="shared" si="3"/>
        <v>0.15480823593972862</v>
      </c>
      <c r="N29" s="85">
        <v>0</v>
      </c>
      <c r="O29" s="86">
        <v>0</v>
      </c>
      <c r="P29" s="86">
        <f t="shared" si="4"/>
        <v>0</v>
      </c>
      <c r="Q29" s="104">
        <f t="shared" si="5"/>
        <v>0</v>
      </c>
      <c r="R29" s="85">
        <v>0</v>
      </c>
      <c r="S29" s="86">
        <v>0</v>
      </c>
      <c r="T29" s="86">
        <f t="shared" si="6"/>
        <v>0</v>
      </c>
      <c r="U29" s="104">
        <f t="shared" si="7"/>
        <v>0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v>34022761</v>
      </c>
      <c r="AA29" s="86">
        <v>0</v>
      </c>
      <c r="AB29" s="86">
        <f t="shared" si="10"/>
        <v>34022761</v>
      </c>
      <c r="AC29" s="104">
        <f t="shared" si="11"/>
        <v>0.15480823593972862</v>
      </c>
      <c r="AD29" s="85">
        <v>27151747</v>
      </c>
      <c r="AE29" s="86">
        <v>207949</v>
      </c>
      <c r="AF29" s="86">
        <f t="shared" si="12"/>
        <v>27359696</v>
      </c>
      <c r="AG29" s="86">
        <v>107116165</v>
      </c>
      <c r="AH29" s="86">
        <v>108954381</v>
      </c>
      <c r="AI29" s="87">
        <v>27359696</v>
      </c>
      <c r="AJ29" s="124">
        <f t="shared" si="13"/>
        <v>0.255420794797872</v>
      </c>
      <c r="AK29" s="125">
        <f t="shared" si="14"/>
        <v>0.24353578343852944</v>
      </c>
    </row>
    <row r="30" spans="1:37" ht="16.5">
      <c r="A30" s="65"/>
      <c r="B30" s="66" t="s">
        <v>213</v>
      </c>
      <c r="C30" s="67"/>
      <c r="D30" s="88">
        <f>SUM(D23:D29)</f>
        <v>4296005328</v>
      </c>
      <c r="E30" s="89">
        <f>SUM(E23:E29)</f>
        <v>738374567</v>
      </c>
      <c r="F30" s="90">
        <f t="shared" si="0"/>
        <v>5034379895</v>
      </c>
      <c r="G30" s="88">
        <f>SUM(G23:G29)</f>
        <v>4296005328</v>
      </c>
      <c r="H30" s="89">
        <f>SUM(H23:H29)</f>
        <v>738374567</v>
      </c>
      <c r="I30" s="90">
        <f t="shared" si="1"/>
        <v>5034379895</v>
      </c>
      <c r="J30" s="88">
        <f>SUM(J23:J29)</f>
        <v>455712174</v>
      </c>
      <c r="K30" s="89">
        <f>SUM(K23:K29)</f>
        <v>76115981</v>
      </c>
      <c r="L30" s="89">
        <f t="shared" si="2"/>
        <v>531828155</v>
      </c>
      <c r="M30" s="105">
        <f t="shared" si="3"/>
        <v>0.10563925768259887</v>
      </c>
      <c r="N30" s="88">
        <f>SUM(N23:N29)</f>
        <v>0</v>
      </c>
      <c r="O30" s="89">
        <f>SUM(O23:O29)</f>
        <v>0</v>
      </c>
      <c r="P30" s="89">
        <f t="shared" si="4"/>
        <v>0</v>
      </c>
      <c r="Q30" s="105">
        <f t="shared" si="5"/>
        <v>0</v>
      </c>
      <c r="R30" s="88">
        <f>SUM(R23:R29)</f>
        <v>0</v>
      </c>
      <c r="S30" s="89">
        <f>SUM(S23:S29)</f>
        <v>0</v>
      </c>
      <c r="T30" s="89">
        <f t="shared" si="6"/>
        <v>0</v>
      </c>
      <c r="U30" s="105">
        <f t="shared" si="7"/>
        <v>0</v>
      </c>
      <c r="V30" s="88">
        <f>SUM(V23:V29)</f>
        <v>0</v>
      </c>
      <c r="W30" s="89">
        <f>SUM(W23:W29)</f>
        <v>0</v>
      </c>
      <c r="X30" s="89">
        <f t="shared" si="8"/>
        <v>0</v>
      </c>
      <c r="Y30" s="105">
        <f t="shared" si="9"/>
        <v>0</v>
      </c>
      <c r="Z30" s="88">
        <v>455712174</v>
      </c>
      <c r="AA30" s="89">
        <v>76115981</v>
      </c>
      <c r="AB30" s="89">
        <f t="shared" si="10"/>
        <v>531828155</v>
      </c>
      <c r="AC30" s="105">
        <f t="shared" si="11"/>
        <v>0.10563925768259887</v>
      </c>
      <c r="AD30" s="88">
        <f>SUM(AD23:AD29)</f>
        <v>672399666</v>
      </c>
      <c r="AE30" s="89">
        <f>SUM(AE23:AE29)</f>
        <v>101788400</v>
      </c>
      <c r="AF30" s="89">
        <f t="shared" si="12"/>
        <v>774188066</v>
      </c>
      <c r="AG30" s="89">
        <f>SUM(AG23:AG29)</f>
        <v>4038405389</v>
      </c>
      <c r="AH30" s="89">
        <f>SUM(AH23:AH29)</f>
        <v>4020999091</v>
      </c>
      <c r="AI30" s="90">
        <f>SUM(AI23:AI29)</f>
        <v>774188066</v>
      </c>
      <c r="AJ30" s="126">
        <f t="shared" si="13"/>
        <v>0.1917063770043419</v>
      </c>
      <c r="AK30" s="127">
        <f t="shared" si="14"/>
        <v>-0.3130504352155694</v>
      </c>
    </row>
    <row r="31" spans="1:37" ht="12.75">
      <c r="A31" s="62" t="s">
        <v>96</v>
      </c>
      <c r="B31" s="63" t="s">
        <v>214</v>
      </c>
      <c r="C31" s="64" t="s">
        <v>215</v>
      </c>
      <c r="D31" s="85">
        <v>775017965</v>
      </c>
      <c r="E31" s="86">
        <v>76152742</v>
      </c>
      <c r="F31" s="87">
        <f t="shared" si="0"/>
        <v>851170707</v>
      </c>
      <c r="G31" s="85">
        <v>775017965</v>
      </c>
      <c r="H31" s="86">
        <v>76152742</v>
      </c>
      <c r="I31" s="87">
        <f t="shared" si="1"/>
        <v>851170707</v>
      </c>
      <c r="J31" s="85">
        <v>102782468</v>
      </c>
      <c r="K31" s="86">
        <v>7618225</v>
      </c>
      <c r="L31" s="86">
        <f t="shared" si="2"/>
        <v>110400693</v>
      </c>
      <c r="M31" s="104">
        <f t="shared" si="3"/>
        <v>0.1297045258866034</v>
      </c>
      <c r="N31" s="85">
        <v>0</v>
      </c>
      <c r="O31" s="86">
        <v>0</v>
      </c>
      <c r="P31" s="86">
        <f t="shared" si="4"/>
        <v>0</v>
      </c>
      <c r="Q31" s="104">
        <f t="shared" si="5"/>
        <v>0</v>
      </c>
      <c r="R31" s="85">
        <v>0</v>
      </c>
      <c r="S31" s="86">
        <v>0</v>
      </c>
      <c r="T31" s="86">
        <f t="shared" si="6"/>
        <v>0</v>
      </c>
      <c r="U31" s="104">
        <f t="shared" si="7"/>
        <v>0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v>102782468</v>
      </c>
      <c r="AA31" s="86">
        <v>7618225</v>
      </c>
      <c r="AB31" s="86">
        <f t="shared" si="10"/>
        <v>110400693</v>
      </c>
      <c r="AC31" s="104">
        <f t="shared" si="11"/>
        <v>0.1297045258866034</v>
      </c>
      <c r="AD31" s="85">
        <v>123263711</v>
      </c>
      <c r="AE31" s="86">
        <v>10534806</v>
      </c>
      <c r="AF31" s="86">
        <f t="shared" si="12"/>
        <v>133798517</v>
      </c>
      <c r="AG31" s="86">
        <v>822795870</v>
      </c>
      <c r="AH31" s="86">
        <v>786983000</v>
      </c>
      <c r="AI31" s="87">
        <v>133798517</v>
      </c>
      <c r="AJ31" s="124">
        <f t="shared" si="13"/>
        <v>0.16261447325932737</v>
      </c>
      <c r="AK31" s="125">
        <f t="shared" si="14"/>
        <v>-0.17487356754484806</v>
      </c>
    </row>
    <row r="32" spans="1:37" ht="12.75">
      <c r="A32" s="62" t="s">
        <v>96</v>
      </c>
      <c r="B32" s="63" t="s">
        <v>216</v>
      </c>
      <c r="C32" s="64" t="s">
        <v>217</v>
      </c>
      <c r="D32" s="85">
        <v>785070584</v>
      </c>
      <c r="E32" s="86">
        <v>90078001</v>
      </c>
      <c r="F32" s="87">
        <f t="shared" si="0"/>
        <v>875148585</v>
      </c>
      <c r="G32" s="85">
        <v>785070584</v>
      </c>
      <c r="H32" s="86">
        <v>90078001</v>
      </c>
      <c r="I32" s="87">
        <f t="shared" si="1"/>
        <v>875148585</v>
      </c>
      <c r="J32" s="85">
        <v>42107050</v>
      </c>
      <c r="K32" s="86">
        <v>7243558</v>
      </c>
      <c r="L32" s="86">
        <f t="shared" si="2"/>
        <v>49350608</v>
      </c>
      <c r="M32" s="104">
        <f t="shared" si="3"/>
        <v>0.05639111900066661</v>
      </c>
      <c r="N32" s="85">
        <v>0</v>
      </c>
      <c r="O32" s="86">
        <v>0</v>
      </c>
      <c r="P32" s="86">
        <f t="shared" si="4"/>
        <v>0</v>
      </c>
      <c r="Q32" s="104">
        <f t="shared" si="5"/>
        <v>0</v>
      </c>
      <c r="R32" s="85">
        <v>0</v>
      </c>
      <c r="S32" s="86">
        <v>0</v>
      </c>
      <c r="T32" s="86">
        <f t="shared" si="6"/>
        <v>0</v>
      </c>
      <c r="U32" s="104">
        <f t="shared" si="7"/>
        <v>0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v>42107050</v>
      </c>
      <c r="AA32" s="86">
        <v>7243558</v>
      </c>
      <c r="AB32" s="86">
        <f t="shared" si="10"/>
        <v>49350608</v>
      </c>
      <c r="AC32" s="104">
        <f t="shared" si="11"/>
        <v>0.05639111900066661</v>
      </c>
      <c r="AD32" s="85">
        <v>208932450</v>
      </c>
      <c r="AE32" s="86">
        <v>11932051</v>
      </c>
      <c r="AF32" s="86">
        <f t="shared" si="12"/>
        <v>220864501</v>
      </c>
      <c r="AG32" s="86">
        <v>803330599</v>
      </c>
      <c r="AH32" s="86">
        <v>864095393</v>
      </c>
      <c r="AI32" s="87">
        <v>220864501</v>
      </c>
      <c r="AJ32" s="124">
        <f t="shared" si="13"/>
        <v>0.2749359992946067</v>
      </c>
      <c r="AK32" s="125">
        <f t="shared" si="14"/>
        <v>-0.7765570846534546</v>
      </c>
    </row>
    <row r="33" spans="1:37" ht="12.75">
      <c r="A33" s="62" t="s">
        <v>96</v>
      </c>
      <c r="B33" s="63" t="s">
        <v>218</v>
      </c>
      <c r="C33" s="64" t="s">
        <v>219</v>
      </c>
      <c r="D33" s="85">
        <v>1073345310</v>
      </c>
      <c r="E33" s="86">
        <v>166156660</v>
      </c>
      <c r="F33" s="87">
        <f t="shared" si="0"/>
        <v>1239501970</v>
      </c>
      <c r="G33" s="85">
        <v>1073345310</v>
      </c>
      <c r="H33" s="86">
        <v>166156660</v>
      </c>
      <c r="I33" s="87">
        <f t="shared" si="1"/>
        <v>1239501970</v>
      </c>
      <c r="J33" s="85">
        <v>206367231</v>
      </c>
      <c r="K33" s="86">
        <v>10706501</v>
      </c>
      <c r="L33" s="86">
        <f t="shared" si="2"/>
        <v>217073732</v>
      </c>
      <c r="M33" s="104">
        <f t="shared" si="3"/>
        <v>0.17512979991471897</v>
      </c>
      <c r="N33" s="85">
        <v>0</v>
      </c>
      <c r="O33" s="86">
        <v>0</v>
      </c>
      <c r="P33" s="86">
        <f t="shared" si="4"/>
        <v>0</v>
      </c>
      <c r="Q33" s="104">
        <f t="shared" si="5"/>
        <v>0</v>
      </c>
      <c r="R33" s="85">
        <v>0</v>
      </c>
      <c r="S33" s="86">
        <v>0</v>
      </c>
      <c r="T33" s="86">
        <f t="shared" si="6"/>
        <v>0</v>
      </c>
      <c r="U33" s="104">
        <f t="shared" si="7"/>
        <v>0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v>206367231</v>
      </c>
      <c r="AA33" s="86">
        <v>10706501</v>
      </c>
      <c r="AB33" s="86">
        <f t="shared" si="10"/>
        <v>217073732</v>
      </c>
      <c r="AC33" s="104">
        <f t="shared" si="11"/>
        <v>0.17512979991471897</v>
      </c>
      <c r="AD33" s="85">
        <v>192838603</v>
      </c>
      <c r="AE33" s="86">
        <v>20770926</v>
      </c>
      <c r="AF33" s="86">
        <f t="shared" si="12"/>
        <v>213609529</v>
      </c>
      <c r="AG33" s="86">
        <v>1112081930</v>
      </c>
      <c r="AH33" s="86">
        <v>1129175960</v>
      </c>
      <c r="AI33" s="87">
        <v>213609529</v>
      </c>
      <c r="AJ33" s="124">
        <f t="shared" si="13"/>
        <v>0.19208074804344677</v>
      </c>
      <c r="AK33" s="125">
        <f t="shared" si="14"/>
        <v>0.016217455355186816</v>
      </c>
    </row>
    <row r="34" spans="1:37" ht="12.75">
      <c r="A34" s="62" t="s">
        <v>96</v>
      </c>
      <c r="B34" s="63" t="s">
        <v>220</v>
      </c>
      <c r="C34" s="64" t="s">
        <v>221</v>
      </c>
      <c r="D34" s="85">
        <v>213531008</v>
      </c>
      <c r="E34" s="86">
        <v>33091914</v>
      </c>
      <c r="F34" s="87">
        <f t="shared" si="0"/>
        <v>246622922</v>
      </c>
      <c r="G34" s="85">
        <v>213531008</v>
      </c>
      <c r="H34" s="86">
        <v>33091914</v>
      </c>
      <c r="I34" s="87">
        <f t="shared" si="1"/>
        <v>246622922</v>
      </c>
      <c r="J34" s="85">
        <v>42447468</v>
      </c>
      <c r="K34" s="86">
        <v>0</v>
      </c>
      <c r="L34" s="86">
        <f t="shared" si="2"/>
        <v>42447468</v>
      </c>
      <c r="M34" s="104">
        <f t="shared" si="3"/>
        <v>0.1721148531359952</v>
      </c>
      <c r="N34" s="85">
        <v>0</v>
      </c>
      <c r="O34" s="86">
        <v>0</v>
      </c>
      <c r="P34" s="86">
        <f t="shared" si="4"/>
        <v>0</v>
      </c>
      <c r="Q34" s="104">
        <f t="shared" si="5"/>
        <v>0</v>
      </c>
      <c r="R34" s="85">
        <v>0</v>
      </c>
      <c r="S34" s="86">
        <v>0</v>
      </c>
      <c r="T34" s="86">
        <f t="shared" si="6"/>
        <v>0</v>
      </c>
      <c r="U34" s="104">
        <f t="shared" si="7"/>
        <v>0</v>
      </c>
      <c r="V34" s="85">
        <v>0</v>
      </c>
      <c r="W34" s="86">
        <v>0</v>
      </c>
      <c r="X34" s="86">
        <f t="shared" si="8"/>
        <v>0</v>
      </c>
      <c r="Y34" s="104">
        <f t="shared" si="9"/>
        <v>0</v>
      </c>
      <c r="Z34" s="85">
        <v>42447468</v>
      </c>
      <c r="AA34" s="86">
        <v>0</v>
      </c>
      <c r="AB34" s="86">
        <f t="shared" si="10"/>
        <v>42447468</v>
      </c>
      <c r="AC34" s="104">
        <f t="shared" si="11"/>
        <v>0.1721148531359952</v>
      </c>
      <c r="AD34" s="85">
        <v>37486209</v>
      </c>
      <c r="AE34" s="86">
        <v>5777959</v>
      </c>
      <c r="AF34" s="86">
        <f t="shared" si="12"/>
        <v>43264168</v>
      </c>
      <c r="AG34" s="86">
        <v>228190865</v>
      </c>
      <c r="AH34" s="86">
        <v>233413327</v>
      </c>
      <c r="AI34" s="87">
        <v>43264168</v>
      </c>
      <c r="AJ34" s="124">
        <f t="shared" si="13"/>
        <v>0.1895964064994451</v>
      </c>
      <c r="AK34" s="125">
        <f t="shared" si="14"/>
        <v>-0.018877053177123404</v>
      </c>
    </row>
    <row r="35" spans="1:37" ht="12.75">
      <c r="A35" s="62" t="s">
        <v>111</v>
      </c>
      <c r="B35" s="63" t="s">
        <v>222</v>
      </c>
      <c r="C35" s="64" t="s">
        <v>223</v>
      </c>
      <c r="D35" s="85">
        <v>154682000</v>
      </c>
      <c r="E35" s="86">
        <v>2915000</v>
      </c>
      <c r="F35" s="87">
        <f t="shared" si="0"/>
        <v>157597000</v>
      </c>
      <c r="G35" s="85">
        <v>154682000</v>
      </c>
      <c r="H35" s="86">
        <v>2915000</v>
      </c>
      <c r="I35" s="87">
        <f t="shared" si="1"/>
        <v>157597000</v>
      </c>
      <c r="J35" s="85">
        <v>14796293</v>
      </c>
      <c r="K35" s="86">
        <v>0</v>
      </c>
      <c r="L35" s="86">
        <f t="shared" si="2"/>
        <v>14796293</v>
      </c>
      <c r="M35" s="104">
        <f t="shared" si="3"/>
        <v>0.09388689505510892</v>
      </c>
      <c r="N35" s="85">
        <v>0</v>
      </c>
      <c r="O35" s="86">
        <v>0</v>
      </c>
      <c r="P35" s="86">
        <f t="shared" si="4"/>
        <v>0</v>
      </c>
      <c r="Q35" s="104">
        <f t="shared" si="5"/>
        <v>0</v>
      </c>
      <c r="R35" s="85">
        <v>0</v>
      </c>
      <c r="S35" s="86">
        <v>0</v>
      </c>
      <c r="T35" s="86">
        <f t="shared" si="6"/>
        <v>0</v>
      </c>
      <c r="U35" s="104">
        <f t="shared" si="7"/>
        <v>0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v>14796293</v>
      </c>
      <c r="AA35" s="86">
        <v>0</v>
      </c>
      <c r="AB35" s="86">
        <f t="shared" si="10"/>
        <v>14796293</v>
      </c>
      <c r="AC35" s="104">
        <f t="shared" si="11"/>
        <v>0.09388689505510892</v>
      </c>
      <c r="AD35" s="85">
        <v>35397465</v>
      </c>
      <c r="AE35" s="86">
        <v>382432</v>
      </c>
      <c r="AF35" s="86">
        <f t="shared" si="12"/>
        <v>35779897</v>
      </c>
      <c r="AG35" s="86">
        <v>154946000</v>
      </c>
      <c r="AH35" s="86">
        <v>171819323</v>
      </c>
      <c r="AI35" s="87">
        <v>35779897</v>
      </c>
      <c r="AJ35" s="124">
        <f t="shared" si="13"/>
        <v>0.23091849418507093</v>
      </c>
      <c r="AK35" s="125">
        <f t="shared" si="14"/>
        <v>-0.5864635105014416</v>
      </c>
    </row>
    <row r="36" spans="1:37" ht="16.5">
      <c r="A36" s="65"/>
      <c r="B36" s="66" t="s">
        <v>224</v>
      </c>
      <c r="C36" s="67"/>
      <c r="D36" s="88">
        <f>SUM(D31:D35)</f>
        <v>3001646867</v>
      </c>
      <c r="E36" s="89">
        <f>SUM(E31:E35)</f>
        <v>368394317</v>
      </c>
      <c r="F36" s="90">
        <f t="shared" si="0"/>
        <v>3370041184</v>
      </c>
      <c r="G36" s="88">
        <f>SUM(G31:G35)</f>
        <v>3001646867</v>
      </c>
      <c r="H36" s="89">
        <f>SUM(H31:H35)</f>
        <v>368394317</v>
      </c>
      <c r="I36" s="90">
        <f t="shared" si="1"/>
        <v>3370041184</v>
      </c>
      <c r="J36" s="88">
        <f>SUM(J31:J35)</f>
        <v>408500510</v>
      </c>
      <c r="K36" s="89">
        <f>SUM(K31:K35)</f>
        <v>25568284</v>
      </c>
      <c r="L36" s="89">
        <f t="shared" si="2"/>
        <v>434068794</v>
      </c>
      <c r="M36" s="105">
        <f t="shared" si="3"/>
        <v>0.12880222237663908</v>
      </c>
      <c r="N36" s="88">
        <f>SUM(N31:N35)</f>
        <v>0</v>
      </c>
      <c r="O36" s="89">
        <f>SUM(O31:O35)</f>
        <v>0</v>
      </c>
      <c r="P36" s="89">
        <f t="shared" si="4"/>
        <v>0</v>
      </c>
      <c r="Q36" s="105">
        <f t="shared" si="5"/>
        <v>0</v>
      </c>
      <c r="R36" s="88">
        <f>SUM(R31:R35)</f>
        <v>0</v>
      </c>
      <c r="S36" s="89">
        <f>SUM(S31:S35)</f>
        <v>0</v>
      </c>
      <c r="T36" s="89">
        <f t="shared" si="6"/>
        <v>0</v>
      </c>
      <c r="U36" s="105">
        <f t="shared" si="7"/>
        <v>0</v>
      </c>
      <c r="V36" s="88">
        <f>SUM(V31:V35)</f>
        <v>0</v>
      </c>
      <c r="W36" s="89">
        <f>SUM(W31:W35)</f>
        <v>0</v>
      </c>
      <c r="X36" s="89">
        <f t="shared" si="8"/>
        <v>0</v>
      </c>
      <c r="Y36" s="105">
        <f t="shared" si="9"/>
        <v>0</v>
      </c>
      <c r="Z36" s="88">
        <v>408500510</v>
      </c>
      <c r="AA36" s="89">
        <v>25568284</v>
      </c>
      <c r="AB36" s="89">
        <f t="shared" si="10"/>
        <v>434068794</v>
      </c>
      <c r="AC36" s="105">
        <f t="shared" si="11"/>
        <v>0.12880222237663908</v>
      </c>
      <c r="AD36" s="88">
        <f>SUM(AD31:AD35)</f>
        <v>597918438</v>
      </c>
      <c r="AE36" s="89">
        <f>SUM(AE31:AE35)</f>
        <v>49398174</v>
      </c>
      <c r="AF36" s="89">
        <f t="shared" si="12"/>
        <v>647316612</v>
      </c>
      <c r="AG36" s="89">
        <f>SUM(AG31:AG35)</f>
        <v>3121345264</v>
      </c>
      <c r="AH36" s="89">
        <f>SUM(AH31:AH35)</f>
        <v>3185487003</v>
      </c>
      <c r="AI36" s="90">
        <f>SUM(AI31:AI35)</f>
        <v>647316612</v>
      </c>
      <c r="AJ36" s="126">
        <f t="shared" si="13"/>
        <v>0.2073838544764076</v>
      </c>
      <c r="AK36" s="127">
        <f t="shared" si="14"/>
        <v>-0.3294335631849967</v>
      </c>
    </row>
    <row r="37" spans="1:37" ht="16.5">
      <c r="A37" s="68"/>
      <c r="B37" s="69" t="s">
        <v>225</v>
      </c>
      <c r="C37" s="70"/>
      <c r="D37" s="91">
        <f>SUM(D9,D11:D14,D16:D21,D23:D29,D31:D35)</f>
        <v>17549597232</v>
      </c>
      <c r="E37" s="92">
        <f>SUM(E9,E11:E14,E16:E21,E23:E29,E31:E35)</f>
        <v>2821395374</v>
      </c>
      <c r="F37" s="93">
        <f t="shared" si="0"/>
        <v>20370992606</v>
      </c>
      <c r="G37" s="91">
        <f>SUM(G9,G11:G14,G16:G21,G23:G29,G31:G35)</f>
        <v>17549597232</v>
      </c>
      <c r="H37" s="92">
        <f>SUM(H9,H11:H14,H16:H21,H23:H29,H31:H35)</f>
        <v>2821395374</v>
      </c>
      <c r="I37" s="93">
        <f t="shared" si="1"/>
        <v>20370992606</v>
      </c>
      <c r="J37" s="91">
        <f>SUM(J9,J11:J14,J16:J21,J23:J29,J31:J35)</f>
        <v>2674739829</v>
      </c>
      <c r="K37" s="92">
        <f>SUM(K9,K11:K14,K16:K21,K23:K29,K31:K35)</f>
        <v>314969273</v>
      </c>
      <c r="L37" s="92">
        <f t="shared" si="2"/>
        <v>2989709102</v>
      </c>
      <c r="M37" s="106">
        <f t="shared" si="3"/>
        <v>0.14676305469373258</v>
      </c>
      <c r="N37" s="91">
        <f>SUM(N9,N11:N14,N16:N21,N23:N29,N31:N35)</f>
        <v>0</v>
      </c>
      <c r="O37" s="92">
        <f>SUM(O9,O11:O14,O16:O21,O23:O29,O31:O35)</f>
        <v>0</v>
      </c>
      <c r="P37" s="92">
        <f t="shared" si="4"/>
        <v>0</v>
      </c>
      <c r="Q37" s="106">
        <f t="shared" si="5"/>
        <v>0</v>
      </c>
      <c r="R37" s="91">
        <f>SUM(R9,R11:R14,R16:R21,R23:R29,R31:R35)</f>
        <v>0</v>
      </c>
      <c r="S37" s="92">
        <f>SUM(S9,S11:S14,S16:S21,S23:S29,S31:S35)</f>
        <v>0</v>
      </c>
      <c r="T37" s="92">
        <f t="shared" si="6"/>
        <v>0</v>
      </c>
      <c r="U37" s="106">
        <f t="shared" si="7"/>
        <v>0</v>
      </c>
      <c r="V37" s="91">
        <f>SUM(V9,V11:V14,V16:V21,V23:V29,V31:V35)</f>
        <v>0</v>
      </c>
      <c r="W37" s="92">
        <f>SUM(W9,W11:W14,W16:W21,W23:W29,W31:W35)</f>
        <v>0</v>
      </c>
      <c r="X37" s="92">
        <f t="shared" si="8"/>
        <v>0</v>
      </c>
      <c r="Y37" s="106">
        <f t="shared" si="9"/>
        <v>0</v>
      </c>
      <c r="Z37" s="91">
        <v>2674739829</v>
      </c>
      <c r="AA37" s="92">
        <v>314969273</v>
      </c>
      <c r="AB37" s="92">
        <f t="shared" si="10"/>
        <v>2989709102</v>
      </c>
      <c r="AC37" s="106">
        <f t="shared" si="11"/>
        <v>0.14676305469373258</v>
      </c>
      <c r="AD37" s="91">
        <f>SUM(AD9,AD11:AD14,AD16:AD21,AD23:AD29,AD31:AD35)</f>
        <v>3474540259</v>
      </c>
      <c r="AE37" s="92">
        <f>SUM(AE9,AE11:AE14,AE16:AE21,AE23:AE29,AE31:AE35)</f>
        <v>399577545</v>
      </c>
      <c r="AF37" s="92">
        <f t="shared" si="12"/>
        <v>3874117804</v>
      </c>
      <c r="AG37" s="92">
        <f>SUM(AG9,AG11:AG14,AG16:AG21,AG23:AG29,AG31:AG35)</f>
        <v>19798148189</v>
      </c>
      <c r="AH37" s="92">
        <f>SUM(AH9,AH11:AH14,AH16:AH21,AH23:AH29,AH31:AH35)</f>
        <v>19840870732</v>
      </c>
      <c r="AI37" s="93">
        <f>SUM(AI9,AI11:AI14,AI16:AI21,AI23:AI29,AI31:AI35)</f>
        <v>3874117804</v>
      </c>
      <c r="AJ37" s="128">
        <f t="shared" si="13"/>
        <v>0.19568081656003003</v>
      </c>
      <c r="AK37" s="129">
        <f t="shared" si="14"/>
        <v>-0.22828647623643605</v>
      </c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zoomScalePageLayoutView="0" workbookViewId="0" topLeftCell="A1">
      <selection activeCell="M31" sqref="M3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0</v>
      </c>
      <c r="E4" s="132"/>
      <c r="F4" s="132"/>
      <c r="G4" s="132" t="s">
        <v>1</v>
      </c>
      <c r="H4" s="132"/>
      <c r="I4" s="132"/>
      <c r="J4" s="133" t="s">
        <v>2</v>
      </c>
      <c r="K4" s="134"/>
      <c r="L4" s="134"/>
      <c r="M4" s="135"/>
      <c r="N4" s="133" t="s">
        <v>3</v>
      </c>
      <c r="O4" s="136"/>
      <c r="P4" s="136"/>
      <c r="Q4" s="137"/>
      <c r="R4" s="133" t="s">
        <v>4</v>
      </c>
      <c r="S4" s="136"/>
      <c r="T4" s="136"/>
      <c r="U4" s="137"/>
      <c r="V4" s="133" t="s">
        <v>5</v>
      </c>
      <c r="W4" s="138"/>
      <c r="X4" s="138"/>
      <c r="Y4" s="139"/>
      <c r="Z4" s="133" t="s">
        <v>6</v>
      </c>
      <c r="AA4" s="134"/>
      <c r="AB4" s="134"/>
      <c r="AC4" s="135"/>
      <c r="AD4" s="133" t="s">
        <v>7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18"/>
      <c r="AH5" s="18"/>
      <c r="AI5" s="18"/>
      <c r="AJ5" s="22" t="s">
        <v>17</v>
      </c>
      <c r="AK5" s="23" t="s">
        <v>18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24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94</v>
      </c>
      <c r="B9" s="63" t="s">
        <v>43</v>
      </c>
      <c r="C9" s="64" t="s">
        <v>44</v>
      </c>
      <c r="D9" s="85">
        <v>32773094191</v>
      </c>
      <c r="E9" s="86">
        <v>6715955712</v>
      </c>
      <c r="F9" s="87">
        <f>$D9+$E9</f>
        <v>39489049903</v>
      </c>
      <c r="G9" s="85">
        <v>32773094191</v>
      </c>
      <c r="H9" s="86">
        <v>6715955712</v>
      </c>
      <c r="I9" s="87">
        <f>$G9+$H9</f>
        <v>39489049903</v>
      </c>
      <c r="J9" s="85">
        <v>7113016232</v>
      </c>
      <c r="K9" s="86">
        <v>364303748</v>
      </c>
      <c r="L9" s="86">
        <f>$J9+$K9</f>
        <v>7477319980</v>
      </c>
      <c r="M9" s="104">
        <f>IF($F9=0,0,$L9/$F9)</f>
        <v>0.18935173164123012</v>
      </c>
      <c r="N9" s="85">
        <v>0</v>
      </c>
      <c r="O9" s="86">
        <v>0</v>
      </c>
      <c r="P9" s="86">
        <f>$N9+$O9</f>
        <v>0</v>
      </c>
      <c r="Q9" s="104">
        <f>IF($F9=0,0,$P9/$F9)</f>
        <v>0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v>7113016232</v>
      </c>
      <c r="AA9" s="86">
        <v>364303748</v>
      </c>
      <c r="AB9" s="86">
        <f>$Z9+$AA9</f>
        <v>7477319980</v>
      </c>
      <c r="AC9" s="104">
        <f>IF($F9=0,0,$AB9/$F9)</f>
        <v>0.18935173164123012</v>
      </c>
      <c r="AD9" s="85">
        <v>7751495486</v>
      </c>
      <c r="AE9" s="86">
        <v>368806714</v>
      </c>
      <c r="AF9" s="86">
        <f>$AD9+$AE9</f>
        <v>8120302200</v>
      </c>
      <c r="AG9" s="86">
        <v>37509158197</v>
      </c>
      <c r="AH9" s="86">
        <v>37461616771</v>
      </c>
      <c r="AI9" s="87">
        <v>8120302200</v>
      </c>
      <c r="AJ9" s="124">
        <f>IF($AG9=0,0,$AI9/$AG9)</f>
        <v>0.2164885214792548</v>
      </c>
      <c r="AK9" s="125">
        <f>IF($AF9=0,0,(($L9/$AF9)-1))</f>
        <v>-0.07918205556438529</v>
      </c>
    </row>
    <row r="10" spans="1:37" ht="12.75">
      <c r="A10" s="62" t="s">
        <v>94</v>
      </c>
      <c r="B10" s="63" t="s">
        <v>47</v>
      </c>
      <c r="C10" s="64" t="s">
        <v>48</v>
      </c>
      <c r="D10" s="85">
        <v>47740116608</v>
      </c>
      <c r="E10" s="86">
        <v>8589421000</v>
      </c>
      <c r="F10" s="87">
        <f aca="true" t="shared" si="0" ref="F10:F23">$D10+$E10</f>
        <v>56329537608</v>
      </c>
      <c r="G10" s="85">
        <v>47740116608</v>
      </c>
      <c r="H10" s="86">
        <v>8589421000</v>
      </c>
      <c r="I10" s="87">
        <f aca="true" t="shared" si="1" ref="I10:I23">$G10+$H10</f>
        <v>56329537608</v>
      </c>
      <c r="J10" s="85">
        <v>11529981237</v>
      </c>
      <c r="K10" s="86">
        <v>476036000</v>
      </c>
      <c r="L10" s="86">
        <f aca="true" t="shared" si="2" ref="L10:L23">$J10+$K10</f>
        <v>12006017237</v>
      </c>
      <c r="M10" s="104">
        <f aca="true" t="shared" si="3" ref="M10:M23">IF($F10=0,0,$L10/$F10)</f>
        <v>0.21313892758272684</v>
      </c>
      <c r="N10" s="85">
        <v>0</v>
      </c>
      <c r="O10" s="86">
        <v>0</v>
      </c>
      <c r="P10" s="86">
        <f aca="true" t="shared" si="4" ref="P10:P23">$N10+$O10</f>
        <v>0</v>
      </c>
      <c r="Q10" s="104">
        <f aca="true" t="shared" si="5" ref="Q10:Q23">IF($F10=0,0,$P10/$F10)</f>
        <v>0</v>
      </c>
      <c r="R10" s="85">
        <v>0</v>
      </c>
      <c r="S10" s="86">
        <v>0</v>
      </c>
      <c r="T10" s="86">
        <f aca="true" t="shared" si="6" ref="T10:T23">$R10+$S10</f>
        <v>0</v>
      </c>
      <c r="U10" s="104">
        <f aca="true" t="shared" si="7" ref="U10:U23">IF($I10=0,0,$T10/$I10)</f>
        <v>0</v>
      </c>
      <c r="V10" s="85">
        <v>0</v>
      </c>
      <c r="W10" s="86">
        <v>0</v>
      </c>
      <c r="X10" s="86">
        <f aca="true" t="shared" si="8" ref="X10:X23">$V10+$W10</f>
        <v>0</v>
      </c>
      <c r="Y10" s="104">
        <f aca="true" t="shared" si="9" ref="Y10:Y23">IF($I10=0,0,$X10/$I10)</f>
        <v>0</v>
      </c>
      <c r="Z10" s="85">
        <v>11529981237</v>
      </c>
      <c r="AA10" s="86">
        <v>476036000</v>
      </c>
      <c r="AB10" s="86">
        <f aca="true" t="shared" si="10" ref="AB10:AB23">$Z10+$AA10</f>
        <v>12006017237</v>
      </c>
      <c r="AC10" s="104">
        <f aca="true" t="shared" si="11" ref="AC10:AC23">IF($F10=0,0,$AB10/$F10)</f>
        <v>0.21313892758272684</v>
      </c>
      <c r="AD10" s="85">
        <v>11213854752</v>
      </c>
      <c r="AE10" s="86">
        <v>1385080500</v>
      </c>
      <c r="AF10" s="86">
        <f aca="true" t="shared" si="12" ref="AF10:AF23">$AD10+$AE10</f>
        <v>12598935252</v>
      </c>
      <c r="AG10" s="86">
        <v>55265939748</v>
      </c>
      <c r="AH10" s="86">
        <v>55612551392</v>
      </c>
      <c r="AI10" s="87">
        <v>12598935252</v>
      </c>
      <c r="AJ10" s="124">
        <f aca="true" t="shared" si="13" ref="AJ10:AJ23">IF($AG10=0,0,$AI10/$AG10)</f>
        <v>0.22796925754720274</v>
      </c>
      <c r="AK10" s="125">
        <f aca="true" t="shared" si="14" ref="AK10:AK23">IF($AF10=0,0,(($L10/$AF10)-1))</f>
        <v>-0.047060962148041674</v>
      </c>
    </row>
    <row r="11" spans="1:37" ht="12.75">
      <c r="A11" s="62" t="s">
        <v>94</v>
      </c>
      <c r="B11" s="63" t="s">
        <v>53</v>
      </c>
      <c r="C11" s="64" t="s">
        <v>54</v>
      </c>
      <c r="D11" s="85">
        <v>29995329349</v>
      </c>
      <c r="E11" s="86">
        <v>3860284040</v>
      </c>
      <c r="F11" s="87">
        <f t="shared" si="0"/>
        <v>33855613389</v>
      </c>
      <c r="G11" s="85">
        <v>29995329349</v>
      </c>
      <c r="H11" s="86">
        <v>3860284040</v>
      </c>
      <c r="I11" s="87">
        <f t="shared" si="1"/>
        <v>33855613389</v>
      </c>
      <c r="J11" s="85">
        <v>6341959622</v>
      </c>
      <c r="K11" s="86">
        <v>138599731</v>
      </c>
      <c r="L11" s="86">
        <f t="shared" si="2"/>
        <v>6480559353</v>
      </c>
      <c r="M11" s="104">
        <f t="shared" si="3"/>
        <v>0.191417573166924</v>
      </c>
      <c r="N11" s="85">
        <v>0</v>
      </c>
      <c r="O11" s="86">
        <v>0</v>
      </c>
      <c r="P11" s="86">
        <f t="shared" si="4"/>
        <v>0</v>
      </c>
      <c r="Q11" s="104">
        <f t="shared" si="5"/>
        <v>0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v>6341959622</v>
      </c>
      <c r="AA11" s="86">
        <v>138599731</v>
      </c>
      <c r="AB11" s="86">
        <f t="shared" si="10"/>
        <v>6480559353</v>
      </c>
      <c r="AC11" s="104">
        <f t="shared" si="11"/>
        <v>0.191417573166924</v>
      </c>
      <c r="AD11" s="85">
        <v>6144102899</v>
      </c>
      <c r="AE11" s="86">
        <v>280754797</v>
      </c>
      <c r="AF11" s="86">
        <f t="shared" si="12"/>
        <v>6424857696</v>
      </c>
      <c r="AG11" s="86">
        <v>32723451325</v>
      </c>
      <c r="AH11" s="86">
        <v>33152713844</v>
      </c>
      <c r="AI11" s="87">
        <v>6424857696</v>
      </c>
      <c r="AJ11" s="124">
        <f t="shared" si="13"/>
        <v>0.1963380216894038</v>
      </c>
      <c r="AK11" s="125">
        <f t="shared" si="14"/>
        <v>0.008669710620155646</v>
      </c>
    </row>
    <row r="12" spans="1:37" ht="16.5">
      <c r="A12" s="65"/>
      <c r="B12" s="66" t="s">
        <v>95</v>
      </c>
      <c r="C12" s="67"/>
      <c r="D12" s="88">
        <f>SUM(D9:D11)</f>
        <v>110508540148</v>
      </c>
      <c r="E12" s="89">
        <f>SUM(E9:E11)</f>
        <v>19165660752</v>
      </c>
      <c r="F12" s="90">
        <f t="shared" si="0"/>
        <v>129674200900</v>
      </c>
      <c r="G12" s="88">
        <f>SUM(G9:G11)</f>
        <v>110508540148</v>
      </c>
      <c r="H12" s="89">
        <f>SUM(H9:H11)</f>
        <v>19165660752</v>
      </c>
      <c r="I12" s="90">
        <f t="shared" si="1"/>
        <v>129674200900</v>
      </c>
      <c r="J12" s="88">
        <f>SUM(J9:J11)</f>
        <v>24984957091</v>
      </c>
      <c r="K12" s="89">
        <f>SUM(K9:K11)</f>
        <v>978939479</v>
      </c>
      <c r="L12" s="89">
        <f t="shared" si="2"/>
        <v>25963896570</v>
      </c>
      <c r="M12" s="105">
        <f t="shared" si="3"/>
        <v>0.2002240722502883</v>
      </c>
      <c r="N12" s="88">
        <f>SUM(N9:N11)</f>
        <v>0</v>
      </c>
      <c r="O12" s="89">
        <f>SUM(O9:O11)</f>
        <v>0</v>
      </c>
      <c r="P12" s="89">
        <f t="shared" si="4"/>
        <v>0</v>
      </c>
      <c r="Q12" s="105">
        <f t="shared" si="5"/>
        <v>0</v>
      </c>
      <c r="R12" s="88">
        <f>SUM(R9:R11)</f>
        <v>0</v>
      </c>
      <c r="S12" s="89">
        <f>SUM(S9:S11)</f>
        <v>0</v>
      </c>
      <c r="T12" s="89">
        <f t="shared" si="6"/>
        <v>0</v>
      </c>
      <c r="U12" s="105">
        <f t="shared" si="7"/>
        <v>0</v>
      </c>
      <c r="V12" s="88">
        <f>SUM(V9:V11)</f>
        <v>0</v>
      </c>
      <c r="W12" s="89">
        <f>SUM(W9:W11)</f>
        <v>0</v>
      </c>
      <c r="X12" s="89">
        <f t="shared" si="8"/>
        <v>0</v>
      </c>
      <c r="Y12" s="105">
        <f t="shared" si="9"/>
        <v>0</v>
      </c>
      <c r="Z12" s="88">
        <v>24984957091</v>
      </c>
      <c r="AA12" s="89">
        <v>978939479</v>
      </c>
      <c r="AB12" s="89">
        <f t="shared" si="10"/>
        <v>25963896570</v>
      </c>
      <c r="AC12" s="105">
        <f t="shared" si="11"/>
        <v>0.2002240722502883</v>
      </c>
      <c r="AD12" s="88">
        <f>SUM(AD9:AD11)</f>
        <v>25109453137</v>
      </c>
      <c r="AE12" s="89">
        <f>SUM(AE9:AE11)</f>
        <v>2034642011</v>
      </c>
      <c r="AF12" s="89">
        <f t="shared" si="12"/>
        <v>27144095148</v>
      </c>
      <c r="AG12" s="89">
        <f>SUM(AG9:AG11)</f>
        <v>125498549270</v>
      </c>
      <c r="AH12" s="89">
        <f>SUM(AH9:AH11)</f>
        <v>126226882007</v>
      </c>
      <c r="AI12" s="90">
        <f>SUM(AI9:AI11)</f>
        <v>27144095148</v>
      </c>
      <c r="AJ12" s="126">
        <f t="shared" si="13"/>
        <v>0.2162901109685473</v>
      </c>
      <c r="AK12" s="127">
        <f t="shared" si="14"/>
        <v>-0.043479017133012055</v>
      </c>
    </row>
    <row r="13" spans="1:37" ht="12.75">
      <c r="A13" s="62" t="s">
        <v>96</v>
      </c>
      <c r="B13" s="63" t="s">
        <v>64</v>
      </c>
      <c r="C13" s="64" t="s">
        <v>65</v>
      </c>
      <c r="D13" s="85">
        <v>5864496212</v>
      </c>
      <c r="E13" s="86">
        <v>423588837</v>
      </c>
      <c r="F13" s="87">
        <f t="shared" si="0"/>
        <v>6288085049</v>
      </c>
      <c r="G13" s="85">
        <v>5864496212</v>
      </c>
      <c r="H13" s="86">
        <v>423588837</v>
      </c>
      <c r="I13" s="87">
        <f t="shared" si="1"/>
        <v>6288085049</v>
      </c>
      <c r="J13" s="85">
        <v>462025282</v>
      </c>
      <c r="K13" s="86">
        <v>32762066</v>
      </c>
      <c r="L13" s="86">
        <f t="shared" si="2"/>
        <v>494787348</v>
      </c>
      <c r="M13" s="104">
        <f t="shared" si="3"/>
        <v>0.07868649106116758</v>
      </c>
      <c r="N13" s="85">
        <v>0</v>
      </c>
      <c r="O13" s="86">
        <v>0</v>
      </c>
      <c r="P13" s="86">
        <f t="shared" si="4"/>
        <v>0</v>
      </c>
      <c r="Q13" s="104">
        <f t="shared" si="5"/>
        <v>0</v>
      </c>
      <c r="R13" s="85">
        <v>0</v>
      </c>
      <c r="S13" s="86">
        <v>0</v>
      </c>
      <c r="T13" s="86">
        <f t="shared" si="6"/>
        <v>0</v>
      </c>
      <c r="U13" s="104">
        <f t="shared" si="7"/>
        <v>0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v>462025282</v>
      </c>
      <c r="AA13" s="86">
        <v>32762066</v>
      </c>
      <c r="AB13" s="86">
        <f t="shared" si="10"/>
        <v>494787348</v>
      </c>
      <c r="AC13" s="104">
        <f t="shared" si="11"/>
        <v>0.07868649106116758</v>
      </c>
      <c r="AD13" s="85">
        <v>782326616</v>
      </c>
      <c r="AE13" s="86">
        <v>12512115</v>
      </c>
      <c r="AF13" s="86">
        <f t="shared" si="12"/>
        <v>794838731</v>
      </c>
      <c r="AG13" s="86">
        <v>6282902627</v>
      </c>
      <c r="AH13" s="86">
        <v>6309248799</v>
      </c>
      <c r="AI13" s="87">
        <v>794838731</v>
      </c>
      <c r="AJ13" s="124">
        <f t="shared" si="13"/>
        <v>0.12650820459707246</v>
      </c>
      <c r="AK13" s="125">
        <f t="shared" si="14"/>
        <v>-0.37749970062795035</v>
      </c>
    </row>
    <row r="14" spans="1:37" ht="12.75">
      <c r="A14" s="62" t="s">
        <v>96</v>
      </c>
      <c r="B14" s="63" t="s">
        <v>226</v>
      </c>
      <c r="C14" s="64" t="s">
        <v>227</v>
      </c>
      <c r="D14" s="85">
        <v>1025162776</v>
      </c>
      <c r="E14" s="86">
        <v>143993000</v>
      </c>
      <c r="F14" s="87">
        <f t="shared" si="0"/>
        <v>1169155776</v>
      </c>
      <c r="G14" s="85">
        <v>1023492778</v>
      </c>
      <c r="H14" s="86">
        <v>150130256</v>
      </c>
      <c r="I14" s="87">
        <f t="shared" si="1"/>
        <v>1173623034</v>
      </c>
      <c r="J14" s="85">
        <v>157031775</v>
      </c>
      <c r="K14" s="86">
        <v>19175048</v>
      </c>
      <c r="L14" s="86">
        <f t="shared" si="2"/>
        <v>176206823</v>
      </c>
      <c r="M14" s="104">
        <f t="shared" si="3"/>
        <v>0.15071287044644427</v>
      </c>
      <c r="N14" s="85">
        <v>0</v>
      </c>
      <c r="O14" s="86">
        <v>0</v>
      </c>
      <c r="P14" s="86">
        <f t="shared" si="4"/>
        <v>0</v>
      </c>
      <c r="Q14" s="104">
        <f t="shared" si="5"/>
        <v>0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v>157031775</v>
      </c>
      <c r="AA14" s="86">
        <v>19175048</v>
      </c>
      <c r="AB14" s="86">
        <f t="shared" si="10"/>
        <v>176206823</v>
      </c>
      <c r="AC14" s="104">
        <f t="shared" si="11"/>
        <v>0.15071287044644427</v>
      </c>
      <c r="AD14" s="85">
        <v>226376614</v>
      </c>
      <c r="AE14" s="86">
        <v>9838220</v>
      </c>
      <c r="AF14" s="86">
        <f t="shared" si="12"/>
        <v>236214834</v>
      </c>
      <c r="AG14" s="86">
        <v>1098465667</v>
      </c>
      <c r="AH14" s="86">
        <v>1092828467</v>
      </c>
      <c r="AI14" s="87">
        <v>236214834</v>
      </c>
      <c r="AJ14" s="124">
        <f t="shared" si="13"/>
        <v>0.2150407073214424</v>
      </c>
      <c r="AK14" s="125">
        <f t="shared" si="14"/>
        <v>-0.2540399770151607</v>
      </c>
    </row>
    <row r="15" spans="1:37" ht="12.75">
      <c r="A15" s="62" t="s">
        <v>96</v>
      </c>
      <c r="B15" s="63" t="s">
        <v>228</v>
      </c>
      <c r="C15" s="64" t="s">
        <v>229</v>
      </c>
      <c r="D15" s="85">
        <v>730986505</v>
      </c>
      <c r="E15" s="86">
        <v>95562925</v>
      </c>
      <c r="F15" s="87">
        <f t="shared" si="0"/>
        <v>826549430</v>
      </c>
      <c r="G15" s="85">
        <v>730986505</v>
      </c>
      <c r="H15" s="86">
        <v>95562925</v>
      </c>
      <c r="I15" s="87">
        <f t="shared" si="1"/>
        <v>826549430</v>
      </c>
      <c r="J15" s="85">
        <v>198280894</v>
      </c>
      <c r="K15" s="86">
        <v>5638604</v>
      </c>
      <c r="L15" s="86">
        <f t="shared" si="2"/>
        <v>203919498</v>
      </c>
      <c r="M15" s="104">
        <f t="shared" si="3"/>
        <v>0.24671180040617777</v>
      </c>
      <c r="N15" s="85">
        <v>0</v>
      </c>
      <c r="O15" s="86">
        <v>0</v>
      </c>
      <c r="P15" s="86">
        <f t="shared" si="4"/>
        <v>0</v>
      </c>
      <c r="Q15" s="104">
        <f t="shared" si="5"/>
        <v>0</v>
      </c>
      <c r="R15" s="85">
        <v>0</v>
      </c>
      <c r="S15" s="86">
        <v>0</v>
      </c>
      <c r="T15" s="86">
        <f t="shared" si="6"/>
        <v>0</v>
      </c>
      <c r="U15" s="104">
        <f t="shared" si="7"/>
        <v>0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v>198280894</v>
      </c>
      <c r="AA15" s="86">
        <v>5638604</v>
      </c>
      <c r="AB15" s="86">
        <f t="shared" si="10"/>
        <v>203919498</v>
      </c>
      <c r="AC15" s="104">
        <f t="shared" si="11"/>
        <v>0.24671180040617777</v>
      </c>
      <c r="AD15" s="85">
        <v>126517900</v>
      </c>
      <c r="AE15" s="86">
        <v>3463814</v>
      </c>
      <c r="AF15" s="86">
        <f t="shared" si="12"/>
        <v>129981714</v>
      </c>
      <c r="AG15" s="86">
        <v>766241641</v>
      </c>
      <c r="AH15" s="86">
        <v>757497377</v>
      </c>
      <c r="AI15" s="87">
        <v>129981714</v>
      </c>
      <c r="AJ15" s="124">
        <f t="shared" si="13"/>
        <v>0.16963540878614297</v>
      </c>
      <c r="AK15" s="125">
        <f t="shared" si="14"/>
        <v>0.5688321974274013</v>
      </c>
    </row>
    <row r="16" spans="1:37" ht="12.75">
      <c r="A16" s="62" t="s">
        <v>111</v>
      </c>
      <c r="B16" s="63" t="s">
        <v>230</v>
      </c>
      <c r="C16" s="64" t="s">
        <v>231</v>
      </c>
      <c r="D16" s="85">
        <v>385892329</v>
      </c>
      <c r="E16" s="86">
        <v>6000000</v>
      </c>
      <c r="F16" s="87">
        <f t="shared" si="0"/>
        <v>391892329</v>
      </c>
      <c r="G16" s="85">
        <v>385892329</v>
      </c>
      <c r="H16" s="86">
        <v>6000000</v>
      </c>
      <c r="I16" s="87">
        <f t="shared" si="1"/>
        <v>391892329</v>
      </c>
      <c r="J16" s="85">
        <v>90212791</v>
      </c>
      <c r="K16" s="86">
        <v>243302</v>
      </c>
      <c r="L16" s="86">
        <f t="shared" si="2"/>
        <v>90456093</v>
      </c>
      <c r="M16" s="104">
        <f t="shared" si="3"/>
        <v>0.23081873848058915</v>
      </c>
      <c r="N16" s="85">
        <v>0</v>
      </c>
      <c r="O16" s="86">
        <v>0</v>
      </c>
      <c r="P16" s="86">
        <f t="shared" si="4"/>
        <v>0</v>
      </c>
      <c r="Q16" s="104">
        <f t="shared" si="5"/>
        <v>0</v>
      </c>
      <c r="R16" s="85">
        <v>0</v>
      </c>
      <c r="S16" s="86">
        <v>0</v>
      </c>
      <c r="T16" s="86">
        <f t="shared" si="6"/>
        <v>0</v>
      </c>
      <c r="U16" s="104">
        <f t="shared" si="7"/>
        <v>0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v>90212791</v>
      </c>
      <c r="AA16" s="86">
        <v>243302</v>
      </c>
      <c r="AB16" s="86">
        <f t="shared" si="10"/>
        <v>90456093</v>
      </c>
      <c r="AC16" s="104">
        <f t="shared" si="11"/>
        <v>0.23081873848058915</v>
      </c>
      <c r="AD16" s="85">
        <v>85853190</v>
      </c>
      <c r="AE16" s="86">
        <v>1215713</v>
      </c>
      <c r="AF16" s="86">
        <f t="shared" si="12"/>
        <v>87068903</v>
      </c>
      <c r="AG16" s="86">
        <v>386036978</v>
      </c>
      <c r="AH16" s="86">
        <v>382562865</v>
      </c>
      <c r="AI16" s="87">
        <v>87068903</v>
      </c>
      <c r="AJ16" s="124">
        <f t="shared" si="13"/>
        <v>0.22554549942622337</v>
      </c>
      <c r="AK16" s="125">
        <f t="shared" si="14"/>
        <v>0.03890240813071921</v>
      </c>
    </row>
    <row r="17" spans="1:37" ht="16.5">
      <c r="A17" s="65"/>
      <c r="B17" s="66" t="s">
        <v>232</v>
      </c>
      <c r="C17" s="67"/>
      <c r="D17" s="88">
        <f>SUM(D13:D16)</f>
        <v>8006537822</v>
      </c>
      <c r="E17" s="89">
        <f>SUM(E13:E16)</f>
        <v>669144762</v>
      </c>
      <c r="F17" s="90">
        <f t="shared" si="0"/>
        <v>8675682584</v>
      </c>
      <c r="G17" s="88">
        <f>SUM(G13:G16)</f>
        <v>8004867824</v>
      </c>
      <c r="H17" s="89">
        <f>SUM(H13:H16)</f>
        <v>675282018</v>
      </c>
      <c r="I17" s="90">
        <f t="shared" si="1"/>
        <v>8680149842</v>
      </c>
      <c r="J17" s="88">
        <f>SUM(J13:J16)</f>
        <v>907550742</v>
      </c>
      <c r="K17" s="89">
        <f>SUM(K13:K16)</f>
        <v>57819020</v>
      </c>
      <c r="L17" s="89">
        <f t="shared" si="2"/>
        <v>965369762</v>
      </c>
      <c r="M17" s="105">
        <f t="shared" si="3"/>
        <v>0.11127306153182333</v>
      </c>
      <c r="N17" s="88">
        <f>SUM(N13:N16)</f>
        <v>0</v>
      </c>
      <c r="O17" s="89">
        <f>SUM(O13:O16)</f>
        <v>0</v>
      </c>
      <c r="P17" s="89">
        <f t="shared" si="4"/>
        <v>0</v>
      </c>
      <c r="Q17" s="105">
        <f t="shared" si="5"/>
        <v>0</v>
      </c>
      <c r="R17" s="88">
        <f>SUM(R13:R16)</f>
        <v>0</v>
      </c>
      <c r="S17" s="89">
        <f>SUM(S13:S16)</f>
        <v>0</v>
      </c>
      <c r="T17" s="89">
        <f t="shared" si="6"/>
        <v>0</v>
      </c>
      <c r="U17" s="105">
        <f t="shared" si="7"/>
        <v>0</v>
      </c>
      <c r="V17" s="88">
        <f>SUM(V13:V16)</f>
        <v>0</v>
      </c>
      <c r="W17" s="89">
        <f>SUM(W13:W16)</f>
        <v>0</v>
      </c>
      <c r="X17" s="89">
        <f t="shared" si="8"/>
        <v>0</v>
      </c>
      <c r="Y17" s="105">
        <f t="shared" si="9"/>
        <v>0</v>
      </c>
      <c r="Z17" s="88">
        <v>907550742</v>
      </c>
      <c r="AA17" s="89">
        <v>57819020</v>
      </c>
      <c r="AB17" s="89">
        <f t="shared" si="10"/>
        <v>965369762</v>
      </c>
      <c r="AC17" s="105">
        <f t="shared" si="11"/>
        <v>0.11127306153182333</v>
      </c>
      <c r="AD17" s="88">
        <f>SUM(AD13:AD16)</f>
        <v>1221074320</v>
      </c>
      <c r="AE17" s="89">
        <f>SUM(AE13:AE16)</f>
        <v>27029862</v>
      </c>
      <c r="AF17" s="89">
        <f t="shared" si="12"/>
        <v>1248104182</v>
      </c>
      <c r="AG17" s="89">
        <f>SUM(AG13:AG16)</f>
        <v>8533646913</v>
      </c>
      <c r="AH17" s="89">
        <f>SUM(AH13:AH16)</f>
        <v>8542137508</v>
      </c>
      <c r="AI17" s="90">
        <f>SUM(AI13:AI16)</f>
        <v>1248104182</v>
      </c>
      <c r="AJ17" s="126">
        <f t="shared" si="13"/>
        <v>0.14625683423796937</v>
      </c>
      <c r="AK17" s="127">
        <f t="shared" si="14"/>
        <v>-0.22653110539773835</v>
      </c>
    </row>
    <row r="18" spans="1:37" ht="12.75">
      <c r="A18" s="62" t="s">
        <v>96</v>
      </c>
      <c r="B18" s="63" t="s">
        <v>76</v>
      </c>
      <c r="C18" s="64" t="s">
        <v>77</v>
      </c>
      <c r="D18" s="85">
        <v>2519890275</v>
      </c>
      <c r="E18" s="86">
        <v>293878065</v>
      </c>
      <c r="F18" s="87">
        <f t="shared" si="0"/>
        <v>2813768340</v>
      </c>
      <c r="G18" s="85">
        <v>2519890275</v>
      </c>
      <c r="H18" s="86">
        <v>293878065</v>
      </c>
      <c r="I18" s="87">
        <f t="shared" si="1"/>
        <v>2813768340</v>
      </c>
      <c r="J18" s="85">
        <v>607177174</v>
      </c>
      <c r="K18" s="86">
        <v>48529834</v>
      </c>
      <c r="L18" s="86">
        <f t="shared" si="2"/>
        <v>655707008</v>
      </c>
      <c r="M18" s="104">
        <f t="shared" si="3"/>
        <v>0.23303517872405943</v>
      </c>
      <c r="N18" s="85">
        <v>0</v>
      </c>
      <c r="O18" s="86">
        <v>0</v>
      </c>
      <c r="P18" s="86">
        <f t="shared" si="4"/>
        <v>0</v>
      </c>
      <c r="Q18" s="104">
        <f t="shared" si="5"/>
        <v>0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v>607177174</v>
      </c>
      <c r="AA18" s="86">
        <v>48529834</v>
      </c>
      <c r="AB18" s="86">
        <f t="shared" si="10"/>
        <v>655707008</v>
      </c>
      <c r="AC18" s="104">
        <f t="shared" si="11"/>
        <v>0.23303517872405943</v>
      </c>
      <c r="AD18" s="85">
        <v>637395135</v>
      </c>
      <c r="AE18" s="86">
        <v>34754345</v>
      </c>
      <c r="AF18" s="86">
        <f t="shared" si="12"/>
        <v>672149480</v>
      </c>
      <c r="AG18" s="86">
        <v>3208062905</v>
      </c>
      <c r="AH18" s="86">
        <v>2936747191</v>
      </c>
      <c r="AI18" s="87">
        <v>672149480</v>
      </c>
      <c r="AJ18" s="124">
        <f t="shared" si="13"/>
        <v>0.20951879682670999</v>
      </c>
      <c r="AK18" s="125">
        <f t="shared" si="14"/>
        <v>-0.024462522830487</v>
      </c>
    </row>
    <row r="19" spans="1:37" ht="12.75">
      <c r="A19" s="62" t="s">
        <v>96</v>
      </c>
      <c r="B19" s="63" t="s">
        <v>233</v>
      </c>
      <c r="C19" s="64" t="s">
        <v>234</v>
      </c>
      <c r="D19" s="85">
        <v>1404220000</v>
      </c>
      <c r="E19" s="86">
        <v>124298600</v>
      </c>
      <c r="F19" s="87">
        <f t="shared" si="0"/>
        <v>1528518600</v>
      </c>
      <c r="G19" s="85">
        <v>1404220000</v>
      </c>
      <c r="H19" s="86">
        <v>124298600</v>
      </c>
      <c r="I19" s="87">
        <f t="shared" si="1"/>
        <v>1528518600</v>
      </c>
      <c r="J19" s="85">
        <v>267493714</v>
      </c>
      <c r="K19" s="86">
        <v>9749854</v>
      </c>
      <c r="L19" s="86">
        <f t="shared" si="2"/>
        <v>277243568</v>
      </c>
      <c r="M19" s="104">
        <f t="shared" si="3"/>
        <v>0.1813805654703842</v>
      </c>
      <c r="N19" s="85">
        <v>0</v>
      </c>
      <c r="O19" s="86">
        <v>0</v>
      </c>
      <c r="P19" s="86">
        <f t="shared" si="4"/>
        <v>0</v>
      </c>
      <c r="Q19" s="104">
        <f t="shared" si="5"/>
        <v>0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v>267493714</v>
      </c>
      <c r="AA19" s="86">
        <v>9749854</v>
      </c>
      <c r="AB19" s="86">
        <f t="shared" si="10"/>
        <v>277243568</v>
      </c>
      <c r="AC19" s="104">
        <f t="shared" si="11"/>
        <v>0.1813805654703842</v>
      </c>
      <c r="AD19" s="85">
        <v>204746206</v>
      </c>
      <c r="AE19" s="86">
        <v>19299464</v>
      </c>
      <c r="AF19" s="86">
        <f t="shared" si="12"/>
        <v>224045670</v>
      </c>
      <c r="AG19" s="86">
        <v>1604645802</v>
      </c>
      <c r="AH19" s="86">
        <v>1473279210</v>
      </c>
      <c r="AI19" s="87">
        <v>224045670</v>
      </c>
      <c r="AJ19" s="124">
        <f t="shared" si="13"/>
        <v>0.13962313036356916</v>
      </c>
      <c r="AK19" s="125">
        <f t="shared" si="14"/>
        <v>0.2374422054217784</v>
      </c>
    </row>
    <row r="20" spans="1:37" ht="12.75">
      <c r="A20" s="62" t="s">
        <v>96</v>
      </c>
      <c r="B20" s="63" t="s">
        <v>235</v>
      </c>
      <c r="C20" s="64" t="s">
        <v>236</v>
      </c>
      <c r="D20" s="85">
        <v>1548844520</v>
      </c>
      <c r="E20" s="86">
        <v>156634000</v>
      </c>
      <c r="F20" s="87">
        <f t="shared" si="0"/>
        <v>1705478520</v>
      </c>
      <c r="G20" s="85">
        <v>1548844520</v>
      </c>
      <c r="H20" s="86">
        <v>156634000</v>
      </c>
      <c r="I20" s="87">
        <f t="shared" si="1"/>
        <v>1705478520</v>
      </c>
      <c r="J20" s="85">
        <v>333000922</v>
      </c>
      <c r="K20" s="86">
        <v>13008264</v>
      </c>
      <c r="L20" s="86">
        <f t="shared" si="2"/>
        <v>346009186</v>
      </c>
      <c r="M20" s="104">
        <f t="shared" si="3"/>
        <v>0.20288099905239498</v>
      </c>
      <c r="N20" s="85">
        <v>0</v>
      </c>
      <c r="O20" s="86">
        <v>0</v>
      </c>
      <c r="P20" s="86">
        <f t="shared" si="4"/>
        <v>0</v>
      </c>
      <c r="Q20" s="104">
        <f t="shared" si="5"/>
        <v>0</v>
      </c>
      <c r="R20" s="85">
        <v>0</v>
      </c>
      <c r="S20" s="86">
        <v>0</v>
      </c>
      <c r="T20" s="86">
        <f t="shared" si="6"/>
        <v>0</v>
      </c>
      <c r="U20" s="104">
        <f t="shared" si="7"/>
        <v>0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v>333000922</v>
      </c>
      <c r="AA20" s="86">
        <v>13008264</v>
      </c>
      <c r="AB20" s="86">
        <f t="shared" si="10"/>
        <v>346009186</v>
      </c>
      <c r="AC20" s="104">
        <f t="shared" si="11"/>
        <v>0.20288099905239498</v>
      </c>
      <c r="AD20" s="85">
        <v>160152135</v>
      </c>
      <c r="AE20" s="86">
        <v>2610520</v>
      </c>
      <c r="AF20" s="86">
        <f t="shared" si="12"/>
        <v>162762655</v>
      </c>
      <c r="AG20" s="86">
        <v>1793424978</v>
      </c>
      <c r="AH20" s="86">
        <v>1713436075</v>
      </c>
      <c r="AI20" s="87">
        <v>162762655</v>
      </c>
      <c r="AJ20" s="124">
        <f t="shared" si="13"/>
        <v>0.09075520693456071</v>
      </c>
      <c r="AK20" s="125">
        <f t="shared" si="14"/>
        <v>1.1258512033979784</v>
      </c>
    </row>
    <row r="21" spans="1:37" ht="12.75">
      <c r="A21" s="62" t="s">
        <v>111</v>
      </c>
      <c r="B21" s="63" t="s">
        <v>237</v>
      </c>
      <c r="C21" s="64" t="s">
        <v>238</v>
      </c>
      <c r="D21" s="85">
        <v>522660971</v>
      </c>
      <c r="E21" s="86">
        <v>10000000</v>
      </c>
      <c r="F21" s="87">
        <f t="shared" si="0"/>
        <v>532660971</v>
      </c>
      <c r="G21" s="85">
        <v>522660971</v>
      </c>
      <c r="H21" s="86">
        <v>10000000</v>
      </c>
      <c r="I21" s="87">
        <f t="shared" si="1"/>
        <v>532660971</v>
      </c>
      <c r="J21" s="85">
        <v>65591964</v>
      </c>
      <c r="K21" s="86">
        <v>15727118</v>
      </c>
      <c r="L21" s="86">
        <f t="shared" si="2"/>
        <v>81319082</v>
      </c>
      <c r="M21" s="104">
        <f t="shared" si="3"/>
        <v>0.15266574130132768</v>
      </c>
      <c r="N21" s="85">
        <v>0</v>
      </c>
      <c r="O21" s="86">
        <v>0</v>
      </c>
      <c r="P21" s="86">
        <f t="shared" si="4"/>
        <v>0</v>
      </c>
      <c r="Q21" s="104">
        <f t="shared" si="5"/>
        <v>0</v>
      </c>
      <c r="R21" s="85">
        <v>0</v>
      </c>
      <c r="S21" s="86">
        <v>0</v>
      </c>
      <c r="T21" s="86">
        <f t="shared" si="6"/>
        <v>0</v>
      </c>
      <c r="U21" s="104">
        <f t="shared" si="7"/>
        <v>0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v>65591964</v>
      </c>
      <c r="AA21" s="86">
        <v>15727118</v>
      </c>
      <c r="AB21" s="86">
        <f t="shared" si="10"/>
        <v>81319082</v>
      </c>
      <c r="AC21" s="104">
        <f t="shared" si="11"/>
        <v>0.15266574130132768</v>
      </c>
      <c r="AD21" s="85">
        <v>88020163</v>
      </c>
      <c r="AE21" s="86">
        <v>4328992</v>
      </c>
      <c r="AF21" s="86">
        <f t="shared" si="12"/>
        <v>92349155</v>
      </c>
      <c r="AG21" s="86">
        <v>309545488</v>
      </c>
      <c r="AH21" s="86">
        <v>332430761</v>
      </c>
      <c r="AI21" s="87">
        <v>92349155</v>
      </c>
      <c r="AJ21" s="124">
        <f t="shared" si="13"/>
        <v>0.2983379134248599</v>
      </c>
      <c r="AK21" s="125">
        <f t="shared" si="14"/>
        <v>-0.11943880807572094</v>
      </c>
    </row>
    <row r="22" spans="1:37" ht="16.5">
      <c r="A22" s="65"/>
      <c r="B22" s="66" t="s">
        <v>239</v>
      </c>
      <c r="C22" s="67"/>
      <c r="D22" s="88">
        <f>SUM(D18:D21)</f>
        <v>5995615766</v>
      </c>
      <c r="E22" s="89">
        <f>SUM(E18:E21)</f>
        <v>584810665</v>
      </c>
      <c r="F22" s="90">
        <f t="shared" si="0"/>
        <v>6580426431</v>
      </c>
      <c r="G22" s="88">
        <f>SUM(G18:G21)</f>
        <v>5995615766</v>
      </c>
      <c r="H22" s="89">
        <f>SUM(H18:H21)</f>
        <v>584810665</v>
      </c>
      <c r="I22" s="90">
        <f t="shared" si="1"/>
        <v>6580426431</v>
      </c>
      <c r="J22" s="88">
        <f>SUM(J18:J21)</f>
        <v>1273263774</v>
      </c>
      <c r="K22" s="89">
        <f>SUM(K18:K21)</f>
        <v>87015070</v>
      </c>
      <c r="L22" s="89">
        <f t="shared" si="2"/>
        <v>1360278844</v>
      </c>
      <c r="M22" s="105">
        <f t="shared" si="3"/>
        <v>0.20671591093121364</v>
      </c>
      <c r="N22" s="88">
        <f>SUM(N18:N21)</f>
        <v>0</v>
      </c>
      <c r="O22" s="89">
        <f>SUM(O18:O21)</f>
        <v>0</v>
      </c>
      <c r="P22" s="89">
        <f t="shared" si="4"/>
        <v>0</v>
      </c>
      <c r="Q22" s="105">
        <f t="shared" si="5"/>
        <v>0</v>
      </c>
      <c r="R22" s="88">
        <f>SUM(R18:R21)</f>
        <v>0</v>
      </c>
      <c r="S22" s="89">
        <f>SUM(S18:S21)</f>
        <v>0</v>
      </c>
      <c r="T22" s="89">
        <f t="shared" si="6"/>
        <v>0</v>
      </c>
      <c r="U22" s="105">
        <f t="shared" si="7"/>
        <v>0</v>
      </c>
      <c r="V22" s="88">
        <f>SUM(V18:V21)</f>
        <v>0</v>
      </c>
      <c r="W22" s="89">
        <f>SUM(W18:W21)</f>
        <v>0</v>
      </c>
      <c r="X22" s="89">
        <f t="shared" si="8"/>
        <v>0</v>
      </c>
      <c r="Y22" s="105">
        <f t="shared" si="9"/>
        <v>0</v>
      </c>
      <c r="Z22" s="88">
        <v>1273263774</v>
      </c>
      <c r="AA22" s="89">
        <v>87015070</v>
      </c>
      <c r="AB22" s="89">
        <f t="shared" si="10"/>
        <v>1360278844</v>
      </c>
      <c r="AC22" s="105">
        <f t="shared" si="11"/>
        <v>0.20671591093121364</v>
      </c>
      <c r="AD22" s="88">
        <f>SUM(AD18:AD21)</f>
        <v>1090313639</v>
      </c>
      <c r="AE22" s="89">
        <f>SUM(AE18:AE21)</f>
        <v>60993321</v>
      </c>
      <c r="AF22" s="89">
        <f t="shared" si="12"/>
        <v>1151306960</v>
      </c>
      <c r="AG22" s="89">
        <f>SUM(AG18:AG21)</f>
        <v>6915679173</v>
      </c>
      <c r="AH22" s="89">
        <f>SUM(AH18:AH21)</f>
        <v>6455893237</v>
      </c>
      <c r="AI22" s="90">
        <f>SUM(AI18:AI21)</f>
        <v>1151306960</v>
      </c>
      <c r="AJ22" s="126">
        <f t="shared" si="13"/>
        <v>0.16647778637489435</v>
      </c>
      <c r="AK22" s="127">
        <f t="shared" si="14"/>
        <v>0.1815083998102469</v>
      </c>
    </row>
    <row r="23" spans="1:37" ht="16.5">
      <c r="A23" s="68"/>
      <c r="B23" s="69" t="s">
        <v>240</v>
      </c>
      <c r="C23" s="70"/>
      <c r="D23" s="91">
        <f>SUM(D9:D11,D13:D16,D18:D21)</f>
        <v>124510693736</v>
      </c>
      <c r="E23" s="92">
        <f>SUM(E9:E11,E13:E16,E18:E21)</f>
        <v>20419616179</v>
      </c>
      <c r="F23" s="93">
        <f t="shared" si="0"/>
        <v>144930309915</v>
      </c>
      <c r="G23" s="91">
        <f>SUM(G9:G11,G13:G16,G18:G21)</f>
        <v>124509023738</v>
      </c>
      <c r="H23" s="92">
        <f>SUM(H9:H11,H13:H16,H18:H21)</f>
        <v>20425753435</v>
      </c>
      <c r="I23" s="93">
        <f t="shared" si="1"/>
        <v>144934777173</v>
      </c>
      <c r="J23" s="91">
        <f>SUM(J9:J11,J13:J16,J18:J21)</f>
        <v>27165771607</v>
      </c>
      <c r="K23" s="92">
        <f>SUM(K9:K11,K13:K16,K18:K21)</f>
        <v>1123773569</v>
      </c>
      <c r="L23" s="92">
        <f t="shared" si="2"/>
        <v>28289545176</v>
      </c>
      <c r="M23" s="106">
        <f t="shared" si="3"/>
        <v>0.19519412600850367</v>
      </c>
      <c r="N23" s="91">
        <f>SUM(N9:N11,N13:N16,N18:N21)</f>
        <v>0</v>
      </c>
      <c r="O23" s="92">
        <f>SUM(O9:O11,O13:O16,O18:O21)</f>
        <v>0</v>
      </c>
      <c r="P23" s="92">
        <f t="shared" si="4"/>
        <v>0</v>
      </c>
      <c r="Q23" s="106">
        <f t="shared" si="5"/>
        <v>0</v>
      </c>
      <c r="R23" s="91">
        <f>SUM(R9:R11,R13:R16,R18:R21)</f>
        <v>0</v>
      </c>
      <c r="S23" s="92">
        <f>SUM(S9:S11,S13:S16,S18:S21)</f>
        <v>0</v>
      </c>
      <c r="T23" s="92">
        <f t="shared" si="6"/>
        <v>0</v>
      </c>
      <c r="U23" s="106">
        <f t="shared" si="7"/>
        <v>0</v>
      </c>
      <c r="V23" s="91">
        <f>SUM(V9:V11,V13:V16,V18:V21)</f>
        <v>0</v>
      </c>
      <c r="W23" s="92">
        <f>SUM(W9:W11,W13:W16,W18:W21)</f>
        <v>0</v>
      </c>
      <c r="X23" s="92">
        <f t="shared" si="8"/>
        <v>0</v>
      </c>
      <c r="Y23" s="106">
        <f t="shared" si="9"/>
        <v>0</v>
      </c>
      <c r="Z23" s="91">
        <v>27165771607</v>
      </c>
      <c r="AA23" s="92">
        <v>1123773569</v>
      </c>
      <c r="AB23" s="92">
        <f t="shared" si="10"/>
        <v>28289545176</v>
      </c>
      <c r="AC23" s="106">
        <f t="shared" si="11"/>
        <v>0.19519412600850367</v>
      </c>
      <c r="AD23" s="91">
        <f>SUM(AD9:AD11,AD13:AD16,AD18:AD21)</f>
        <v>27420841096</v>
      </c>
      <c r="AE23" s="92">
        <f>SUM(AE9:AE11,AE13:AE16,AE18:AE21)</f>
        <v>2122665194</v>
      </c>
      <c r="AF23" s="92">
        <f t="shared" si="12"/>
        <v>29543506290</v>
      </c>
      <c r="AG23" s="92">
        <f>SUM(AG9:AG11,AG13:AG16,AG18:AG21)</f>
        <v>140947875356</v>
      </c>
      <c r="AH23" s="92">
        <f>SUM(AH9:AH11,AH13:AH16,AH18:AH21)</f>
        <v>141224912752</v>
      </c>
      <c r="AI23" s="93">
        <f>SUM(AI9:AI11,AI13:AI16,AI18:AI21)</f>
        <v>29543506290</v>
      </c>
      <c r="AJ23" s="128">
        <f t="shared" si="13"/>
        <v>0.2096059001625977</v>
      </c>
      <c r="AK23" s="129">
        <f t="shared" si="14"/>
        <v>-0.04244455961628513</v>
      </c>
    </row>
    <row r="24" spans="1:37" ht="12.75">
      <c r="A24" s="71"/>
      <c r="B24" s="71"/>
      <c r="C24" s="71"/>
      <c r="D24" s="94"/>
      <c r="E24" s="94"/>
      <c r="F24" s="94"/>
      <c r="G24" s="94"/>
      <c r="H24" s="94"/>
      <c r="I24" s="94"/>
      <c r="J24" s="94"/>
      <c r="K24" s="94"/>
      <c r="L24" s="94"/>
      <c r="M24" s="107"/>
      <c r="N24" s="94"/>
      <c r="O24" s="94"/>
      <c r="P24" s="94"/>
      <c r="Q24" s="107"/>
      <c r="R24" s="94"/>
      <c r="S24" s="94"/>
      <c r="T24" s="94"/>
      <c r="U24" s="107"/>
      <c r="V24" s="94"/>
      <c r="W24" s="94"/>
      <c r="X24" s="94"/>
      <c r="Y24" s="107"/>
      <c r="Z24" s="94"/>
      <c r="AA24" s="94"/>
      <c r="AB24" s="94"/>
      <c r="AC24" s="107"/>
      <c r="AD24" s="94"/>
      <c r="AE24" s="94"/>
      <c r="AF24" s="94"/>
      <c r="AG24" s="94"/>
      <c r="AH24" s="94"/>
      <c r="AI24" s="94"/>
      <c r="AJ24" s="107"/>
      <c r="AK24" s="107"/>
    </row>
    <row r="25" spans="1:37" ht="12.75">
      <c r="A25" s="71"/>
      <c r="B25" s="71"/>
      <c r="C25" s="71"/>
      <c r="D25" s="94"/>
      <c r="E25" s="94"/>
      <c r="F25" s="94"/>
      <c r="G25" s="94"/>
      <c r="H25" s="94"/>
      <c r="I25" s="94"/>
      <c r="J25" s="94"/>
      <c r="K25" s="94"/>
      <c r="L25" s="94"/>
      <c r="M25" s="107"/>
      <c r="N25" s="94"/>
      <c r="O25" s="94"/>
      <c r="P25" s="94"/>
      <c r="Q25" s="107"/>
      <c r="R25" s="94"/>
      <c r="S25" s="94"/>
      <c r="T25" s="94"/>
      <c r="U25" s="107"/>
      <c r="V25" s="94"/>
      <c r="W25" s="94"/>
      <c r="X25" s="94"/>
      <c r="Y25" s="107"/>
      <c r="Z25" s="94"/>
      <c r="AA25" s="94"/>
      <c r="AB25" s="94"/>
      <c r="AC25" s="107"/>
      <c r="AD25" s="94"/>
      <c r="AE25" s="94"/>
      <c r="AF25" s="94"/>
      <c r="AG25" s="94"/>
      <c r="AH25" s="94"/>
      <c r="AI25" s="94"/>
      <c r="AJ25" s="107"/>
      <c r="AK25" s="107"/>
    </row>
    <row r="26" spans="1:37" ht="12.75">
      <c r="A26" s="71"/>
      <c r="B26" s="71"/>
      <c r="C26" s="71"/>
      <c r="D26" s="94"/>
      <c r="E26" s="94"/>
      <c r="F26" s="94"/>
      <c r="G26" s="94"/>
      <c r="H26" s="94"/>
      <c r="I26" s="94"/>
      <c r="J26" s="94"/>
      <c r="K26" s="94"/>
      <c r="L26" s="94"/>
      <c r="M26" s="107"/>
      <c r="N26" s="94"/>
      <c r="O26" s="94"/>
      <c r="P26" s="94"/>
      <c r="Q26" s="107"/>
      <c r="R26" s="94"/>
      <c r="S26" s="94"/>
      <c r="T26" s="94"/>
      <c r="U26" s="107"/>
      <c r="V26" s="94"/>
      <c r="W26" s="94"/>
      <c r="X26" s="94"/>
      <c r="Y26" s="107"/>
      <c r="Z26" s="94"/>
      <c r="AA26" s="94"/>
      <c r="AB26" s="94"/>
      <c r="AC26" s="107"/>
      <c r="AD26" s="94"/>
      <c r="AE26" s="94"/>
      <c r="AF26" s="94"/>
      <c r="AG26" s="94"/>
      <c r="AH26" s="94"/>
      <c r="AI26" s="94"/>
      <c r="AJ26" s="107"/>
      <c r="AK26" s="107"/>
    </row>
    <row r="27" spans="1:37" ht="12.75">
      <c r="A27" s="71"/>
      <c r="B27" s="71"/>
      <c r="C27" s="71"/>
      <c r="D27" s="94"/>
      <c r="E27" s="94"/>
      <c r="F27" s="94"/>
      <c r="G27" s="94"/>
      <c r="H27" s="94"/>
      <c r="I27" s="94"/>
      <c r="J27" s="94"/>
      <c r="K27" s="94"/>
      <c r="L27" s="94"/>
      <c r="M27" s="107"/>
      <c r="N27" s="94"/>
      <c r="O27" s="94"/>
      <c r="P27" s="94"/>
      <c r="Q27" s="107"/>
      <c r="R27" s="94"/>
      <c r="S27" s="94"/>
      <c r="T27" s="94"/>
      <c r="U27" s="107"/>
      <c r="V27" s="94"/>
      <c r="W27" s="94"/>
      <c r="X27" s="94"/>
      <c r="Y27" s="107"/>
      <c r="Z27" s="94"/>
      <c r="AA27" s="94"/>
      <c r="AB27" s="94"/>
      <c r="AC27" s="107"/>
      <c r="AD27" s="94"/>
      <c r="AE27" s="94"/>
      <c r="AF27" s="94"/>
      <c r="AG27" s="94"/>
      <c r="AH27" s="94"/>
      <c r="AI27" s="94"/>
      <c r="AJ27" s="107"/>
      <c r="AK27" s="107"/>
    </row>
    <row r="28" spans="1:37" ht="12.75">
      <c r="A28" s="71"/>
      <c r="B28" s="71"/>
      <c r="C28" s="71"/>
      <c r="D28" s="94"/>
      <c r="E28" s="94"/>
      <c r="F28" s="94"/>
      <c r="G28" s="94"/>
      <c r="H28" s="94"/>
      <c r="I28" s="94"/>
      <c r="J28" s="94"/>
      <c r="K28" s="94"/>
      <c r="L28" s="94"/>
      <c r="M28" s="107"/>
      <c r="N28" s="94"/>
      <c r="O28" s="94"/>
      <c r="P28" s="94"/>
      <c r="Q28" s="107"/>
      <c r="R28" s="94"/>
      <c r="S28" s="94"/>
      <c r="T28" s="94"/>
      <c r="U28" s="107"/>
      <c r="V28" s="94"/>
      <c r="W28" s="94"/>
      <c r="X28" s="94"/>
      <c r="Y28" s="107"/>
      <c r="Z28" s="94"/>
      <c r="AA28" s="94"/>
      <c r="AB28" s="94"/>
      <c r="AC28" s="107"/>
      <c r="AD28" s="94"/>
      <c r="AE28" s="94"/>
      <c r="AF28" s="94"/>
      <c r="AG28" s="94"/>
      <c r="AH28" s="94"/>
      <c r="AI28" s="94"/>
      <c r="AJ28" s="107"/>
      <c r="AK28" s="107"/>
    </row>
    <row r="29" spans="1:37" ht="12.75">
      <c r="A29" s="71"/>
      <c r="B29" s="71"/>
      <c r="C29" s="71"/>
      <c r="D29" s="94"/>
      <c r="E29" s="94"/>
      <c r="F29" s="94"/>
      <c r="G29" s="94"/>
      <c r="H29" s="94"/>
      <c r="I29" s="94"/>
      <c r="J29" s="94"/>
      <c r="K29" s="94"/>
      <c r="L29" s="94"/>
      <c r="M29" s="107"/>
      <c r="N29" s="94"/>
      <c r="O29" s="94"/>
      <c r="P29" s="94"/>
      <c r="Q29" s="107"/>
      <c r="R29" s="94"/>
      <c r="S29" s="94"/>
      <c r="T29" s="94"/>
      <c r="U29" s="107"/>
      <c r="V29" s="94"/>
      <c r="W29" s="94"/>
      <c r="X29" s="94"/>
      <c r="Y29" s="107"/>
      <c r="Z29" s="94"/>
      <c r="AA29" s="94"/>
      <c r="AB29" s="94"/>
      <c r="AC29" s="107"/>
      <c r="AD29" s="94"/>
      <c r="AE29" s="94"/>
      <c r="AF29" s="94"/>
      <c r="AG29" s="94"/>
      <c r="AH29" s="94"/>
      <c r="AI29" s="94"/>
      <c r="AJ29" s="107"/>
      <c r="AK29" s="107"/>
    </row>
    <row r="30" spans="1:37" ht="12.75">
      <c r="A30" s="71"/>
      <c r="B30" s="71"/>
      <c r="C30" s="71"/>
      <c r="D30" s="94"/>
      <c r="E30" s="94"/>
      <c r="F30" s="94"/>
      <c r="G30" s="94"/>
      <c r="H30" s="94"/>
      <c r="I30" s="94"/>
      <c r="J30" s="94"/>
      <c r="K30" s="94"/>
      <c r="L30" s="94"/>
      <c r="M30" s="107"/>
      <c r="N30" s="94"/>
      <c r="O30" s="94"/>
      <c r="P30" s="94"/>
      <c r="Q30" s="107"/>
      <c r="R30" s="94"/>
      <c r="S30" s="94"/>
      <c r="T30" s="94"/>
      <c r="U30" s="107"/>
      <c r="V30" s="94"/>
      <c r="W30" s="94"/>
      <c r="X30" s="94"/>
      <c r="Y30" s="107"/>
      <c r="Z30" s="94"/>
      <c r="AA30" s="94"/>
      <c r="AB30" s="94"/>
      <c r="AC30" s="107"/>
      <c r="AD30" s="94"/>
      <c r="AE30" s="94"/>
      <c r="AF30" s="94"/>
      <c r="AG30" s="94"/>
      <c r="AH30" s="94"/>
      <c r="AI30" s="94"/>
      <c r="AJ30" s="107"/>
      <c r="AK30" s="107"/>
    </row>
    <row r="31" spans="1:37" ht="12.75">
      <c r="A31" s="71"/>
      <c r="B31" s="71"/>
      <c r="C31" s="71"/>
      <c r="D31" s="94"/>
      <c r="E31" s="94"/>
      <c r="F31" s="94"/>
      <c r="G31" s="94"/>
      <c r="H31" s="94"/>
      <c r="I31" s="94"/>
      <c r="J31" s="94"/>
      <c r="K31" s="94"/>
      <c r="L31" s="94"/>
      <c r="M31" s="107"/>
      <c r="N31" s="94"/>
      <c r="O31" s="94"/>
      <c r="P31" s="94"/>
      <c r="Q31" s="107"/>
      <c r="R31" s="94"/>
      <c r="S31" s="94"/>
      <c r="T31" s="94"/>
      <c r="U31" s="107"/>
      <c r="V31" s="94"/>
      <c r="W31" s="94"/>
      <c r="X31" s="94"/>
      <c r="Y31" s="107"/>
      <c r="Z31" s="94"/>
      <c r="AA31" s="94"/>
      <c r="AB31" s="94"/>
      <c r="AC31" s="107"/>
      <c r="AD31" s="94"/>
      <c r="AE31" s="94"/>
      <c r="AF31" s="94"/>
      <c r="AG31" s="94"/>
      <c r="AH31" s="94"/>
      <c r="AI31" s="94"/>
      <c r="AJ31" s="107"/>
      <c r="AK31" s="107"/>
    </row>
    <row r="32" spans="1:37" ht="12.75">
      <c r="A32" s="71"/>
      <c r="B32" s="71"/>
      <c r="C32" s="71"/>
      <c r="D32" s="94"/>
      <c r="E32" s="94"/>
      <c r="F32" s="94"/>
      <c r="G32" s="94"/>
      <c r="H32" s="94"/>
      <c r="I32" s="94"/>
      <c r="J32" s="94"/>
      <c r="K32" s="94"/>
      <c r="L32" s="94"/>
      <c r="M32" s="107"/>
      <c r="N32" s="94"/>
      <c r="O32" s="94"/>
      <c r="P32" s="94"/>
      <c r="Q32" s="107"/>
      <c r="R32" s="94"/>
      <c r="S32" s="94"/>
      <c r="T32" s="94"/>
      <c r="U32" s="107"/>
      <c r="V32" s="94"/>
      <c r="W32" s="94"/>
      <c r="X32" s="94"/>
      <c r="Y32" s="107"/>
      <c r="Z32" s="94"/>
      <c r="AA32" s="94"/>
      <c r="AB32" s="94"/>
      <c r="AC32" s="107"/>
      <c r="AD32" s="94"/>
      <c r="AE32" s="94"/>
      <c r="AF32" s="94"/>
      <c r="AG32" s="94"/>
      <c r="AH32" s="94"/>
      <c r="AI32" s="94"/>
      <c r="AJ32" s="107"/>
      <c r="AK32" s="107"/>
    </row>
    <row r="33" spans="1:37" ht="12.75">
      <c r="A33" s="71"/>
      <c r="B33" s="71"/>
      <c r="C33" s="71"/>
      <c r="D33" s="94"/>
      <c r="E33" s="94"/>
      <c r="F33" s="94"/>
      <c r="G33" s="94"/>
      <c r="H33" s="94"/>
      <c r="I33" s="94"/>
      <c r="J33" s="94"/>
      <c r="K33" s="94"/>
      <c r="L33" s="94"/>
      <c r="M33" s="107"/>
      <c r="N33" s="94"/>
      <c r="O33" s="94"/>
      <c r="P33" s="94"/>
      <c r="Q33" s="107"/>
      <c r="R33" s="94"/>
      <c r="S33" s="94"/>
      <c r="T33" s="94"/>
      <c r="U33" s="107"/>
      <c r="V33" s="94"/>
      <c r="W33" s="94"/>
      <c r="X33" s="94"/>
      <c r="Y33" s="107"/>
      <c r="Z33" s="94"/>
      <c r="AA33" s="94"/>
      <c r="AB33" s="94"/>
      <c r="AC33" s="107"/>
      <c r="AD33" s="94"/>
      <c r="AE33" s="94"/>
      <c r="AF33" s="94"/>
      <c r="AG33" s="94"/>
      <c r="AH33" s="94"/>
      <c r="AI33" s="94"/>
      <c r="AJ33" s="107"/>
      <c r="AK33" s="107"/>
    </row>
    <row r="34" spans="1:37" ht="12.75">
      <c r="A34" s="71"/>
      <c r="B34" s="71"/>
      <c r="C34" s="71"/>
      <c r="D34" s="94"/>
      <c r="E34" s="94"/>
      <c r="F34" s="94"/>
      <c r="G34" s="94"/>
      <c r="H34" s="94"/>
      <c r="I34" s="94"/>
      <c r="J34" s="94"/>
      <c r="K34" s="94"/>
      <c r="L34" s="94"/>
      <c r="M34" s="107"/>
      <c r="N34" s="94"/>
      <c r="O34" s="94"/>
      <c r="P34" s="94"/>
      <c r="Q34" s="107"/>
      <c r="R34" s="94"/>
      <c r="S34" s="94"/>
      <c r="T34" s="94"/>
      <c r="U34" s="107"/>
      <c r="V34" s="94"/>
      <c r="W34" s="94"/>
      <c r="X34" s="94"/>
      <c r="Y34" s="107"/>
      <c r="Z34" s="94"/>
      <c r="AA34" s="94"/>
      <c r="AB34" s="94"/>
      <c r="AC34" s="107"/>
      <c r="AD34" s="94"/>
      <c r="AE34" s="94"/>
      <c r="AF34" s="94"/>
      <c r="AG34" s="94"/>
      <c r="AH34" s="94"/>
      <c r="AI34" s="94"/>
      <c r="AJ34" s="107"/>
      <c r="AK34" s="107"/>
    </row>
    <row r="35" spans="1:37" ht="12.75">
      <c r="A35" s="71"/>
      <c r="B35" s="71"/>
      <c r="C35" s="71"/>
      <c r="D35" s="94"/>
      <c r="E35" s="94"/>
      <c r="F35" s="94"/>
      <c r="G35" s="94"/>
      <c r="H35" s="94"/>
      <c r="I35" s="94"/>
      <c r="J35" s="94"/>
      <c r="K35" s="94"/>
      <c r="L35" s="94"/>
      <c r="M35" s="107"/>
      <c r="N35" s="94"/>
      <c r="O35" s="94"/>
      <c r="P35" s="94"/>
      <c r="Q35" s="107"/>
      <c r="R35" s="94"/>
      <c r="S35" s="94"/>
      <c r="T35" s="94"/>
      <c r="U35" s="107"/>
      <c r="V35" s="94"/>
      <c r="W35" s="94"/>
      <c r="X35" s="94"/>
      <c r="Y35" s="107"/>
      <c r="Z35" s="94"/>
      <c r="AA35" s="94"/>
      <c r="AB35" s="94"/>
      <c r="AC35" s="107"/>
      <c r="AD35" s="94"/>
      <c r="AE35" s="94"/>
      <c r="AF35" s="94"/>
      <c r="AG35" s="94"/>
      <c r="AH35" s="94"/>
      <c r="AI35" s="94"/>
      <c r="AJ35" s="107"/>
      <c r="AK35" s="107"/>
    </row>
    <row r="36" spans="1:37" ht="12.75">
      <c r="A36" s="71"/>
      <c r="B36" s="71"/>
      <c r="C36" s="71"/>
      <c r="D36" s="94"/>
      <c r="E36" s="94"/>
      <c r="F36" s="94"/>
      <c r="G36" s="94"/>
      <c r="H36" s="94"/>
      <c r="I36" s="94"/>
      <c r="J36" s="94"/>
      <c r="K36" s="94"/>
      <c r="L36" s="94"/>
      <c r="M36" s="107"/>
      <c r="N36" s="94"/>
      <c r="O36" s="94"/>
      <c r="P36" s="94"/>
      <c r="Q36" s="107"/>
      <c r="R36" s="94"/>
      <c r="S36" s="94"/>
      <c r="T36" s="94"/>
      <c r="U36" s="107"/>
      <c r="V36" s="94"/>
      <c r="W36" s="94"/>
      <c r="X36" s="94"/>
      <c r="Y36" s="107"/>
      <c r="Z36" s="94"/>
      <c r="AA36" s="94"/>
      <c r="AB36" s="94"/>
      <c r="AC36" s="107"/>
      <c r="AD36" s="94"/>
      <c r="AE36" s="94"/>
      <c r="AF36" s="94"/>
      <c r="AG36" s="94"/>
      <c r="AH36" s="94"/>
      <c r="AI36" s="94"/>
      <c r="AJ36" s="107"/>
      <c r="AK36" s="107"/>
    </row>
    <row r="37" spans="1:37" ht="12.75">
      <c r="A37" s="71"/>
      <c r="B37" s="71"/>
      <c r="C37" s="71"/>
      <c r="D37" s="94"/>
      <c r="E37" s="94"/>
      <c r="F37" s="94"/>
      <c r="G37" s="94"/>
      <c r="H37" s="94"/>
      <c r="I37" s="94"/>
      <c r="J37" s="94"/>
      <c r="K37" s="94"/>
      <c r="L37" s="94"/>
      <c r="M37" s="107"/>
      <c r="N37" s="94"/>
      <c r="O37" s="94"/>
      <c r="P37" s="94"/>
      <c r="Q37" s="107"/>
      <c r="R37" s="94"/>
      <c r="S37" s="94"/>
      <c r="T37" s="94"/>
      <c r="U37" s="107"/>
      <c r="V37" s="94"/>
      <c r="W37" s="94"/>
      <c r="X37" s="94"/>
      <c r="Y37" s="107"/>
      <c r="Z37" s="94"/>
      <c r="AA37" s="94"/>
      <c r="AB37" s="94"/>
      <c r="AC37" s="107"/>
      <c r="AD37" s="94"/>
      <c r="AE37" s="94"/>
      <c r="AF37" s="94"/>
      <c r="AG37" s="94"/>
      <c r="AH37" s="94"/>
      <c r="AI37" s="94"/>
      <c r="AJ37" s="107"/>
      <c r="AK37" s="107"/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zoomScalePageLayoutView="0" workbookViewId="0" topLeftCell="A1">
      <selection activeCell="M31" sqref="M3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0</v>
      </c>
      <c r="E4" s="132"/>
      <c r="F4" s="132"/>
      <c r="G4" s="132" t="s">
        <v>1</v>
      </c>
      <c r="H4" s="132"/>
      <c r="I4" s="132"/>
      <c r="J4" s="133" t="s">
        <v>2</v>
      </c>
      <c r="K4" s="134"/>
      <c r="L4" s="134"/>
      <c r="M4" s="135"/>
      <c r="N4" s="133" t="s">
        <v>3</v>
      </c>
      <c r="O4" s="136"/>
      <c r="P4" s="136"/>
      <c r="Q4" s="137"/>
      <c r="R4" s="133" t="s">
        <v>4</v>
      </c>
      <c r="S4" s="136"/>
      <c r="T4" s="136"/>
      <c r="U4" s="137"/>
      <c r="V4" s="133" t="s">
        <v>5</v>
      </c>
      <c r="W4" s="138"/>
      <c r="X4" s="138"/>
      <c r="Y4" s="139"/>
      <c r="Z4" s="133" t="s">
        <v>6</v>
      </c>
      <c r="AA4" s="134"/>
      <c r="AB4" s="134"/>
      <c r="AC4" s="135"/>
      <c r="AD4" s="133" t="s">
        <v>7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18"/>
      <c r="AH5" s="18"/>
      <c r="AI5" s="18"/>
      <c r="AJ5" s="22" t="s">
        <v>17</v>
      </c>
      <c r="AK5" s="23" t="s">
        <v>18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26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94</v>
      </c>
      <c r="B9" s="63" t="s">
        <v>45</v>
      </c>
      <c r="C9" s="64" t="s">
        <v>46</v>
      </c>
      <c r="D9" s="85">
        <v>32697270950</v>
      </c>
      <c r="E9" s="86">
        <v>7340084000</v>
      </c>
      <c r="F9" s="87">
        <f>$D9+$E9</f>
        <v>40037354950</v>
      </c>
      <c r="G9" s="85">
        <v>32697270950</v>
      </c>
      <c r="H9" s="86">
        <v>7340084000</v>
      </c>
      <c r="I9" s="87">
        <f>$G9+$H9</f>
        <v>40037354950</v>
      </c>
      <c r="J9" s="85">
        <v>7861077671</v>
      </c>
      <c r="K9" s="86">
        <v>891584000</v>
      </c>
      <c r="L9" s="86">
        <f>$J9+$K9</f>
        <v>8752661671</v>
      </c>
      <c r="M9" s="104">
        <f>IF($F9=0,0,$L9/$F9)</f>
        <v>0.21861238540684366</v>
      </c>
      <c r="N9" s="85">
        <v>0</v>
      </c>
      <c r="O9" s="86">
        <v>0</v>
      </c>
      <c r="P9" s="86">
        <f>$N9+$O9</f>
        <v>0</v>
      </c>
      <c r="Q9" s="104">
        <f>IF($F9=0,0,$P9/$F9)</f>
        <v>0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v>7861077671</v>
      </c>
      <c r="AA9" s="86">
        <v>891584000</v>
      </c>
      <c r="AB9" s="86">
        <f>$Z9+$AA9</f>
        <v>8752661671</v>
      </c>
      <c r="AC9" s="104">
        <f>IF($F9=0,0,$AB9/$F9)</f>
        <v>0.21861238540684366</v>
      </c>
      <c r="AD9" s="85">
        <v>6448365300</v>
      </c>
      <c r="AE9" s="86">
        <v>944963000</v>
      </c>
      <c r="AF9" s="86">
        <f>$AD9+$AE9</f>
        <v>7393328300</v>
      </c>
      <c r="AG9" s="86">
        <v>37371341349</v>
      </c>
      <c r="AH9" s="86">
        <v>36810509531</v>
      </c>
      <c r="AI9" s="87">
        <v>7393328300</v>
      </c>
      <c r="AJ9" s="124">
        <f>IF($AG9=0,0,$AI9/$AG9)</f>
        <v>0.19783417006512757</v>
      </c>
      <c r="AK9" s="125">
        <f>IF($AF9=0,0,(($L9/$AF9)-1))</f>
        <v>0.18385946299719969</v>
      </c>
    </row>
    <row r="10" spans="1:37" ht="16.5">
      <c r="A10" s="65"/>
      <c r="B10" s="66" t="s">
        <v>95</v>
      </c>
      <c r="C10" s="67"/>
      <c r="D10" s="88">
        <f>D9</f>
        <v>32697270950</v>
      </c>
      <c r="E10" s="89">
        <f>E9</f>
        <v>7340084000</v>
      </c>
      <c r="F10" s="90">
        <f aca="true" t="shared" si="0" ref="F10:F41">$D10+$E10</f>
        <v>40037354950</v>
      </c>
      <c r="G10" s="88">
        <f>G9</f>
        <v>32697270950</v>
      </c>
      <c r="H10" s="89">
        <f>H9</f>
        <v>7340084000</v>
      </c>
      <c r="I10" s="90">
        <f aca="true" t="shared" si="1" ref="I10:I41">$G10+$H10</f>
        <v>40037354950</v>
      </c>
      <c r="J10" s="88">
        <f>J9</f>
        <v>7861077671</v>
      </c>
      <c r="K10" s="89">
        <f>K9</f>
        <v>891584000</v>
      </c>
      <c r="L10" s="89">
        <f aca="true" t="shared" si="2" ref="L10:L41">$J10+$K10</f>
        <v>8752661671</v>
      </c>
      <c r="M10" s="105">
        <f aca="true" t="shared" si="3" ref="M10:M41">IF($F10=0,0,$L10/$F10)</f>
        <v>0.21861238540684366</v>
      </c>
      <c r="N10" s="88">
        <f>N9</f>
        <v>0</v>
      </c>
      <c r="O10" s="89">
        <f>O9</f>
        <v>0</v>
      </c>
      <c r="P10" s="89">
        <f aca="true" t="shared" si="4" ref="P10:P41">$N10+$O10</f>
        <v>0</v>
      </c>
      <c r="Q10" s="105">
        <f aca="true" t="shared" si="5" ref="Q10:Q41">IF($F10=0,0,$P10/$F10)</f>
        <v>0</v>
      </c>
      <c r="R10" s="88">
        <f>R9</f>
        <v>0</v>
      </c>
      <c r="S10" s="89">
        <f>S9</f>
        <v>0</v>
      </c>
      <c r="T10" s="89">
        <f aca="true" t="shared" si="6" ref="T10:T41">$R10+$S10</f>
        <v>0</v>
      </c>
      <c r="U10" s="105">
        <f aca="true" t="shared" si="7" ref="U10:U41">IF($I10=0,0,$T10/$I10)</f>
        <v>0</v>
      </c>
      <c r="V10" s="88">
        <f>V9</f>
        <v>0</v>
      </c>
      <c r="W10" s="89">
        <f>W9</f>
        <v>0</v>
      </c>
      <c r="X10" s="89">
        <f aca="true" t="shared" si="8" ref="X10:X41">$V10+$W10</f>
        <v>0</v>
      </c>
      <c r="Y10" s="105">
        <f aca="true" t="shared" si="9" ref="Y10:Y41">IF($I10=0,0,$X10/$I10)</f>
        <v>0</v>
      </c>
      <c r="Z10" s="88">
        <v>7861077671</v>
      </c>
      <c r="AA10" s="89">
        <v>891584000</v>
      </c>
      <c r="AB10" s="89">
        <f aca="true" t="shared" si="10" ref="AB10:AB41">$Z10+$AA10</f>
        <v>8752661671</v>
      </c>
      <c r="AC10" s="105">
        <f aca="true" t="shared" si="11" ref="AC10:AC41">IF($F10=0,0,$AB10/$F10)</f>
        <v>0.21861238540684366</v>
      </c>
      <c r="AD10" s="88">
        <f>AD9</f>
        <v>6448365300</v>
      </c>
      <c r="AE10" s="89">
        <f>AE9</f>
        <v>944963000</v>
      </c>
      <c r="AF10" s="89">
        <f aca="true" t="shared" si="12" ref="AF10:AF41">$AD10+$AE10</f>
        <v>7393328300</v>
      </c>
      <c r="AG10" s="89">
        <f>AG9</f>
        <v>37371341349</v>
      </c>
      <c r="AH10" s="89">
        <f>AH9</f>
        <v>36810509531</v>
      </c>
      <c r="AI10" s="90">
        <f>AI9</f>
        <v>7393328300</v>
      </c>
      <c r="AJ10" s="126">
        <f aca="true" t="shared" si="13" ref="AJ10:AJ41">IF($AG10=0,0,$AI10/$AG10)</f>
        <v>0.19783417006512757</v>
      </c>
      <c r="AK10" s="127">
        <f aca="true" t="shared" si="14" ref="AK10:AK41">IF($AF10=0,0,(($L10/$AF10)-1))</f>
        <v>0.18385946299719969</v>
      </c>
    </row>
    <row r="11" spans="1:37" ht="12.75">
      <c r="A11" s="62" t="s">
        <v>96</v>
      </c>
      <c r="B11" s="63" t="s">
        <v>241</v>
      </c>
      <c r="C11" s="64" t="s">
        <v>242</v>
      </c>
      <c r="D11" s="85">
        <v>266829114</v>
      </c>
      <c r="E11" s="86">
        <v>74070000</v>
      </c>
      <c r="F11" s="87">
        <f t="shared" si="0"/>
        <v>340899114</v>
      </c>
      <c r="G11" s="85">
        <v>266829114</v>
      </c>
      <c r="H11" s="86">
        <v>74070000</v>
      </c>
      <c r="I11" s="87">
        <f t="shared" si="1"/>
        <v>340899114</v>
      </c>
      <c r="J11" s="85">
        <v>19198217</v>
      </c>
      <c r="K11" s="86">
        <v>11142934</v>
      </c>
      <c r="L11" s="86">
        <f t="shared" si="2"/>
        <v>30341151</v>
      </c>
      <c r="M11" s="104">
        <f t="shared" si="3"/>
        <v>0.08900331433539602</v>
      </c>
      <c r="N11" s="85">
        <v>0</v>
      </c>
      <c r="O11" s="86">
        <v>0</v>
      </c>
      <c r="P11" s="86">
        <f t="shared" si="4"/>
        <v>0</v>
      </c>
      <c r="Q11" s="104">
        <f t="shared" si="5"/>
        <v>0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v>19198217</v>
      </c>
      <c r="AA11" s="86">
        <v>11142934</v>
      </c>
      <c r="AB11" s="86">
        <f t="shared" si="10"/>
        <v>30341151</v>
      </c>
      <c r="AC11" s="104">
        <f t="shared" si="11"/>
        <v>0.08900331433539602</v>
      </c>
      <c r="AD11" s="85">
        <v>32143505</v>
      </c>
      <c r="AE11" s="86">
        <v>5249894</v>
      </c>
      <c r="AF11" s="86">
        <f t="shared" si="12"/>
        <v>37393399</v>
      </c>
      <c r="AG11" s="86">
        <v>395970257</v>
      </c>
      <c r="AH11" s="86">
        <v>340056767</v>
      </c>
      <c r="AI11" s="87">
        <v>37393399</v>
      </c>
      <c r="AJ11" s="124">
        <f t="shared" si="13"/>
        <v>0.09443486812192563</v>
      </c>
      <c r="AK11" s="125">
        <f t="shared" si="14"/>
        <v>-0.18859606745030055</v>
      </c>
    </row>
    <row r="12" spans="1:37" ht="12.75">
      <c r="A12" s="62" t="s">
        <v>96</v>
      </c>
      <c r="B12" s="63" t="s">
        <v>243</v>
      </c>
      <c r="C12" s="64" t="s">
        <v>244</v>
      </c>
      <c r="D12" s="85">
        <v>193456203</v>
      </c>
      <c r="E12" s="86">
        <v>79080589</v>
      </c>
      <c r="F12" s="87">
        <f t="shared" si="0"/>
        <v>272536792</v>
      </c>
      <c r="G12" s="85">
        <v>193456203</v>
      </c>
      <c r="H12" s="86">
        <v>79080589</v>
      </c>
      <c r="I12" s="87">
        <f t="shared" si="1"/>
        <v>272536792</v>
      </c>
      <c r="J12" s="85">
        <v>36299691</v>
      </c>
      <c r="K12" s="86">
        <v>13004100</v>
      </c>
      <c r="L12" s="86">
        <f t="shared" si="2"/>
        <v>49303791</v>
      </c>
      <c r="M12" s="104">
        <f t="shared" si="3"/>
        <v>0.18090691769792314</v>
      </c>
      <c r="N12" s="85">
        <v>0</v>
      </c>
      <c r="O12" s="86">
        <v>0</v>
      </c>
      <c r="P12" s="86">
        <f t="shared" si="4"/>
        <v>0</v>
      </c>
      <c r="Q12" s="104">
        <f t="shared" si="5"/>
        <v>0</v>
      </c>
      <c r="R12" s="85">
        <v>0</v>
      </c>
      <c r="S12" s="86">
        <v>0</v>
      </c>
      <c r="T12" s="86">
        <f t="shared" si="6"/>
        <v>0</v>
      </c>
      <c r="U12" s="104">
        <f t="shared" si="7"/>
        <v>0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v>36299691</v>
      </c>
      <c r="AA12" s="86">
        <v>13004100</v>
      </c>
      <c r="AB12" s="86">
        <f t="shared" si="10"/>
        <v>49303791</v>
      </c>
      <c r="AC12" s="104">
        <f t="shared" si="11"/>
        <v>0.18090691769792314</v>
      </c>
      <c r="AD12" s="85">
        <v>29468831</v>
      </c>
      <c r="AE12" s="86">
        <v>12704708</v>
      </c>
      <c r="AF12" s="86">
        <f t="shared" si="12"/>
        <v>42173539</v>
      </c>
      <c r="AG12" s="86">
        <v>208413015</v>
      </c>
      <c r="AH12" s="86">
        <v>215391749</v>
      </c>
      <c r="AI12" s="87">
        <v>42173539</v>
      </c>
      <c r="AJ12" s="124">
        <f t="shared" si="13"/>
        <v>0.20235559185207316</v>
      </c>
      <c r="AK12" s="125">
        <f t="shared" si="14"/>
        <v>0.16906933041592742</v>
      </c>
    </row>
    <row r="13" spans="1:37" ht="12.75">
      <c r="A13" s="62" t="s">
        <v>96</v>
      </c>
      <c r="B13" s="63" t="s">
        <v>245</v>
      </c>
      <c r="C13" s="64" t="s">
        <v>246</v>
      </c>
      <c r="D13" s="85">
        <v>161345000</v>
      </c>
      <c r="E13" s="86">
        <v>79111974</v>
      </c>
      <c r="F13" s="87">
        <f t="shared" si="0"/>
        <v>240456974</v>
      </c>
      <c r="G13" s="85">
        <v>161345000</v>
      </c>
      <c r="H13" s="86">
        <v>79111974</v>
      </c>
      <c r="I13" s="87">
        <f t="shared" si="1"/>
        <v>240456974</v>
      </c>
      <c r="J13" s="85">
        <v>52655679</v>
      </c>
      <c r="K13" s="86">
        <v>6170603</v>
      </c>
      <c r="L13" s="86">
        <f t="shared" si="2"/>
        <v>58826282</v>
      </c>
      <c r="M13" s="104">
        <f t="shared" si="3"/>
        <v>0.24464369247198461</v>
      </c>
      <c r="N13" s="85">
        <v>0</v>
      </c>
      <c r="O13" s="86">
        <v>0</v>
      </c>
      <c r="P13" s="86">
        <f t="shared" si="4"/>
        <v>0</v>
      </c>
      <c r="Q13" s="104">
        <f t="shared" si="5"/>
        <v>0</v>
      </c>
      <c r="R13" s="85">
        <v>0</v>
      </c>
      <c r="S13" s="86">
        <v>0</v>
      </c>
      <c r="T13" s="86">
        <f t="shared" si="6"/>
        <v>0</v>
      </c>
      <c r="U13" s="104">
        <f t="shared" si="7"/>
        <v>0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v>52655679</v>
      </c>
      <c r="AA13" s="86">
        <v>6170603</v>
      </c>
      <c r="AB13" s="86">
        <f t="shared" si="10"/>
        <v>58826282</v>
      </c>
      <c r="AC13" s="104">
        <f t="shared" si="11"/>
        <v>0.24464369247198461</v>
      </c>
      <c r="AD13" s="85">
        <v>32509731</v>
      </c>
      <c r="AE13" s="86">
        <v>7821406</v>
      </c>
      <c r="AF13" s="86">
        <f t="shared" si="12"/>
        <v>40331137</v>
      </c>
      <c r="AG13" s="86">
        <v>184071013</v>
      </c>
      <c r="AH13" s="86">
        <v>179021000</v>
      </c>
      <c r="AI13" s="87">
        <v>40331137</v>
      </c>
      <c r="AJ13" s="124">
        <f t="shared" si="13"/>
        <v>0.21910639998487974</v>
      </c>
      <c r="AK13" s="125">
        <f t="shared" si="14"/>
        <v>0.4585822859395212</v>
      </c>
    </row>
    <row r="14" spans="1:37" ht="12.75">
      <c r="A14" s="62" t="s">
        <v>96</v>
      </c>
      <c r="B14" s="63" t="s">
        <v>247</v>
      </c>
      <c r="C14" s="64" t="s">
        <v>248</v>
      </c>
      <c r="D14" s="85">
        <v>928646237</v>
      </c>
      <c r="E14" s="86">
        <v>132788185</v>
      </c>
      <c r="F14" s="87">
        <f t="shared" si="0"/>
        <v>1061434422</v>
      </c>
      <c r="G14" s="85">
        <v>928646237</v>
      </c>
      <c r="H14" s="86">
        <v>132788185</v>
      </c>
      <c r="I14" s="87">
        <f t="shared" si="1"/>
        <v>1061434422</v>
      </c>
      <c r="J14" s="85">
        <v>191466283</v>
      </c>
      <c r="K14" s="86">
        <v>19488059</v>
      </c>
      <c r="L14" s="86">
        <f t="shared" si="2"/>
        <v>210954342</v>
      </c>
      <c r="M14" s="104">
        <f t="shared" si="3"/>
        <v>0.19874458339358433</v>
      </c>
      <c r="N14" s="85">
        <v>0</v>
      </c>
      <c r="O14" s="86">
        <v>0</v>
      </c>
      <c r="P14" s="86">
        <f t="shared" si="4"/>
        <v>0</v>
      </c>
      <c r="Q14" s="104">
        <f t="shared" si="5"/>
        <v>0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v>191466283</v>
      </c>
      <c r="AA14" s="86">
        <v>19488059</v>
      </c>
      <c r="AB14" s="86">
        <f t="shared" si="10"/>
        <v>210954342</v>
      </c>
      <c r="AC14" s="104">
        <f t="shared" si="11"/>
        <v>0.19874458339358433</v>
      </c>
      <c r="AD14" s="85">
        <v>169911356</v>
      </c>
      <c r="AE14" s="86">
        <v>6550771</v>
      </c>
      <c r="AF14" s="86">
        <f t="shared" si="12"/>
        <v>176462127</v>
      </c>
      <c r="AG14" s="86">
        <v>982822049</v>
      </c>
      <c r="AH14" s="86">
        <v>1059478761</v>
      </c>
      <c r="AI14" s="87">
        <v>176462127</v>
      </c>
      <c r="AJ14" s="124">
        <f t="shared" si="13"/>
        <v>0.17954636567173718</v>
      </c>
      <c r="AK14" s="125">
        <f t="shared" si="14"/>
        <v>0.19546525697267603</v>
      </c>
    </row>
    <row r="15" spans="1:37" ht="12.75">
      <c r="A15" s="62" t="s">
        <v>111</v>
      </c>
      <c r="B15" s="63" t="s">
        <v>249</v>
      </c>
      <c r="C15" s="64" t="s">
        <v>250</v>
      </c>
      <c r="D15" s="85">
        <v>913431099</v>
      </c>
      <c r="E15" s="86">
        <v>362325304</v>
      </c>
      <c r="F15" s="87">
        <f t="shared" si="0"/>
        <v>1275756403</v>
      </c>
      <c r="G15" s="85">
        <v>913431099</v>
      </c>
      <c r="H15" s="86">
        <v>362325304</v>
      </c>
      <c r="I15" s="87">
        <f t="shared" si="1"/>
        <v>1275756403</v>
      </c>
      <c r="J15" s="85">
        <v>199656989</v>
      </c>
      <c r="K15" s="86">
        <v>65275704</v>
      </c>
      <c r="L15" s="86">
        <f t="shared" si="2"/>
        <v>264932693</v>
      </c>
      <c r="M15" s="104">
        <f t="shared" si="3"/>
        <v>0.2076671474091751</v>
      </c>
      <c r="N15" s="85">
        <v>0</v>
      </c>
      <c r="O15" s="86">
        <v>0</v>
      </c>
      <c r="P15" s="86">
        <f t="shared" si="4"/>
        <v>0</v>
      </c>
      <c r="Q15" s="104">
        <f t="shared" si="5"/>
        <v>0</v>
      </c>
      <c r="R15" s="85">
        <v>0</v>
      </c>
      <c r="S15" s="86">
        <v>0</v>
      </c>
      <c r="T15" s="86">
        <f t="shared" si="6"/>
        <v>0</v>
      </c>
      <c r="U15" s="104">
        <f t="shared" si="7"/>
        <v>0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v>199656989</v>
      </c>
      <c r="AA15" s="86">
        <v>65275704</v>
      </c>
      <c r="AB15" s="86">
        <f t="shared" si="10"/>
        <v>264932693</v>
      </c>
      <c r="AC15" s="104">
        <f t="shared" si="11"/>
        <v>0.2076671474091751</v>
      </c>
      <c r="AD15" s="85">
        <v>226088657</v>
      </c>
      <c r="AE15" s="86">
        <v>44527858</v>
      </c>
      <c r="AF15" s="86">
        <f t="shared" si="12"/>
        <v>270616515</v>
      </c>
      <c r="AG15" s="86">
        <v>1281410326</v>
      </c>
      <c r="AH15" s="86">
        <v>1277454467</v>
      </c>
      <c r="AI15" s="87">
        <v>270616515</v>
      </c>
      <c r="AJ15" s="124">
        <f t="shared" si="13"/>
        <v>0.21118646346853304</v>
      </c>
      <c r="AK15" s="125">
        <f t="shared" si="14"/>
        <v>-0.021003234041351848</v>
      </c>
    </row>
    <row r="16" spans="1:37" ht="16.5">
      <c r="A16" s="65"/>
      <c r="B16" s="66" t="s">
        <v>251</v>
      </c>
      <c r="C16" s="67"/>
      <c r="D16" s="88">
        <f>SUM(D11:D15)</f>
        <v>2463707653</v>
      </c>
      <c r="E16" s="89">
        <f>SUM(E11:E15)</f>
        <v>727376052</v>
      </c>
      <c r="F16" s="90">
        <f t="shared" si="0"/>
        <v>3191083705</v>
      </c>
      <c r="G16" s="88">
        <f>SUM(G11:G15)</f>
        <v>2463707653</v>
      </c>
      <c r="H16" s="89">
        <f>SUM(H11:H15)</f>
        <v>727376052</v>
      </c>
      <c r="I16" s="90">
        <f t="shared" si="1"/>
        <v>3191083705</v>
      </c>
      <c r="J16" s="88">
        <f>SUM(J11:J15)</f>
        <v>499276859</v>
      </c>
      <c r="K16" s="89">
        <f>SUM(K11:K15)</f>
        <v>115081400</v>
      </c>
      <c r="L16" s="89">
        <f t="shared" si="2"/>
        <v>614358259</v>
      </c>
      <c r="M16" s="105">
        <f t="shared" si="3"/>
        <v>0.19252339198667306</v>
      </c>
      <c r="N16" s="88">
        <f>SUM(N11:N15)</f>
        <v>0</v>
      </c>
      <c r="O16" s="89">
        <f>SUM(O11:O15)</f>
        <v>0</v>
      </c>
      <c r="P16" s="89">
        <f t="shared" si="4"/>
        <v>0</v>
      </c>
      <c r="Q16" s="105">
        <f t="shared" si="5"/>
        <v>0</v>
      </c>
      <c r="R16" s="88">
        <f>SUM(R11:R15)</f>
        <v>0</v>
      </c>
      <c r="S16" s="89">
        <f>SUM(S11:S15)</f>
        <v>0</v>
      </c>
      <c r="T16" s="89">
        <f t="shared" si="6"/>
        <v>0</v>
      </c>
      <c r="U16" s="105">
        <f t="shared" si="7"/>
        <v>0</v>
      </c>
      <c r="V16" s="88">
        <f>SUM(V11:V15)</f>
        <v>0</v>
      </c>
      <c r="W16" s="89">
        <f>SUM(W11:W15)</f>
        <v>0</v>
      </c>
      <c r="X16" s="89">
        <f t="shared" si="8"/>
        <v>0</v>
      </c>
      <c r="Y16" s="105">
        <f t="shared" si="9"/>
        <v>0</v>
      </c>
      <c r="Z16" s="88">
        <v>499276859</v>
      </c>
      <c r="AA16" s="89">
        <v>115081400</v>
      </c>
      <c r="AB16" s="89">
        <f t="shared" si="10"/>
        <v>614358259</v>
      </c>
      <c r="AC16" s="105">
        <f t="shared" si="11"/>
        <v>0.19252339198667306</v>
      </c>
      <c r="AD16" s="88">
        <f>SUM(AD11:AD15)</f>
        <v>490122080</v>
      </c>
      <c r="AE16" s="89">
        <f>SUM(AE11:AE15)</f>
        <v>76854637</v>
      </c>
      <c r="AF16" s="89">
        <f t="shared" si="12"/>
        <v>566976717</v>
      </c>
      <c r="AG16" s="89">
        <f>SUM(AG11:AG15)</f>
        <v>3052686660</v>
      </c>
      <c r="AH16" s="89">
        <f>SUM(AH11:AH15)</f>
        <v>3071402744</v>
      </c>
      <c r="AI16" s="90">
        <f>SUM(AI11:AI15)</f>
        <v>566976717</v>
      </c>
      <c r="AJ16" s="126">
        <f t="shared" si="13"/>
        <v>0.1857304008397639</v>
      </c>
      <c r="AK16" s="127">
        <f t="shared" si="14"/>
        <v>0.0835687614311682</v>
      </c>
    </row>
    <row r="17" spans="1:37" ht="12.75">
      <c r="A17" s="62" t="s">
        <v>96</v>
      </c>
      <c r="B17" s="63" t="s">
        <v>252</v>
      </c>
      <c r="C17" s="64" t="s">
        <v>253</v>
      </c>
      <c r="D17" s="85">
        <v>138411000</v>
      </c>
      <c r="E17" s="86">
        <v>40516000</v>
      </c>
      <c r="F17" s="87">
        <f t="shared" si="0"/>
        <v>178927000</v>
      </c>
      <c r="G17" s="85">
        <v>138411000</v>
      </c>
      <c r="H17" s="86">
        <v>40516000</v>
      </c>
      <c r="I17" s="87">
        <f t="shared" si="1"/>
        <v>178927000</v>
      </c>
      <c r="J17" s="85">
        <v>26096886</v>
      </c>
      <c r="K17" s="86">
        <v>6403410</v>
      </c>
      <c r="L17" s="86">
        <f t="shared" si="2"/>
        <v>32500296</v>
      </c>
      <c r="M17" s="104">
        <f t="shared" si="3"/>
        <v>0.18163997607963023</v>
      </c>
      <c r="N17" s="85">
        <v>0</v>
      </c>
      <c r="O17" s="86">
        <v>0</v>
      </c>
      <c r="P17" s="86">
        <f t="shared" si="4"/>
        <v>0</v>
      </c>
      <c r="Q17" s="104">
        <f t="shared" si="5"/>
        <v>0</v>
      </c>
      <c r="R17" s="85">
        <v>0</v>
      </c>
      <c r="S17" s="86">
        <v>0</v>
      </c>
      <c r="T17" s="86">
        <f t="shared" si="6"/>
        <v>0</v>
      </c>
      <c r="U17" s="104">
        <f t="shared" si="7"/>
        <v>0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v>26096886</v>
      </c>
      <c r="AA17" s="86">
        <v>6403410</v>
      </c>
      <c r="AB17" s="86">
        <f t="shared" si="10"/>
        <v>32500296</v>
      </c>
      <c r="AC17" s="104">
        <f t="shared" si="11"/>
        <v>0.18163997607963023</v>
      </c>
      <c r="AD17" s="85">
        <v>27660729</v>
      </c>
      <c r="AE17" s="86">
        <v>13164409</v>
      </c>
      <c r="AF17" s="86">
        <f t="shared" si="12"/>
        <v>40825138</v>
      </c>
      <c r="AG17" s="86">
        <v>164776000</v>
      </c>
      <c r="AH17" s="86">
        <v>175298000</v>
      </c>
      <c r="AI17" s="87">
        <v>40825138</v>
      </c>
      <c r="AJ17" s="124">
        <f t="shared" si="13"/>
        <v>0.24776143370393747</v>
      </c>
      <c r="AK17" s="125">
        <f t="shared" si="14"/>
        <v>-0.2039146077105728</v>
      </c>
    </row>
    <row r="18" spans="1:37" ht="12.75">
      <c r="A18" s="62" t="s">
        <v>96</v>
      </c>
      <c r="B18" s="63" t="s">
        <v>254</v>
      </c>
      <c r="C18" s="64" t="s">
        <v>255</v>
      </c>
      <c r="D18" s="85">
        <v>428244476</v>
      </c>
      <c r="E18" s="86">
        <v>30406771</v>
      </c>
      <c r="F18" s="87">
        <f t="shared" si="0"/>
        <v>458651247</v>
      </c>
      <c r="G18" s="85">
        <v>428244476</v>
      </c>
      <c r="H18" s="86">
        <v>30406771</v>
      </c>
      <c r="I18" s="87">
        <f t="shared" si="1"/>
        <v>458651247</v>
      </c>
      <c r="J18" s="85">
        <v>82089411</v>
      </c>
      <c r="K18" s="86">
        <v>7272646</v>
      </c>
      <c r="L18" s="86">
        <f t="shared" si="2"/>
        <v>89362057</v>
      </c>
      <c r="M18" s="104">
        <f t="shared" si="3"/>
        <v>0.1948366162405746</v>
      </c>
      <c r="N18" s="85">
        <v>0</v>
      </c>
      <c r="O18" s="86">
        <v>0</v>
      </c>
      <c r="P18" s="86">
        <f t="shared" si="4"/>
        <v>0</v>
      </c>
      <c r="Q18" s="104">
        <f t="shared" si="5"/>
        <v>0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v>82089411</v>
      </c>
      <c r="AA18" s="86">
        <v>7272646</v>
      </c>
      <c r="AB18" s="86">
        <f t="shared" si="10"/>
        <v>89362057</v>
      </c>
      <c r="AC18" s="104">
        <f t="shared" si="11"/>
        <v>0.1948366162405746</v>
      </c>
      <c r="AD18" s="85">
        <v>87740371</v>
      </c>
      <c r="AE18" s="86">
        <v>8731574</v>
      </c>
      <c r="AF18" s="86">
        <f t="shared" si="12"/>
        <v>96471945</v>
      </c>
      <c r="AG18" s="86">
        <v>396804081</v>
      </c>
      <c r="AH18" s="86">
        <v>422136046</v>
      </c>
      <c r="AI18" s="87">
        <v>96471945</v>
      </c>
      <c r="AJ18" s="124">
        <f t="shared" si="13"/>
        <v>0.2431223609315651</v>
      </c>
      <c r="AK18" s="125">
        <f t="shared" si="14"/>
        <v>-0.07369902203174195</v>
      </c>
    </row>
    <row r="19" spans="1:37" ht="12.75">
      <c r="A19" s="62" t="s">
        <v>96</v>
      </c>
      <c r="B19" s="63" t="s">
        <v>256</v>
      </c>
      <c r="C19" s="64" t="s">
        <v>257</v>
      </c>
      <c r="D19" s="85">
        <v>154886366</v>
      </c>
      <c r="E19" s="86">
        <v>12164000</v>
      </c>
      <c r="F19" s="87">
        <f t="shared" si="0"/>
        <v>167050366</v>
      </c>
      <c r="G19" s="85">
        <v>154886366</v>
      </c>
      <c r="H19" s="86">
        <v>12164000</v>
      </c>
      <c r="I19" s="87">
        <f t="shared" si="1"/>
        <v>167050366</v>
      </c>
      <c r="J19" s="85">
        <v>35111537</v>
      </c>
      <c r="K19" s="86">
        <v>438597</v>
      </c>
      <c r="L19" s="86">
        <f t="shared" si="2"/>
        <v>35550134</v>
      </c>
      <c r="M19" s="104">
        <f t="shared" si="3"/>
        <v>0.21281087166250207</v>
      </c>
      <c r="N19" s="85">
        <v>0</v>
      </c>
      <c r="O19" s="86">
        <v>0</v>
      </c>
      <c r="P19" s="86">
        <f t="shared" si="4"/>
        <v>0</v>
      </c>
      <c r="Q19" s="104">
        <f t="shared" si="5"/>
        <v>0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v>35111537</v>
      </c>
      <c r="AA19" s="86">
        <v>438597</v>
      </c>
      <c r="AB19" s="86">
        <f t="shared" si="10"/>
        <v>35550134</v>
      </c>
      <c r="AC19" s="104">
        <f t="shared" si="11"/>
        <v>0.21281087166250207</v>
      </c>
      <c r="AD19" s="85">
        <v>26701592</v>
      </c>
      <c r="AE19" s="86">
        <v>10475634</v>
      </c>
      <c r="AF19" s="86">
        <f t="shared" si="12"/>
        <v>37177226</v>
      </c>
      <c r="AG19" s="86">
        <v>152606175</v>
      </c>
      <c r="AH19" s="86">
        <v>178057742</v>
      </c>
      <c r="AI19" s="87">
        <v>37177226</v>
      </c>
      <c r="AJ19" s="124">
        <f t="shared" si="13"/>
        <v>0.24361547624137753</v>
      </c>
      <c r="AK19" s="125">
        <f t="shared" si="14"/>
        <v>-0.0437658258849114</v>
      </c>
    </row>
    <row r="20" spans="1:37" ht="12.75">
      <c r="A20" s="62" t="s">
        <v>96</v>
      </c>
      <c r="B20" s="63" t="s">
        <v>258</v>
      </c>
      <c r="C20" s="64" t="s">
        <v>259</v>
      </c>
      <c r="D20" s="85">
        <v>54105149</v>
      </c>
      <c r="E20" s="86">
        <v>18364000</v>
      </c>
      <c r="F20" s="87">
        <f t="shared" si="0"/>
        <v>72469149</v>
      </c>
      <c r="G20" s="85">
        <v>54105149</v>
      </c>
      <c r="H20" s="86">
        <v>18364000</v>
      </c>
      <c r="I20" s="87">
        <f t="shared" si="1"/>
        <v>72469149</v>
      </c>
      <c r="J20" s="85">
        <v>9232871</v>
      </c>
      <c r="K20" s="86">
        <v>1741309</v>
      </c>
      <c r="L20" s="86">
        <f t="shared" si="2"/>
        <v>10974180</v>
      </c>
      <c r="M20" s="104">
        <f t="shared" si="3"/>
        <v>0.1514324392025081</v>
      </c>
      <c r="N20" s="85">
        <v>0</v>
      </c>
      <c r="O20" s="86">
        <v>0</v>
      </c>
      <c r="P20" s="86">
        <f t="shared" si="4"/>
        <v>0</v>
      </c>
      <c r="Q20" s="104">
        <f t="shared" si="5"/>
        <v>0</v>
      </c>
      <c r="R20" s="85">
        <v>0</v>
      </c>
      <c r="S20" s="86">
        <v>0</v>
      </c>
      <c r="T20" s="86">
        <f t="shared" si="6"/>
        <v>0</v>
      </c>
      <c r="U20" s="104">
        <f t="shared" si="7"/>
        <v>0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v>9232871</v>
      </c>
      <c r="AA20" s="86">
        <v>1741309</v>
      </c>
      <c r="AB20" s="86">
        <f t="shared" si="10"/>
        <v>10974180</v>
      </c>
      <c r="AC20" s="104">
        <f t="shared" si="11"/>
        <v>0.1514324392025081</v>
      </c>
      <c r="AD20" s="85">
        <v>19829944</v>
      </c>
      <c r="AE20" s="86">
        <v>5353451</v>
      </c>
      <c r="AF20" s="86">
        <f t="shared" si="12"/>
        <v>25183395</v>
      </c>
      <c r="AG20" s="86">
        <v>70686490</v>
      </c>
      <c r="AH20" s="86">
        <v>74486566</v>
      </c>
      <c r="AI20" s="87">
        <v>25183395</v>
      </c>
      <c r="AJ20" s="124">
        <f t="shared" si="13"/>
        <v>0.35626885703335953</v>
      </c>
      <c r="AK20" s="125">
        <f t="shared" si="14"/>
        <v>-0.5642295250501372</v>
      </c>
    </row>
    <row r="21" spans="1:37" ht="12.75">
      <c r="A21" s="62" t="s">
        <v>96</v>
      </c>
      <c r="B21" s="63" t="s">
        <v>78</v>
      </c>
      <c r="C21" s="64" t="s">
        <v>79</v>
      </c>
      <c r="D21" s="85">
        <v>4904829221</v>
      </c>
      <c r="E21" s="86">
        <v>698424000</v>
      </c>
      <c r="F21" s="87">
        <f t="shared" si="0"/>
        <v>5603253221</v>
      </c>
      <c r="G21" s="85">
        <v>4904829221</v>
      </c>
      <c r="H21" s="86">
        <v>698424000</v>
      </c>
      <c r="I21" s="87">
        <f t="shared" si="1"/>
        <v>5603253221</v>
      </c>
      <c r="J21" s="85">
        <v>1088615116</v>
      </c>
      <c r="K21" s="86">
        <v>39307237</v>
      </c>
      <c r="L21" s="86">
        <f t="shared" si="2"/>
        <v>1127922353</v>
      </c>
      <c r="M21" s="104">
        <f t="shared" si="3"/>
        <v>0.20129776551463835</v>
      </c>
      <c r="N21" s="85">
        <v>0</v>
      </c>
      <c r="O21" s="86">
        <v>0</v>
      </c>
      <c r="P21" s="86">
        <f t="shared" si="4"/>
        <v>0</v>
      </c>
      <c r="Q21" s="104">
        <f t="shared" si="5"/>
        <v>0</v>
      </c>
      <c r="R21" s="85">
        <v>0</v>
      </c>
      <c r="S21" s="86">
        <v>0</v>
      </c>
      <c r="T21" s="86">
        <f t="shared" si="6"/>
        <v>0</v>
      </c>
      <c r="U21" s="104">
        <f t="shared" si="7"/>
        <v>0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v>1088615116</v>
      </c>
      <c r="AA21" s="86">
        <v>39307237</v>
      </c>
      <c r="AB21" s="86">
        <f t="shared" si="10"/>
        <v>1127922353</v>
      </c>
      <c r="AC21" s="104">
        <f t="shared" si="11"/>
        <v>0.20129776551463835</v>
      </c>
      <c r="AD21" s="85">
        <v>926302997</v>
      </c>
      <c r="AE21" s="86">
        <v>40648414</v>
      </c>
      <c r="AF21" s="86">
        <f t="shared" si="12"/>
        <v>966951411</v>
      </c>
      <c r="AG21" s="86">
        <v>5179811140</v>
      </c>
      <c r="AH21" s="86">
        <v>6301405009</v>
      </c>
      <c r="AI21" s="87">
        <v>966951411</v>
      </c>
      <c r="AJ21" s="124">
        <f t="shared" si="13"/>
        <v>0.1866769627048603</v>
      </c>
      <c r="AK21" s="125">
        <f t="shared" si="14"/>
        <v>0.16647262744415192</v>
      </c>
    </row>
    <row r="22" spans="1:37" ht="12.75">
      <c r="A22" s="62" t="s">
        <v>96</v>
      </c>
      <c r="B22" s="63" t="s">
        <v>260</v>
      </c>
      <c r="C22" s="64" t="s">
        <v>261</v>
      </c>
      <c r="D22" s="85">
        <v>86760565</v>
      </c>
      <c r="E22" s="86">
        <v>22985000</v>
      </c>
      <c r="F22" s="87">
        <f t="shared" si="0"/>
        <v>109745565</v>
      </c>
      <c r="G22" s="85">
        <v>86760565</v>
      </c>
      <c r="H22" s="86">
        <v>22985000</v>
      </c>
      <c r="I22" s="87">
        <f t="shared" si="1"/>
        <v>109745565</v>
      </c>
      <c r="J22" s="85">
        <v>10287569</v>
      </c>
      <c r="K22" s="86">
        <v>2850608</v>
      </c>
      <c r="L22" s="86">
        <f t="shared" si="2"/>
        <v>13138177</v>
      </c>
      <c r="M22" s="104">
        <f t="shared" si="3"/>
        <v>0.11971487868325248</v>
      </c>
      <c r="N22" s="85">
        <v>0</v>
      </c>
      <c r="O22" s="86">
        <v>0</v>
      </c>
      <c r="P22" s="86">
        <f t="shared" si="4"/>
        <v>0</v>
      </c>
      <c r="Q22" s="104">
        <f t="shared" si="5"/>
        <v>0</v>
      </c>
      <c r="R22" s="85">
        <v>0</v>
      </c>
      <c r="S22" s="86">
        <v>0</v>
      </c>
      <c r="T22" s="86">
        <f t="shared" si="6"/>
        <v>0</v>
      </c>
      <c r="U22" s="104">
        <f t="shared" si="7"/>
        <v>0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v>10287569</v>
      </c>
      <c r="AA22" s="86">
        <v>2850608</v>
      </c>
      <c r="AB22" s="86">
        <f t="shared" si="10"/>
        <v>13138177</v>
      </c>
      <c r="AC22" s="104">
        <f t="shared" si="11"/>
        <v>0.11971487868325248</v>
      </c>
      <c r="AD22" s="85">
        <v>15820512</v>
      </c>
      <c r="AE22" s="86">
        <v>2438292</v>
      </c>
      <c r="AF22" s="86">
        <f t="shared" si="12"/>
        <v>18258804</v>
      </c>
      <c r="AG22" s="86">
        <v>100929584</v>
      </c>
      <c r="AH22" s="86">
        <v>102988824</v>
      </c>
      <c r="AI22" s="87">
        <v>18258804</v>
      </c>
      <c r="AJ22" s="124">
        <f t="shared" si="13"/>
        <v>0.180906363390936</v>
      </c>
      <c r="AK22" s="125">
        <f t="shared" si="14"/>
        <v>-0.2804470106585294</v>
      </c>
    </row>
    <row r="23" spans="1:37" ht="12.75">
      <c r="A23" s="62" t="s">
        <v>96</v>
      </c>
      <c r="B23" s="63" t="s">
        <v>262</v>
      </c>
      <c r="C23" s="64" t="s">
        <v>263</v>
      </c>
      <c r="D23" s="85">
        <v>104546697</v>
      </c>
      <c r="E23" s="86">
        <v>21005250</v>
      </c>
      <c r="F23" s="87">
        <f t="shared" si="0"/>
        <v>125551947</v>
      </c>
      <c r="G23" s="85">
        <v>104546697</v>
      </c>
      <c r="H23" s="86">
        <v>21005250</v>
      </c>
      <c r="I23" s="87">
        <f t="shared" si="1"/>
        <v>125551947</v>
      </c>
      <c r="J23" s="85">
        <v>21703594</v>
      </c>
      <c r="K23" s="86">
        <v>3352191</v>
      </c>
      <c r="L23" s="86">
        <f t="shared" si="2"/>
        <v>25055785</v>
      </c>
      <c r="M23" s="104">
        <f t="shared" si="3"/>
        <v>0.19956508519935576</v>
      </c>
      <c r="N23" s="85">
        <v>0</v>
      </c>
      <c r="O23" s="86">
        <v>0</v>
      </c>
      <c r="P23" s="86">
        <f t="shared" si="4"/>
        <v>0</v>
      </c>
      <c r="Q23" s="104">
        <f t="shared" si="5"/>
        <v>0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v>21703594</v>
      </c>
      <c r="AA23" s="86">
        <v>3352191</v>
      </c>
      <c r="AB23" s="86">
        <f t="shared" si="10"/>
        <v>25055785</v>
      </c>
      <c r="AC23" s="104">
        <f t="shared" si="11"/>
        <v>0.19956508519935576</v>
      </c>
      <c r="AD23" s="85">
        <v>42065227</v>
      </c>
      <c r="AE23" s="86">
        <v>2939989</v>
      </c>
      <c r="AF23" s="86">
        <f t="shared" si="12"/>
        <v>45005216</v>
      </c>
      <c r="AG23" s="86">
        <v>134485675</v>
      </c>
      <c r="AH23" s="86">
        <v>143202698</v>
      </c>
      <c r="AI23" s="87">
        <v>45005216</v>
      </c>
      <c r="AJ23" s="124">
        <f t="shared" si="13"/>
        <v>0.3346469131377747</v>
      </c>
      <c r="AK23" s="125">
        <f t="shared" si="14"/>
        <v>-0.44326930905075534</v>
      </c>
    </row>
    <row r="24" spans="1:37" ht="12.75">
      <c r="A24" s="62" t="s">
        <v>111</v>
      </c>
      <c r="B24" s="63" t="s">
        <v>264</v>
      </c>
      <c r="C24" s="64" t="s">
        <v>265</v>
      </c>
      <c r="D24" s="85">
        <v>738350950</v>
      </c>
      <c r="E24" s="86">
        <v>201043639</v>
      </c>
      <c r="F24" s="87">
        <f t="shared" si="0"/>
        <v>939394589</v>
      </c>
      <c r="G24" s="85">
        <v>738350950</v>
      </c>
      <c r="H24" s="86">
        <v>201043639</v>
      </c>
      <c r="I24" s="87">
        <f t="shared" si="1"/>
        <v>939394589</v>
      </c>
      <c r="J24" s="85">
        <v>158589656</v>
      </c>
      <c r="K24" s="86">
        <v>34540144</v>
      </c>
      <c r="L24" s="86">
        <f t="shared" si="2"/>
        <v>193129800</v>
      </c>
      <c r="M24" s="104">
        <f t="shared" si="3"/>
        <v>0.20558964492821877</v>
      </c>
      <c r="N24" s="85">
        <v>0</v>
      </c>
      <c r="O24" s="86">
        <v>0</v>
      </c>
      <c r="P24" s="86">
        <f t="shared" si="4"/>
        <v>0</v>
      </c>
      <c r="Q24" s="104">
        <f t="shared" si="5"/>
        <v>0</v>
      </c>
      <c r="R24" s="85">
        <v>0</v>
      </c>
      <c r="S24" s="86">
        <v>0</v>
      </c>
      <c r="T24" s="86">
        <f t="shared" si="6"/>
        <v>0</v>
      </c>
      <c r="U24" s="104">
        <f t="shared" si="7"/>
        <v>0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v>158589656</v>
      </c>
      <c r="AA24" s="86">
        <v>34540144</v>
      </c>
      <c r="AB24" s="86">
        <f t="shared" si="10"/>
        <v>193129800</v>
      </c>
      <c r="AC24" s="104">
        <f t="shared" si="11"/>
        <v>0.20558964492821877</v>
      </c>
      <c r="AD24" s="85">
        <v>118640957</v>
      </c>
      <c r="AE24" s="86">
        <v>116001097</v>
      </c>
      <c r="AF24" s="86">
        <f t="shared" si="12"/>
        <v>234642054</v>
      </c>
      <c r="AG24" s="86">
        <v>813513997</v>
      </c>
      <c r="AH24" s="86">
        <v>920339837</v>
      </c>
      <c r="AI24" s="87">
        <v>234642054</v>
      </c>
      <c r="AJ24" s="124">
        <f t="shared" si="13"/>
        <v>0.2884302604076768</v>
      </c>
      <c r="AK24" s="125">
        <f t="shared" si="14"/>
        <v>-0.1769173653756031</v>
      </c>
    </row>
    <row r="25" spans="1:37" ht="16.5">
      <c r="A25" s="65"/>
      <c r="B25" s="66" t="s">
        <v>266</v>
      </c>
      <c r="C25" s="67"/>
      <c r="D25" s="88">
        <f>SUM(D17:D24)</f>
        <v>6610134424</v>
      </c>
      <c r="E25" s="89">
        <f>SUM(E17:E24)</f>
        <v>1044908660</v>
      </c>
      <c r="F25" s="90">
        <f t="shared" si="0"/>
        <v>7655043084</v>
      </c>
      <c r="G25" s="88">
        <f>SUM(G17:G24)</f>
        <v>6610134424</v>
      </c>
      <c r="H25" s="89">
        <f>SUM(H17:H24)</f>
        <v>1044908660</v>
      </c>
      <c r="I25" s="90">
        <f t="shared" si="1"/>
        <v>7655043084</v>
      </c>
      <c r="J25" s="88">
        <f>SUM(J17:J24)</f>
        <v>1431726640</v>
      </c>
      <c r="K25" s="89">
        <f>SUM(K17:K24)</f>
        <v>95906142</v>
      </c>
      <c r="L25" s="89">
        <f t="shared" si="2"/>
        <v>1527632782</v>
      </c>
      <c r="M25" s="105">
        <f t="shared" si="3"/>
        <v>0.19955900512081298</v>
      </c>
      <c r="N25" s="88">
        <f>SUM(N17:N24)</f>
        <v>0</v>
      </c>
      <c r="O25" s="89">
        <f>SUM(O17:O24)</f>
        <v>0</v>
      </c>
      <c r="P25" s="89">
        <f t="shared" si="4"/>
        <v>0</v>
      </c>
      <c r="Q25" s="105">
        <f t="shared" si="5"/>
        <v>0</v>
      </c>
      <c r="R25" s="88">
        <f>SUM(R17:R24)</f>
        <v>0</v>
      </c>
      <c r="S25" s="89">
        <f>SUM(S17:S24)</f>
        <v>0</v>
      </c>
      <c r="T25" s="89">
        <f t="shared" si="6"/>
        <v>0</v>
      </c>
      <c r="U25" s="105">
        <f t="shared" si="7"/>
        <v>0</v>
      </c>
      <c r="V25" s="88">
        <f>SUM(V17:V24)</f>
        <v>0</v>
      </c>
      <c r="W25" s="89">
        <f>SUM(W17:W24)</f>
        <v>0</v>
      </c>
      <c r="X25" s="89">
        <f t="shared" si="8"/>
        <v>0</v>
      </c>
      <c r="Y25" s="105">
        <f t="shared" si="9"/>
        <v>0</v>
      </c>
      <c r="Z25" s="88">
        <v>1431726640</v>
      </c>
      <c r="AA25" s="89">
        <v>95906142</v>
      </c>
      <c r="AB25" s="89">
        <f t="shared" si="10"/>
        <v>1527632782</v>
      </c>
      <c r="AC25" s="105">
        <f t="shared" si="11"/>
        <v>0.19955900512081298</v>
      </c>
      <c r="AD25" s="88">
        <f>SUM(AD17:AD24)</f>
        <v>1264762329</v>
      </c>
      <c r="AE25" s="89">
        <f>SUM(AE17:AE24)</f>
        <v>199752860</v>
      </c>
      <c r="AF25" s="89">
        <f t="shared" si="12"/>
        <v>1464515189</v>
      </c>
      <c r="AG25" s="89">
        <f>SUM(AG17:AG24)</f>
        <v>7013613142</v>
      </c>
      <c r="AH25" s="89">
        <f>SUM(AH17:AH24)</f>
        <v>8317914722</v>
      </c>
      <c r="AI25" s="90">
        <f>SUM(AI17:AI24)</f>
        <v>1464515189</v>
      </c>
      <c r="AJ25" s="126">
        <f t="shared" si="13"/>
        <v>0.20881037481664969</v>
      </c>
      <c r="AK25" s="127">
        <f t="shared" si="14"/>
        <v>0.043097943588483956</v>
      </c>
    </row>
    <row r="26" spans="1:37" ht="12.75">
      <c r="A26" s="62" t="s">
        <v>96</v>
      </c>
      <c r="B26" s="63" t="s">
        <v>267</v>
      </c>
      <c r="C26" s="64" t="s">
        <v>268</v>
      </c>
      <c r="D26" s="85">
        <v>170405487</v>
      </c>
      <c r="E26" s="86">
        <v>75906000</v>
      </c>
      <c r="F26" s="87">
        <f t="shared" si="0"/>
        <v>246311487</v>
      </c>
      <c r="G26" s="85">
        <v>170405487</v>
      </c>
      <c r="H26" s="86">
        <v>75906000</v>
      </c>
      <c r="I26" s="87">
        <f t="shared" si="1"/>
        <v>246311487</v>
      </c>
      <c r="J26" s="85">
        <v>32559009</v>
      </c>
      <c r="K26" s="86">
        <v>21482764</v>
      </c>
      <c r="L26" s="86">
        <f t="shared" si="2"/>
        <v>54041773</v>
      </c>
      <c r="M26" s="104">
        <f t="shared" si="3"/>
        <v>0.21940419287063131</v>
      </c>
      <c r="N26" s="85">
        <v>0</v>
      </c>
      <c r="O26" s="86">
        <v>0</v>
      </c>
      <c r="P26" s="86">
        <f t="shared" si="4"/>
        <v>0</v>
      </c>
      <c r="Q26" s="104">
        <f t="shared" si="5"/>
        <v>0</v>
      </c>
      <c r="R26" s="85">
        <v>0</v>
      </c>
      <c r="S26" s="86">
        <v>0</v>
      </c>
      <c r="T26" s="86">
        <f t="shared" si="6"/>
        <v>0</v>
      </c>
      <c r="U26" s="104">
        <f t="shared" si="7"/>
        <v>0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v>32559009</v>
      </c>
      <c r="AA26" s="86">
        <v>21482764</v>
      </c>
      <c r="AB26" s="86">
        <f t="shared" si="10"/>
        <v>54041773</v>
      </c>
      <c r="AC26" s="104">
        <f t="shared" si="11"/>
        <v>0.21940419287063131</v>
      </c>
      <c r="AD26" s="85">
        <v>32304800</v>
      </c>
      <c r="AE26" s="86">
        <v>24799377</v>
      </c>
      <c r="AF26" s="86">
        <f t="shared" si="12"/>
        <v>57104177</v>
      </c>
      <c r="AG26" s="86">
        <v>212696461</v>
      </c>
      <c r="AH26" s="86">
        <v>259321228</v>
      </c>
      <c r="AI26" s="87">
        <v>57104177</v>
      </c>
      <c r="AJ26" s="124">
        <f t="shared" si="13"/>
        <v>0.2684773255348146</v>
      </c>
      <c r="AK26" s="125">
        <f t="shared" si="14"/>
        <v>-0.053628371178521705</v>
      </c>
    </row>
    <row r="27" spans="1:37" ht="12.75">
      <c r="A27" s="62" t="s">
        <v>96</v>
      </c>
      <c r="B27" s="63" t="s">
        <v>269</v>
      </c>
      <c r="C27" s="64" t="s">
        <v>270</v>
      </c>
      <c r="D27" s="85">
        <v>490230626</v>
      </c>
      <c r="E27" s="86">
        <v>53876000</v>
      </c>
      <c r="F27" s="87">
        <f t="shared" si="0"/>
        <v>544106626</v>
      </c>
      <c r="G27" s="85">
        <v>490230626</v>
      </c>
      <c r="H27" s="86">
        <v>53876000</v>
      </c>
      <c r="I27" s="87">
        <f t="shared" si="1"/>
        <v>544106626</v>
      </c>
      <c r="J27" s="85">
        <v>131971221</v>
      </c>
      <c r="K27" s="86">
        <v>6898338</v>
      </c>
      <c r="L27" s="86">
        <f t="shared" si="2"/>
        <v>138869559</v>
      </c>
      <c r="M27" s="104">
        <f t="shared" si="3"/>
        <v>0.2552248996137018</v>
      </c>
      <c r="N27" s="85">
        <v>0</v>
      </c>
      <c r="O27" s="86">
        <v>0</v>
      </c>
      <c r="P27" s="86">
        <f t="shared" si="4"/>
        <v>0</v>
      </c>
      <c r="Q27" s="104">
        <f t="shared" si="5"/>
        <v>0</v>
      </c>
      <c r="R27" s="85">
        <v>0</v>
      </c>
      <c r="S27" s="86">
        <v>0</v>
      </c>
      <c r="T27" s="86">
        <f t="shared" si="6"/>
        <v>0</v>
      </c>
      <c r="U27" s="104">
        <f t="shared" si="7"/>
        <v>0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v>131971221</v>
      </c>
      <c r="AA27" s="86">
        <v>6898338</v>
      </c>
      <c r="AB27" s="86">
        <f t="shared" si="10"/>
        <v>138869559</v>
      </c>
      <c r="AC27" s="104">
        <f t="shared" si="11"/>
        <v>0.2552248996137018</v>
      </c>
      <c r="AD27" s="85">
        <v>68148122</v>
      </c>
      <c r="AE27" s="86">
        <v>0</v>
      </c>
      <c r="AF27" s="86">
        <f t="shared" si="12"/>
        <v>68148122</v>
      </c>
      <c r="AG27" s="86">
        <v>562940000</v>
      </c>
      <c r="AH27" s="86">
        <v>572334389</v>
      </c>
      <c r="AI27" s="87">
        <v>68148122</v>
      </c>
      <c r="AJ27" s="124">
        <f t="shared" si="13"/>
        <v>0.1210575230042278</v>
      </c>
      <c r="AK27" s="125">
        <f t="shared" si="14"/>
        <v>1.0377606150320622</v>
      </c>
    </row>
    <row r="28" spans="1:37" ht="12.75">
      <c r="A28" s="62" t="s">
        <v>96</v>
      </c>
      <c r="B28" s="63" t="s">
        <v>271</v>
      </c>
      <c r="C28" s="64" t="s">
        <v>272</v>
      </c>
      <c r="D28" s="85">
        <v>774619100</v>
      </c>
      <c r="E28" s="86">
        <v>89637597</v>
      </c>
      <c r="F28" s="87">
        <f t="shared" si="0"/>
        <v>864256697</v>
      </c>
      <c r="G28" s="85">
        <v>774619100</v>
      </c>
      <c r="H28" s="86">
        <v>89637597</v>
      </c>
      <c r="I28" s="87">
        <f t="shared" si="1"/>
        <v>864256697</v>
      </c>
      <c r="J28" s="85">
        <v>154034609</v>
      </c>
      <c r="K28" s="86">
        <v>1504349</v>
      </c>
      <c r="L28" s="86">
        <f t="shared" si="2"/>
        <v>155538958</v>
      </c>
      <c r="M28" s="104">
        <f t="shared" si="3"/>
        <v>0.17996847295474297</v>
      </c>
      <c r="N28" s="85">
        <v>0</v>
      </c>
      <c r="O28" s="86">
        <v>0</v>
      </c>
      <c r="P28" s="86">
        <f t="shared" si="4"/>
        <v>0</v>
      </c>
      <c r="Q28" s="104">
        <f t="shared" si="5"/>
        <v>0</v>
      </c>
      <c r="R28" s="85">
        <v>0</v>
      </c>
      <c r="S28" s="86">
        <v>0</v>
      </c>
      <c r="T28" s="86">
        <f t="shared" si="6"/>
        <v>0</v>
      </c>
      <c r="U28" s="104">
        <f t="shared" si="7"/>
        <v>0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v>154034609</v>
      </c>
      <c r="AA28" s="86">
        <v>1504349</v>
      </c>
      <c r="AB28" s="86">
        <f t="shared" si="10"/>
        <v>155538958</v>
      </c>
      <c r="AC28" s="104">
        <f t="shared" si="11"/>
        <v>0.17996847295474297</v>
      </c>
      <c r="AD28" s="85">
        <v>114802513</v>
      </c>
      <c r="AE28" s="86">
        <v>1698478</v>
      </c>
      <c r="AF28" s="86">
        <f t="shared" si="12"/>
        <v>116500991</v>
      </c>
      <c r="AG28" s="86">
        <v>945407950</v>
      </c>
      <c r="AH28" s="86">
        <v>1015570623</v>
      </c>
      <c r="AI28" s="87">
        <v>116500991</v>
      </c>
      <c r="AJ28" s="124">
        <f t="shared" si="13"/>
        <v>0.12322827515888776</v>
      </c>
      <c r="AK28" s="125">
        <f t="shared" si="14"/>
        <v>0.33508699509689155</v>
      </c>
    </row>
    <row r="29" spans="1:37" ht="12.75">
      <c r="A29" s="62" t="s">
        <v>111</v>
      </c>
      <c r="B29" s="63" t="s">
        <v>273</v>
      </c>
      <c r="C29" s="64" t="s">
        <v>274</v>
      </c>
      <c r="D29" s="85">
        <v>599410314</v>
      </c>
      <c r="E29" s="86">
        <v>371539000</v>
      </c>
      <c r="F29" s="87">
        <f t="shared" si="0"/>
        <v>970949314</v>
      </c>
      <c r="G29" s="85">
        <v>599410314</v>
      </c>
      <c r="H29" s="86">
        <v>371539000</v>
      </c>
      <c r="I29" s="87">
        <f t="shared" si="1"/>
        <v>970949314</v>
      </c>
      <c r="J29" s="85">
        <v>117862354</v>
      </c>
      <c r="K29" s="86">
        <v>52881000</v>
      </c>
      <c r="L29" s="86">
        <f t="shared" si="2"/>
        <v>170743354</v>
      </c>
      <c r="M29" s="104">
        <f t="shared" si="3"/>
        <v>0.1758519744934904</v>
      </c>
      <c r="N29" s="85">
        <v>0</v>
      </c>
      <c r="O29" s="86">
        <v>0</v>
      </c>
      <c r="P29" s="86">
        <f t="shared" si="4"/>
        <v>0</v>
      </c>
      <c r="Q29" s="104">
        <f t="shared" si="5"/>
        <v>0</v>
      </c>
      <c r="R29" s="85">
        <v>0</v>
      </c>
      <c r="S29" s="86">
        <v>0</v>
      </c>
      <c r="T29" s="86">
        <f t="shared" si="6"/>
        <v>0</v>
      </c>
      <c r="U29" s="104">
        <f t="shared" si="7"/>
        <v>0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v>117862354</v>
      </c>
      <c r="AA29" s="86">
        <v>52881000</v>
      </c>
      <c r="AB29" s="86">
        <f t="shared" si="10"/>
        <v>170743354</v>
      </c>
      <c r="AC29" s="104">
        <f t="shared" si="11"/>
        <v>0.1758519744934904</v>
      </c>
      <c r="AD29" s="85">
        <v>113839000</v>
      </c>
      <c r="AE29" s="86">
        <v>43985146</v>
      </c>
      <c r="AF29" s="86">
        <f t="shared" si="12"/>
        <v>157824146</v>
      </c>
      <c r="AG29" s="86">
        <v>813600443</v>
      </c>
      <c r="AH29" s="86">
        <v>920801437</v>
      </c>
      <c r="AI29" s="87">
        <v>157824146</v>
      </c>
      <c r="AJ29" s="124">
        <f t="shared" si="13"/>
        <v>0.1939823747121534</v>
      </c>
      <c r="AK29" s="125">
        <f t="shared" si="14"/>
        <v>0.0818582474699403</v>
      </c>
    </row>
    <row r="30" spans="1:37" ht="16.5">
      <c r="A30" s="65"/>
      <c r="B30" s="66" t="s">
        <v>275</v>
      </c>
      <c r="C30" s="67"/>
      <c r="D30" s="88">
        <f>SUM(D26:D29)</f>
        <v>2034665527</v>
      </c>
      <c r="E30" s="89">
        <f>SUM(E26:E29)</f>
        <v>590958597</v>
      </c>
      <c r="F30" s="90">
        <f t="shared" si="0"/>
        <v>2625624124</v>
      </c>
      <c r="G30" s="88">
        <f>SUM(G26:G29)</f>
        <v>2034665527</v>
      </c>
      <c r="H30" s="89">
        <f>SUM(H26:H29)</f>
        <v>590958597</v>
      </c>
      <c r="I30" s="90">
        <f t="shared" si="1"/>
        <v>2625624124</v>
      </c>
      <c r="J30" s="88">
        <f>SUM(J26:J29)</f>
        <v>436427193</v>
      </c>
      <c r="K30" s="89">
        <f>SUM(K26:K29)</f>
        <v>82766451</v>
      </c>
      <c r="L30" s="89">
        <f t="shared" si="2"/>
        <v>519193644</v>
      </c>
      <c r="M30" s="105">
        <f t="shared" si="3"/>
        <v>0.19774103964623688</v>
      </c>
      <c r="N30" s="88">
        <f>SUM(N26:N29)</f>
        <v>0</v>
      </c>
      <c r="O30" s="89">
        <f>SUM(O26:O29)</f>
        <v>0</v>
      </c>
      <c r="P30" s="89">
        <f t="shared" si="4"/>
        <v>0</v>
      </c>
      <c r="Q30" s="105">
        <f t="shared" si="5"/>
        <v>0</v>
      </c>
      <c r="R30" s="88">
        <f>SUM(R26:R29)</f>
        <v>0</v>
      </c>
      <c r="S30" s="89">
        <f>SUM(S26:S29)</f>
        <v>0</v>
      </c>
      <c r="T30" s="89">
        <f t="shared" si="6"/>
        <v>0</v>
      </c>
      <c r="U30" s="105">
        <f t="shared" si="7"/>
        <v>0</v>
      </c>
      <c r="V30" s="88">
        <f>SUM(V26:V29)</f>
        <v>0</v>
      </c>
      <c r="W30" s="89">
        <f>SUM(W26:W29)</f>
        <v>0</v>
      </c>
      <c r="X30" s="89">
        <f t="shared" si="8"/>
        <v>0</v>
      </c>
      <c r="Y30" s="105">
        <f t="shared" si="9"/>
        <v>0</v>
      </c>
      <c r="Z30" s="88">
        <v>436427193</v>
      </c>
      <c r="AA30" s="89">
        <v>82766451</v>
      </c>
      <c r="AB30" s="89">
        <f t="shared" si="10"/>
        <v>519193644</v>
      </c>
      <c r="AC30" s="105">
        <f t="shared" si="11"/>
        <v>0.19774103964623688</v>
      </c>
      <c r="AD30" s="88">
        <f>SUM(AD26:AD29)</f>
        <v>329094435</v>
      </c>
      <c r="AE30" s="89">
        <f>SUM(AE26:AE29)</f>
        <v>70483001</v>
      </c>
      <c r="AF30" s="89">
        <f t="shared" si="12"/>
        <v>399577436</v>
      </c>
      <c r="AG30" s="89">
        <f>SUM(AG26:AG29)</f>
        <v>2534644854</v>
      </c>
      <c r="AH30" s="89">
        <f>SUM(AH26:AH29)</f>
        <v>2768027677</v>
      </c>
      <c r="AI30" s="90">
        <f>SUM(AI26:AI29)</f>
        <v>399577436</v>
      </c>
      <c r="AJ30" s="126">
        <f t="shared" si="13"/>
        <v>0.15764632089162894</v>
      </c>
      <c r="AK30" s="127">
        <f t="shared" si="14"/>
        <v>0.29935676347850637</v>
      </c>
    </row>
    <row r="31" spans="1:37" ht="12.75">
      <c r="A31" s="62" t="s">
        <v>96</v>
      </c>
      <c r="B31" s="63" t="s">
        <v>276</v>
      </c>
      <c r="C31" s="64" t="s">
        <v>277</v>
      </c>
      <c r="D31" s="85">
        <v>298224009</v>
      </c>
      <c r="E31" s="86">
        <v>126725620</v>
      </c>
      <c r="F31" s="87">
        <f t="shared" si="0"/>
        <v>424949629</v>
      </c>
      <c r="G31" s="85">
        <v>298224009</v>
      </c>
      <c r="H31" s="86">
        <v>126725620</v>
      </c>
      <c r="I31" s="87">
        <f t="shared" si="1"/>
        <v>424949629</v>
      </c>
      <c r="J31" s="85">
        <v>63592049</v>
      </c>
      <c r="K31" s="86">
        <v>10897071</v>
      </c>
      <c r="L31" s="86">
        <f t="shared" si="2"/>
        <v>74489120</v>
      </c>
      <c r="M31" s="104">
        <f t="shared" si="3"/>
        <v>0.17528929293405737</v>
      </c>
      <c r="N31" s="85">
        <v>0</v>
      </c>
      <c r="O31" s="86">
        <v>0</v>
      </c>
      <c r="P31" s="86">
        <f t="shared" si="4"/>
        <v>0</v>
      </c>
      <c r="Q31" s="104">
        <f t="shared" si="5"/>
        <v>0</v>
      </c>
      <c r="R31" s="85">
        <v>0</v>
      </c>
      <c r="S31" s="86">
        <v>0</v>
      </c>
      <c r="T31" s="86">
        <f t="shared" si="6"/>
        <v>0</v>
      </c>
      <c r="U31" s="104">
        <f t="shared" si="7"/>
        <v>0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v>63592049</v>
      </c>
      <c r="AA31" s="86">
        <v>10897071</v>
      </c>
      <c r="AB31" s="86">
        <f t="shared" si="10"/>
        <v>74489120</v>
      </c>
      <c r="AC31" s="104">
        <f t="shared" si="11"/>
        <v>0.17528929293405737</v>
      </c>
      <c r="AD31" s="85">
        <v>59995802</v>
      </c>
      <c r="AE31" s="86">
        <v>4864280</v>
      </c>
      <c r="AF31" s="86">
        <f t="shared" si="12"/>
        <v>64860082</v>
      </c>
      <c r="AG31" s="86">
        <v>280175782</v>
      </c>
      <c r="AH31" s="86">
        <v>300746871</v>
      </c>
      <c r="AI31" s="87">
        <v>64860082</v>
      </c>
      <c r="AJ31" s="124">
        <f t="shared" si="13"/>
        <v>0.23149781732383992</v>
      </c>
      <c r="AK31" s="125">
        <f t="shared" si="14"/>
        <v>0.1484586158864245</v>
      </c>
    </row>
    <row r="32" spans="1:37" ht="12.75">
      <c r="A32" s="62" t="s">
        <v>96</v>
      </c>
      <c r="B32" s="63" t="s">
        <v>278</v>
      </c>
      <c r="C32" s="64" t="s">
        <v>279</v>
      </c>
      <c r="D32" s="85">
        <v>159553983</v>
      </c>
      <c r="E32" s="86">
        <v>103028860</v>
      </c>
      <c r="F32" s="87">
        <f t="shared" si="0"/>
        <v>262582843</v>
      </c>
      <c r="G32" s="85">
        <v>159553983</v>
      </c>
      <c r="H32" s="86">
        <v>103028860</v>
      </c>
      <c r="I32" s="87">
        <f t="shared" si="1"/>
        <v>262582843</v>
      </c>
      <c r="J32" s="85">
        <v>27620765</v>
      </c>
      <c r="K32" s="86">
        <v>21309926</v>
      </c>
      <c r="L32" s="86">
        <f t="shared" si="2"/>
        <v>48930691</v>
      </c>
      <c r="M32" s="104">
        <f t="shared" si="3"/>
        <v>0.1863438236899583</v>
      </c>
      <c r="N32" s="85">
        <v>0</v>
      </c>
      <c r="O32" s="86">
        <v>0</v>
      </c>
      <c r="P32" s="86">
        <f t="shared" si="4"/>
        <v>0</v>
      </c>
      <c r="Q32" s="104">
        <f t="shared" si="5"/>
        <v>0</v>
      </c>
      <c r="R32" s="85">
        <v>0</v>
      </c>
      <c r="S32" s="86">
        <v>0</v>
      </c>
      <c r="T32" s="86">
        <f t="shared" si="6"/>
        <v>0</v>
      </c>
      <c r="U32" s="104">
        <f t="shared" si="7"/>
        <v>0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v>27620765</v>
      </c>
      <c r="AA32" s="86">
        <v>21309926</v>
      </c>
      <c r="AB32" s="86">
        <f t="shared" si="10"/>
        <v>48930691</v>
      </c>
      <c r="AC32" s="104">
        <f t="shared" si="11"/>
        <v>0.1863438236899583</v>
      </c>
      <c r="AD32" s="85">
        <v>25060990</v>
      </c>
      <c r="AE32" s="86">
        <v>22502625</v>
      </c>
      <c r="AF32" s="86">
        <f t="shared" si="12"/>
        <v>47563615</v>
      </c>
      <c r="AG32" s="86">
        <v>247247122</v>
      </c>
      <c r="AH32" s="86">
        <v>244520430</v>
      </c>
      <c r="AI32" s="87">
        <v>47563615</v>
      </c>
      <c r="AJ32" s="124">
        <f t="shared" si="13"/>
        <v>0.19237277512172618</v>
      </c>
      <c r="AK32" s="125">
        <f t="shared" si="14"/>
        <v>0.02874205419415654</v>
      </c>
    </row>
    <row r="33" spans="1:37" ht="12.75">
      <c r="A33" s="62" t="s">
        <v>96</v>
      </c>
      <c r="B33" s="63" t="s">
        <v>280</v>
      </c>
      <c r="C33" s="64" t="s">
        <v>281</v>
      </c>
      <c r="D33" s="85">
        <v>211528011</v>
      </c>
      <c r="E33" s="86">
        <v>72022000</v>
      </c>
      <c r="F33" s="87">
        <f t="shared" si="0"/>
        <v>283550011</v>
      </c>
      <c r="G33" s="85">
        <v>211528011</v>
      </c>
      <c r="H33" s="86">
        <v>72022000</v>
      </c>
      <c r="I33" s="87">
        <f t="shared" si="1"/>
        <v>283550011</v>
      </c>
      <c r="J33" s="85">
        <v>29722484</v>
      </c>
      <c r="K33" s="86">
        <v>13041352</v>
      </c>
      <c r="L33" s="86">
        <f t="shared" si="2"/>
        <v>42763836</v>
      </c>
      <c r="M33" s="104">
        <f t="shared" si="3"/>
        <v>0.150815850259304</v>
      </c>
      <c r="N33" s="85">
        <v>0</v>
      </c>
      <c r="O33" s="86">
        <v>0</v>
      </c>
      <c r="P33" s="86">
        <f t="shared" si="4"/>
        <v>0</v>
      </c>
      <c r="Q33" s="104">
        <f t="shared" si="5"/>
        <v>0</v>
      </c>
      <c r="R33" s="85">
        <v>0</v>
      </c>
      <c r="S33" s="86">
        <v>0</v>
      </c>
      <c r="T33" s="86">
        <f t="shared" si="6"/>
        <v>0</v>
      </c>
      <c r="U33" s="104">
        <f t="shared" si="7"/>
        <v>0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v>29722484</v>
      </c>
      <c r="AA33" s="86">
        <v>13041352</v>
      </c>
      <c r="AB33" s="86">
        <f t="shared" si="10"/>
        <v>42763836</v>
      </c>
      <c r="AC33" s="104">
        <f t="shared" si="11"/>
        <v>0.150815850259304</v>
      </c>
      <c r="AD33" s="85">
        <v>15437399</v>
      </c>
      <c r="AE33" s="86">
        <v>3012686</v>
      </c>
      <c r="AF33" s="86">
        <f t="shared" si="12"/>
        <v>18450085</v>
      </c>
      <c r="AG33" s="86">
        <v>227418638</v>
      </c>
      <c r="AH33" s="86">
        <v>254927194</v>
      </c>
      <c r="AI33" s="87">
        <v>18450085</v>
      </c>
      <c r="AJ33" s="124">
        <f t="shared" si="13"/>
        <v>0.08112828905430346</v>
      </c>
      <c r="AK33" s="125">
        <f t="shared" si="14"/>
        <v>1.3178124111623335</v>
      </c>
    </row>
    <row r="34" spans="1:37" ht="12.75">
      <c r="A34" s="62" t="s">
        <v>96</v>
      </c>
      <c r="B34" s="63" t="s">
        <v>282</v>
      </c>
      <c r="C34" s="64" t="s">
        <v>283</v>
      </c>
      <c r="D34" s="85">
        <v>346151886</v>
      </c>
      <c r="E34" s="86">
        <v>76546000</v>
      </c>
      <c r="F34" s="87">
        <f t="shared" si="0"/>
        <v>422697886</v>
      </c>
      <c r="G34" s="85">
        <v>346151886</v>
      </c>
      <c r="H34" s="86">
        <v>76546000</v>
      </c>
      <c r="I34" s="87">
        <f t="shared" si="1"/>
        <v>422697886</v>
      </c>
      <c r="J34" s="85">
        <v>45444782</v>
      </c>
      <c r="K34" s="86">
        <v>6488914</v>
      </c>
      <c r="L34" s="86">
        <f t="shared" si="2"/>
        <v>51933696</v>
      </c>
      <c r="M34" s="104">
        <f t="shared" si="3"/>
        <v>0.12286244554343477</v>
      </c>
      <c r="N34" s="85">
        <v>0</v>
      </c>
      <c r="O34" s="86">
        <v>0</v>
      </c>
      <c r="P34" s="86">
        <f t="shared" si="4"/>
        <v>0</v>
      </c>
      <c r="Q34" s="104">
        <f t="shared" si="5"/>
        <v>0</v>
      </c>
      <c r="R34" s="85">
        <v>0</v>
      </c>
      <c r="S34" s="86">
        <v>0</v>
      </c>
      <c r="T34" s="86">
        <f t="shared" si="6"/>
        <v>0</v>
      </c>
      <c r="U34" s="104">
        <f t="shared" si="7"/>
        <v>0</v>
      </c>
      <c r="V34" s="85">
        <v>0</v>
      </c>
      <c r="W34" s="86">
        <v>0</v>
      </c>
      <c r="X34" s="86">
        <f t="shared" si="8"/>
        <v>0</v>
      </c>
      <c r="Y34" s="104">
        <f t="shared" si="9"/>
        <v>0</v>
      </c>
      <c r="Z34" s="85">
        <v>45444782</v>
      </c>
      <c r="AA34" s="86">
        <v>6488914</v>
      </c>
      <c r="AB34" s="86">
        <f t="shared" si="10"/>
        <v>51933696</v>
      </c>
      <c r="AC34" s="104">
        <f t="shared" si="11"/>
        <v>0.12286244554343477</v>
      </c>
      <c r="AD34" s="85">
        <v>57079309</v>
      </c>
      <c r="AE34" s="86">
        <v>2138608</v>
      </c>
      <c r="AF34" s="86">
        <f t="shared" si="12"/>
        <v>59217917</v>
      </c>
      <c r="AG34" s="86">
        <v>275877924</v>
      </c>
      <c r="AH34" s="86">
        <v>283533063</v>
      </c>
      <c r="AI34" s="87">
        <v>59217917</v>
      </c>
      <c r="AJ34" s="124">
        <f t="shared" si="13"/>
        <v>0.21465261207344738</v>
      </c>
      <c r="AK34" s="125">
        <f t="shared" si="14"/>
        <v>-0.12300704531704487</v>
      </c>
    </row>
    <row r="35" spans="1:37" ht="12.75">
      <c r="A35" s="62" t="s">
        <v>111</v>
      </c>
      <c r="B35" s="63" t="s">
        <v>284</v>
      </c>
      <c r="C35" s="64" t="s">
        <v>285</v>
      </c>
      <c r="D35" s="85">
        <v>366295147</v>
      </c>
      <c r="E35" s="86">
        <v>372432000</v>
      </c>
      <c r="F35" s="87">
        <f t="shared" si="0"/>
        <v>738727147</v>
      </c>
      <c r="G35" s="85">
        <v>366295147</v>
      </c>
      <c r="H35" s="86">
        <v>372432000</v>
      </c>
      <c r="I35" s="87">
        <f t="shared" si="1"/>
        <v>738727147</v>
      </c>
      <c r="J35" s="85">
        <v>52587970</v>
      </c>
      <c r="K35" s="86">
        <v>36624035</v>
      </c>
      <c r="L35" s="86">
        <f t="shared" si="2"/>
        <v>89212005</v>
      </c>
      <c r="M35" s="104">
        <f t="shared" si="3"/>
        <v>0.12076448708064061</v>
      </c>
      <c r="N35" s="85">
        <v>0</v>
      </c>
      <c r="O35" s="86">
        <v>0</v>
      </c>
      <c r="P35" s="86">
        <f t="shared" si="4"/>
        <v>0</v>
      </c>
      <c r="Q35" s="104">
        <f t="shared" si="5"/>
        <v>0</v>
      </c>
      <c r="R35" s="85">
        <v>0</v>
      </c>
      <c r="S35" s="86">
        <v>0</v>
      </c>
      <c r="T35" s="86">
        <f t="shared" si="6"/>
        <v>0</v>
      </c>
      <c r="U35" s="104">
        <f t="shared" si="7"/>
        <v>0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v>52587970</v>
      </c>
      <c r="AA35" s="86">
        <v>36624035</v>
      </c>
      <c r="AB35" s="86">
        <f t="shared" si="10"/>
        <v>89212005</v>
      </c>
      <c r="AC35" s="104">
        <f t="shared" si="11"/>
        <v>0.12076448708064061</v>
      </c>
      <c r="AD35" s="85">
        <v>70440251</v>
      </c>
      <c r="AE35" s="86">
        <v>86098715</v>
      </c>
      <c r="AF35" s="86">
        <f t="shared" si="12"/>
        <v>156538966</v>
      </c>
      <c r="AG35" s="86">
        <v>769841391</v>
      </c>
      <c r="AH35" s="86">
        <v>789194213</v>
      </c>
      <c r="AI35" s="87">
        <v>156538966</v>
      </c>
      <c r="AJ35" s="124">
        <f t="shared" si="13"/>
        <v>0.2033392434208568</v>
      </c>
      <c r="AK35" s="125">
        <f t="shared" si="14"/>
        <v>-0.4300971363257887</v>
      </c>
    </row>
    <row r="36" spans="1:37" ht="16.5">
      <c r="A36" s="65"/>
      <c r="B36" s="66" t="s">
        <v>286</v>
      </c>
      <c r="C36" s="67"/>
      <c r="D36" s="88">
        <f>SUM(D31:D35)</f>
        <v>1381753036</v>
      </c>
      <c r="E36" s="89">
        <f>SUM(E31:E35)</f>
        <v>750754480</v>
      </c>
      <c r="F36" s="90">
        <f t="shared" si="0"/>
        <v>2132507516</v>
      </c>
      <c r="G36" s="88">
        <f>SUM(G31:G35)</f>
        <v>1381753036</v>
      </c>
      <c r="H36" s="89">
        <f>SUM(H31:H35)</f>
        <v>750754480</v>
      </c>
      <c r="I36" s="90">
        <f t="shared" si="1"/>
        <v>2132507516</v>
      </c>
      <c r="J36" s="88">
        <f>SUM(J31:J35)</f>
        <v>218968050</v>
      </c>
      <c r="K36" s="89">
        <f>SUM(K31:K35)</f>
        <v>88361298</v>
      </c>
      <c r="L36" s="89">
        <f t="shared" si="2"/>
        <v>307329348</v>
      </c>
      <c r="M36" s="105">
        <f t="shared" si="3"/>
        <v>0.1441164196112498</v>
      </c>
      <c r="N36" s="88">
        <f>SUM(N31:N35)</f>
        <v>0</v>
      </c>
      <c r="O36" s="89">
        <f>SUM(O31:O35)</f>
        <v>0</v>
      </c>
      <c r="P36" s="89">
        <f t="shared" si="4"/>
        <v>0</v>
      </c>
      <c r="Q36" s="105">
        <f t="shared" si="5"/>
        <v>0</v>
      </c>
      <c r="R36" s="88">
        <f>SUM(R31:R35)</f>
        <v>0</v>
      </c>
      <c r="S36" s="89">
        <f>SUM(S31:S35)</f>
        <v>0</v>
      </c>
      <c r="T36" s="89">
        <f t="shared" si="6"/>
        <v>0</v>
      </c>
      <c r="U36" s="105">
        <f t="shared" si="7"/>
        <v>0</v>
      </c>
      <c r="V36" s="88">
        <f>SUM(V31:V35)</f>
        <v>0</v>
      </c>
      <c r="W36" s="89">
        <f>SUM(W31:W35)</f>
        <v>0</v>
      </c>
      <c r="X36" s="89">
        <f t="shared" si="8"/>
        <v>0</v>
      </c>
      <c r="Y36" s="105">
        <f t="shared" si="9"/>
        <v>0</v>
      </c>
      <c r="Z36" s="88">
        <v>218968050</v>
      </c>
      <c r="AA36" s="89">
        <v>88361298</v>
      </c>
      <c r="AB36" s="89">
        <f t="shared" si="10"/>
        <v>307329348</v>
      </c>
      <c r="AC36" s="105">
        <f t="shared" si="11"/>
        <v>0.1441164196112498</v>
      </c>
      <c r="AD36" s="88">
        <f>SUM(AD31:AD35)</f>
        <v>228013751</v>
      </c>
      <c r="AE36" s="89">
        <f>SUM(AE31:AE35)</f>
        <v>118616914</v>
      </c>
      <c r="AF36" s="89">
        <f t="shared" si="12"/>
        <v>346630665</v>
      </c>
      <c r="AG36" s="89">
        <f>SUM(AG31:AG35)</f>
        <v>1800560857</v>
      </c>
      <c r="AH36" s="89">
        <f>SUM(AH31:AH35)</f>
        <v>1872921771</v>
      </c>
      <c r="AI36" s="90">
        <f>SUM(AI31:AI35)</f>
        <v>346630665</v>
      </c>
      <c r="AJ36" s="126">
        <f t="shared" si="13"/>
        <v>0.19251260719814703</v>
      </c>
      <c r="AK36" s="127">
        <f t="shared" si="14"/>
        <v>-0.11338095837539364</v>
      </c>
    </row>
    <row r="37" spans="1:37" ht="12.75">
      <c r="A37" s="62" t="s">
        <v>96</v>
      </c>
      <c r="B37" s="63" t="s">
        <v>80</v>
      </c>
      <c r="C37" s="64" t="s">
        <v>81</v>
      </c>
      <c r="D37" s="85">
        <v>1816268586</v>
      </c>
      <c r="E37" s="86">
        <v>252778405</v>
      </c>
      <c r="F37" s="87">
        <f t="shared" si="0"/>
        <v>2069046991</v>
      </c>
      <c r="G37" s="85">
        <v>1816268586</v>
      </c>
      <c r="H37" s="86">
        <v>252778405</v>
      </c>
      <c r="I37" s="87">
        <f t="shared" si="1"/>
        <v>2069046991</v>
      </c>
      <c r="J37" s="85">
        <v>463322630</v>
      </c>
      <c r="K37" s="86">
        <v>24726269</v>
      </c>
      <c r="L37" s="86">
        <f t="shared" si="2"/>
        <v>488048899</v>
      </c>
      <c r="M37" s="104">
        <f t="shared" si="3"/>
        <v>0.23588101242887624</v>
      </c>
      <c r="N37" s="85">
        <v>0</v>
      </c>
      <c r="O37" s="86">
        <v>0</v>
      </c>
      <c r="P37" s="86">
        <f t="shared" si="4"/>
        <v>0</v>
      </c>
      <c r="Q37" s="104">
        <f t="shared" si="5"/>
        <v>0</v>
      </c>
      <c r="R37" s="85">
        <v>0</v>
      </c>
      <c r="S37" s="86">
        <v>0</v>
      </c>
      <c r="T37" s="86">
        <f t="shared" si="6"/>
        <v>0</v>
      </c>
      <c r="U37" s="104">
        <f t="shared" si="7"/>
        <v>0</v>
      </c>
      <c r="V37" s="85">
        <v>0</v>
      </c>
      <c r="W37" s="86">
        <v>0</v>
      </c>
      <c r="X37" s="86">
        <f t="shared" si="8"/>
        <v>0</v>
      </c>
      <c r="Y37" s="104">
        <f t="shared" si="9"/>
        <v>0</v>
      </c>
      <c r="Z37" s="85">
        <v>463322630</v>
      </c>
      <c r="AA37" s="86">
        <v>24726269</v>
      </c>
      <c r="AB37" s="86">
        <f t="shared" si="10"/>
        <v>488048899</v>
      </c>
      <c r="AC37" s="104">
        <f t="shared" si="11"/>
        <v>0.23588101242887624</v>
      </c>
      <c r="AD37" s="85">
        <v>512920473</v>
      </c>
      <c r="AE37" s="86">
        <v>40163721</v>
      </c>
      <c r="AF37" s="86">
        <f t="shared" si="12"/>
        <v>553084194</v>
      </c>
      <c r="AG37" s="86">
        <v>2231397664</v>
      </c>
      <c r="AH37" s="86">
        <v>2222811743</v>
      </c>
      <c r="AI37" s="87">
        <v>553084194</v>
      </c>
      <c r="AJ37" s="124">
        <f t="shared" si="13"/>
        <v>0.24786446760392414</v>
      </c>
      <c r="AK37" s="125">
        <f t="shared" si="14"/>
        <v>-0.11758660924596953</v>
      </c>
    </row>
    <row r="38" spans="1:37" ht="12.75">
      <c r="A38" s="62" t="s">
        <v>96</v>
      </c>
      <c r="B38" s="63" t="s">
        <v>287</v>
      </c>
      <c r="C38" s="64" t="s">
        <v>288</v>
      </c>
      <c r="D38" s="85">
        <v>77026403</v>
      </c>
      <c r="E38" s="86">
        <v>19743780</v>
      </c>
      <c r="F38" s="87">
        <f t="shared" si="0"/>
        <v>96770183</v>
      </c>
      <c r="G38" s="85">
        <v>77026403</v>
      </c>
      <c r="H38" s="86">
        <v>19743780</v>
      </c>
      <c r="I38" s="87">
        <f t="shared" si="1"/>
        <v>96770183</v>
      </c>
      <c r="J38" s="85">
        <v>10250956</v>
      </c>
      <c r="K38" s="86">
        <v>182000</v>
      </c>
      <c r="L38" s="86">
        <f t="shared" si="2"/>
        <v>10432956</v>
      </c>
      <c r="M38" s="104">
        <f t="shared" si="3"/>
        <v>0.10781167996757844</v>
      </c>
      <c r="N38" s="85">
        <v>0</v>
      </c>
      <c r="O38" s="86">
        <v>0</v>
      </c>
      <c r="P38" s="86">
        <f t="shared" si="4"/>
        <v>0</v>
      </c>
      <c r="Q38" s="104">
        <f t="shared" si="5"/>
        <v>0</v>
      </c>
      <c r="R38" s="85">
        <v>0</v>
      </c>
      <c r="S38" s="86">
        <v>0</v>
      </c>
      <c r="T38" s="86">
        <f t="shared" si="6"/>
        <v>0</v>
      </c>
      <c r="U38" s="104">
        <f t="shared" si="7"/>
        <v>0</v>
      </c>
      <c r="V38" s="85">
        <v>0</v>
      </c>
      <c r="W38" s="86">
        <v>0</v>
      </c>
      <c r="X38" s="86">
        <f t="shared" si="8"/>
        <v>0</v>
      </c>
      <c r="Y38" s="104">
        <f t="shared" si="9"/>
        <v>0</v>
      </c>
      <c r="Z38" s="85">
        <v>10250956</v>
      </c>
      <c r="AA38" s="86">
        <v>182000</v>
      </c>
      <c r="AB38" s="86">
        <f t="shared" si="10"/>
        <v>10432956</v>
      </c>
      <c r="AC38" s="104">
        <f t="shared" si="11"/>
        <v>0.10781167996757844</v>
      </c>
      <c r="AD38" s="85">
        <v>15599650</v>
      </c>
      <c r="AE38" s="86">
        <v>5139620</v>
      </c>
      <c r="AF38" s="86">
        <f t="shared" si="12"/>
        <v>20739270</v>
      </c>
      <c r="AG38" s="86">
        <v>98556575</v>
      </c>
      <c r="AH38" s="86">
        <v>103473307</v>
      </c>
      <c r="AI38" s="87">
        <v>20739270</v>
      </c>
      <c r="AJ38" s="124">
        <f t="shared" si="13"/>
        <v>0.21043010068075113</v>
      </c>
      <c r="AK38" s="125">
        <f t="shared" si="14"/>
        <v>-0.49694680671016866</v>
      </c>
    </row>
    <row r="39" spans="1:37" ht="12.75">
      <c r="A39" s="62" t="s">
        <v>96</v>
      </c>
      <c r="B39" s="63" t="s">
        <v>289</v>
      </c>
      <c r="C39" s="64" t="s">
        <v>290</v>
      </c>
      <c r="D39" s="85">
        <v>117442471</v>
      </c>
      <c r="E39" s="86">
        <v>63247686</v>
      </c>
      <c r="F39" s="87">
        <f t="shared" si="0"/>
        <v>180690157</v>
      </c>
      <c r="G39" s="85">
        <v>117442471</v>
      </c>
      <c r="H39" s="86">
        <v>63247686</v>
      </c>
      <c r="I39" s="87">
        <f t="shared" si="1"/>
        <v>180690157</v>
      </c>
      <c r="J39" s="85">
        <v>7902479</v>
      </c>
      <c r="K39" s="86">
        <v>1115274</v>
      </c>
      <c r="L39" s="86">
        <f t="shared" si="2"/>
        <v>9017753</v>
      </c>
      <c r="M39" s="104">
        <f t="shared" si="3"/>
        <v>0.04990727303424724</v>
      </c>
      <c r="N39" s="85">
        <v>0</v>
      </c>
      <c r="O39" s="86">
        <v>0</v>
      </c>
      <c r="P39" s="86">
        <f t="shared" si="4"/>
        <v>0</v>
      </c>
      <c r="Q39" s="104">
        <f t="shared" si="5"/>
        <v>0</v>
      </c>
      <c r="R39" s="85">
        <v>0</v>
      </c>
      <c r="S39" s="86">
        <v>0</v>
      </c>
      <c r="T39" s="86">
        <f t="shared" si="6"/>
        <v>0</v>
      </c>
      <c r="U39" s="104">
        <f t="shared" si="7"/>
        <v>0</v>
      </c>
      <c r="V39" s="85">
        <v>0</v>
      </c>
      <c r="W39" s="86">
        <v>0</v>
      </c>
      <c r="X39" s="86">
        <f t="shared" si="8"/>
        <v>0</v>
      </c>
      <c r="Y39" s="104">
        <f t="shared" si="9"/>
        <v>0</v>
      </c>
      <c r="Z39" s="85">
        <v>7902479</v>
      </c>
      <c r="AA39" s="86">
        <v>1115274</v>
      </c>
      <c r="AB39" s="86">
        <f t="shared" si="10"/>
        <v>9017753</v>
      </c>
      <c r="AC39" s="104">
        <f t="shared" si="11"/>
        <v>0.04990727303424724</v>
      </c>
      <c r="AD39" s="85">
        <v>14208342</v>
      </c>
      <c r="AE39" s="86">
        <v>15366746</v>
      </c>
      <c r="AF39" s="86">
        <f t="shared" si="12"/>
        <v>29575088</v>
      </c>
      <c r="AG39" s="86">
        <v>150597582</v>
      </c>
      <c r="AH39" s="86">
        <v>162658101</v>
      </c>
      <c r="AI39" s="87">
        <v>29575088</v>
      </c>
      <c r="AJ39" s="124">
        <f t="shared" si="13"/>
        <v>0.1963848795394338</v>
      </c>
      <c r="AK39" s="125">
        <f t="shared" si="14"/>
        <v>-0.6950895632161771</v>
      </c>
    </row>
    <row r="40" spans="1:37" ht="12.75">
      <c r="A40" s="62" t="s">
        <v>111</v>
      </c>
      <c r="B40" s="63" t="s">
        <v>291</v>
      </c>
      <c r="C40" s="64" t="s">
        <v>292</v>
      </c>
      <c r="D40" s="85">
        <v>208879084</v>
      </c>
      <c r="E40" s="86">
        <v>120067000</v>
      </c>
      <c r="F40" s="87">
        <f t="shared" si="0"/>
        <v>328946084</v>
      </c>
      <c r="G40" s="85">
        <v>208879084</v>
      </c>
      <c r="H40" s="86">
        <v>120067000</v>
      </c>
      <c r="I40" s="87">
        <f t="shared" si="1"/>
        <v>328946084</v>
      </c>
      <c r="J40" s="85">
        <v>30763727</v>
      </c>
      <c r="K40" s="86">
        <v>23126937</v>
      </c>
      <c r="L40" s="86">
        <f t="shared" si="2"/>
        <v>53890664</v>
      </c>
      <c r="M40" s="104">
        <f t="shared" si="3"/>
        <v>0.16382825825037028</v>
      </c>
      <c r="N40" s="85">
        <v>0</v>
      </c>
      <c r="O40" s="86">
        <v>0</v>
      </c>
      <c r="P40" s="86">
        <f t="shared" si="4"/>
        <v>0</v>
      </c>
      <c r="Q40" s="104">
        <f t="shared" si="5"/>
        <v>0</v>
      </c>
      <c r="R40" s="85">
        <v>0</v>
      </c>
      <c r="S40" s="86">
        <v>0</v>
      </c>
      <c r="T40" s="86">
        <f t="shared" si="6"/>
        <v>0</v>
      </c>
      <c r="U40" s="104">
        <f t="shared" si="7"/>
        <v>0</v>
      </c>
      <c r="V40" s="85">
        <v>0</v>
      </c>
      <c r="W40" s="86">
        <v>0</v>
      </c>
      <c r="X40" s="86">
        <f t="shared" si="8"/>
        <v>0</v>
      </c>
      <c r="Y40" s="104">
        <f t="shared" si="9"/>
        <v>0</v>
      </c>
      <c r="Z40" s="85">
        <v>30763727</v>
      </c>
      <c r="AA40" s="86">
        <v>23126937</v>
      </c>
      <c r="AB40" s="86">
        <f t="shared" si="10"/>
        <v>53890664</v>
      </c>
      <c r="AC40" s="104">
        <f t="shared" si="11"/>
        <v>0.16382825825037028</v>
      </c>
      <c r="AD40" s="85">
        <v>35420911</v>
      </c>
      <c r="AE40" s="86">
        <v>7370592</v>
      </c>
      <c r="AF40" s="86">
        <f t="shared" si="12"/>
        <v>42791503</v>
      </c>
      <c r="AG40" s="86">
        <v>263210279</v>
      </c>
      <c r="AH40" s="86">
        <v>273364419</v>
      </c>
      <c r="AI40" s="87">
        <v>42791503</v>
      </c>
      <c r="AJ40" s="124">
        <f t="shared" si="13"/>
        <v>0.1625753491184894</v>
      </c>
      <c r="AK40" s="125">
        <f t="shared" si="14"/>
        <v>0.259377685331595</v>
      </c>
    </row>
    <row r="41" spans="1:37" ht="16.5">
      <c r="A41" s="65"/>
      <c r="B41" s="66" t="s">
        <v>293</v>
      </c>
      <c r="C41" s="67"/>
      <c r="D41" s="88">
        <f>SUM(D37:D40)</f>
        <v>2219616544</v>
      </c>
      <c r="E41" s="89">
        <f>SUM(E37:E40)</f>
        <v>455836871</v>
      </c>
      <c r="F41" s="90">
        <f t="shared" si="0"/>
        <v>2675453415</v>
      </c>
      <c r="G41" s="88">
        <f>SUM(G37:G40)</f>
        <v>2219616544</v>
      </c>
      <c r="H41" s="89">
        <f>SUM(H37:H40)</f>
        <v>455836871</v>
      </c>
      <c r="I41" s="90">
        <f t="shared" si="1"/>
        <v>2675453415</v>
      </c>
      <c r="J41" s="88">
        <f>SUM(J37:J40)</f>
        <v>512239792</v>
      </c>
      <c r="K41" s="89">
        <f>SUM(K37:K40)</f>
        <v>49150480</v>
      </c>
      <c r="L41" s="89">
        <f t="shared" si="2"/>
        <v>561390272</v>
      </c>
      <c r="M41" s="105">
        <f t="shared" si="3"/>
        <v>0.20982995586936803</v>
      </c>
      <c r="N41" s="88">
        <f>SUM(N37:N40)</f>
        <v>0</v>
      </c>
      <c r="O41" s="89">
        <f>SUM(O37:O40)</f>
        <v>0</v>
      </c>
      <c r="P41" s="89">
        <f t="shared" si="4"/>
        <v>0</v>
      </c>
      <c r="Q41" s="105">
        <f t="shared" si="5"/>
        <v>0</v>
      </c>
      <c r="R41" s="88">
        <f>SUM(R37:R40)</f>
        <v>0</v>
      </c>
      <c r="S41" s="89">
        <f>SUM(S37:S40)</f>
        <v>0</v>
      </c>
      <c r="T41" s="89">
        <f t="shared" si="6"/>
        <v>0</v>
      </c>
      <c r="U41" s="105">
        <f t="shared" si="7"/>
        <v>0</v>
      </c>
      <c r="V41" s="88">
        <f>SUM(V37:V40)</f>
        <v>0</v>
      </c>
      <c r="W41" s="89">
        <f>SUM(W37:W40)</f>
        <v>0</v>
      </c>
      <c r="X41" s="89">
        <f t="shared" si="8"/>
        <v>0</v>
      </c>
      <c r="Y41" s="105">
        <f t="shared" si="9"/>
        <v>0</v>
      </c>
      <c r="Z41" s="88">
        <v>512239792</v>
      </c>
      <c r="AA41" s="89">
        <v>49150480</v>
      </c>
      <c r="AB41" s="89">
        <f t="shared" si="10"/>
        <v>561390272</v>
      </c>
      <c r="AC41" s="105">
        <f t="shared" si="11"/>
        <v>0.20982995586936803</v>
      </c>
      <c r="AD41" s="88">
        <f>SUM(AD37:AD40)</f>
        <v>578149376</v>
      </c>
      <c r="AE41" s="89">
        <f>SUM(AE37:AE40)</f>
        <v>68040679</v>
      </c>
      <c r="AF41" s="89">
        <f t="shared" si="12"/>
        <v>646190055</v>
      </c>
      <c r="AG41" s="89">
        <f>SUM(AG37:AG40)</f>
        <v>2743762100</v>
      </c>
      <c r="AH41" s="89">
        <f>SUM(AH37:AH40)</f>
        <v>2762307570</v>
      </c>
      <c r="AI41" s="90">
        <f>SUM(AI37:AI40)</f>
        <v>646190055</v>
      </c>
      <c r="AJ41" s="126">
        <f t="shared" si="13"/>
        <v>0.23551242106595174</v>
      </c>
      <c r="AK41" s="127">
        <f t="shared" si="14"/>
        <v>-0.13123040558090915</v>
      </c>
    </row>
    <row r="42" spans="1:37" ht="12.75">
      <c r="A42" s="62" t="s">
        <v>96</v>
      </c>
      <c r="B42" s="63" t="s">
        <v>294</v>
      </c>
      <c r="C42" s="64" t="s">
        <v>295</v>
      </c>
      <c r="D42" s="85">
        <v>117912362</v>
      </c>
      <c r="E42" s="86">
        <v>41764800</v>
      </c>
      <c r="F42" s="87">
        <f aca="true" t="shared" si="15" ref="F42:F74">$D42+$E42</f>
        <v>159677162</v>
      </c>
      <c r="G42" s="85">
        <v>117912362</v>
      </c>
      <c r="H42" s="86">
        <v>41764800</v>
      </c>
      <c r="I42" s="87">
        <f aca="true" t="shared" si="16" ref="I42:I74">$G42+$H42</f>
        <v>159677162</v>
      </c>
      <c r="J42" s="85">
        <v>9970603</v>
      </c>
      <c r="K42" s="86">
        <v>11065970</v>
      </c>
      <c r="L42" s="86">
        <f aca="true" t="shared" si="17" ref="L42:L74">$J42+$K42</f>
        <v>21036573</v>
      </c>
      <c r="M42" s="104">
        <f aca="true" t="shared" si="18" ref="M42:M74">IF($F42=0,0,$L42/$F42)</f>
        <v>0.13174440688017738</v>
      </c>
      <c r="N42" s="85">
        <v>0</v>
      </c>
      <c r="O42" s="86">
        <v>0</v>
      </c>
      <c r="P42" s="86">
        <f aca="true" t="shared" si="19" ref="P42:P74">$N42+$O42</f>
        <v>0</v>
      </c>
      <c r="Q42" s="104">
        <f aca="true" t="shared" si="20" ref="Q42:Q74">IF($F42=0,0,$P42/$F42)</f>
        <v>0</v>
      </c>
      <c r="R42" s="85">
        <v>0</v>
      </c>
      <c r="S42" s="86">
        <v>0</v>
      </c>
      <c r="T42" s="86">
        <f aca="true" t="shared" si="21" ref="T42:T74">$R42+$S42</f>
        <v>0</v>
      </c>
      <c r="U42" s="104">
        <f aca="true" t="shared" si="22" ref="U42:U74">IF($I42=0,0,$T42/$I42)</f>
        <v>0</v>
      </c>
      <c r="V42" s="85">
        <v>0</v>
      </c>
      <c r="W42" s="86">
        <v>0</v>
      </c>
      <c r="X42" s="86">
        <f aca="true" t="shared" si="23" ref="X42:X74">$V42+$W42</f>
        <v>0</v>
      </c>
      <c r="Y42" s="104">
        <f aca="true" t="shared" si="24" ref="Y42:Y74">IF($I42=0,0,$X42/$I42)</f>
        <v>0</v>
      </c>
      <c r="Z42" s="85">
        <v>9970603</v>
      </c>
      <c r="AA42" s="86">
        <v>11065970</v>
      </c>
      <c r="AB42" s="86">
        <f aca="true" t="shared" si="25" ref="AB42:AB74">$Z42+$AA42</f>
        <v>21036573</v>
      </c>
      <c r="AC42" s="104">
        <f aca="true" t="shared" si="26" ref="AC42:AC74">IF($F42=0,0,$AB42/$F42)</f>
        <v>0.13174440688017738</v>
      </c>
      <c r="AD42" s="85">
        <v>21831257</v>
      </c>
      <c r="AE42" s="86">
        <v>13657174</v>
      </c>
      <c r="AF42" s="86">
        <f aca="true" t="shared" si="27" ref="AF42:AF74">$AD42+$AE42</f>
        <v>35488431</v>
      </c>
      <c r="AG42" s="86">
        <v>163158336</v>
      </c>
      <c r="AH42" s="86">
        <v>140972940</v>
      </c>
      <c r="AI42" s="87">
        <v>35488431</v>
      </c>
      <c r="AJ42" s="124">
        <f aca="true" t="shared" si="28" ref="AJ42:AJ74">IF($AG42=0,0,$AI42/$AG42)</f>
        <v>0.21750915013009203</v>
      </c>
      <c r="AK42" s="125">
        <f aca="true" t="shared" si="29" ref="AK42:AK74">IF($AF42=0,0,(($L42/$AF42)-1))</f>
        <v>-0.40722730176490474</v>
      </c>
    </row>
    <row r="43" spans="1:37" ht="12.75">
      <c r="A43" s="62" t="s">
        <v>96</v>
      </c>
      <c r="B43" s="63" t="s">
        <v>296</v>
      </c>
      <c r="C43" s="64" t="s">
        <v>297</v>
      </c>
      <c r="D43" s="85">
        <v>218296437</v>
      </c>
      <c r="E43" s="86">
        <v>64334969</v>
      </c>
      <c r="F43" s="87">
        <f t="shared" si="15"/>
        <v>282631406</v>
      </c>
      <c r="G43" s="85">
        <v>218296437</v>
      </c>
      <c r="H43" s="86">
        <v>64334969</v>
      </c>
      <c r="I43" s="87">
        <f t="shared" si="16"/>
        <v>282631406</v>
      </c>
      <c r="J43" s="85">
        <v>55182299</v>
      </c>
      <c r="K43" s="86">
        <v>12020343</v>
      </c>
      <c r="L43" s="86">
        <f t="shared" si="17"/>
        <v>67202642</v>
      </c>
      <c r="M43" s="104">
        <f t="shared" si="18"/>
        <v>0.2377748564856943</v>
      </c>
      <c r="N43" s="85">
        <v>0</v>
      </c>
      <c r="O43" s="86">
        <v>0</v>
      </c>
      <c r="P43" s="86">
        <f t="shared" si="19"/>
        <v>0</v>
      </c>
      <c r="Q43" s="104">
        <f t="shared" si="20"/>
        <v>0</v>
      </c>
      <c r="R43" s="85">
        <v>0</v>
      </c>
      <c r="S43" s="86">
        <v>0</v>
      </c>
      <c r="T43" s="86">
        <f t="shared" si="21"/>
        <v>0</v>
      </c>
      <c r="U43" s="104">
        <f t="shared" si="22"/>
        <v>0</v>
      </c>
      <c r="V43" s="85">
        <v>0</v>
      </c>
      <c r="W43" s="86">
        <v>0</v>
      </c>
      <c r="X43" s="86">
        <f t="shared" si="23"/>
        <v>0</v>
      </c>
      <c r="Y43" s="104">
        <f t="shared" si="24"/>
        <v>0</v>
      </c>
      <c r="Z43" s="85">
        <v>55182299</v>
      </c>
      <c r="AA43" s="86">
        <v>12020343</v>
      </c>
      <c r="AB43" s="86">
        <f t="shared" si="25"/>
        <v>67202642</v>
      </c>
      <c r="AC43" s="104">
        <f t="shared" si="26"/>
        <v>0.2377748564856943</v>
      </c>
      <c r="AD43" s="85">
        <v>47322076</v>
      </c>
      <c r="AE43" s="86">
        <v>9581983</v>
      </c>
      <c r="AF43" s="86">
        <f t="shared" si="27"/>
        <v>56904059</v>
      </c>
      <c r="AG43" s="86">
        <v>279157153</v>
      </c>
      <c r="AH43" s="86">
        <v>295062148</v>
      </c>
      <c r="AI43" s="87">
        <v>56904059</v>
      </c>
      <c r="AJ43" s="124">
        <f t="shared" si="28"/>
        <v>0.20384238192886284</v>
      </c>
      <c r="AK43" s="125">
        <f t="shared" si="29"/>
        <v>0.1809815183834249</v>
      </c>
    </row>
    <row r="44" spans="1:37" ht="12.75">
      <c r="A44" s="62" t="s">
        <v>96</v>
      </c>
      <c r="B44" s="63" t="s">
        <v>298</v>
      </c>
      <c r="C44" s="64" t="s">
        <v>299</v>
      </c>
      <c r="D44" s="85">
        <v>592774516</v>
      </c>
      <c r="E44" s="86">
        <v>0</v>
      </c>
      <c r="F44" s="87">
        <f t="shared" si="15"/>
        <v>592774516</v>
      </c>
      <c r="G44" s="85">
        <v>592774516</v>
      </c>
      <c r="H44" s="86">
        <v>0</v>
      </c>
      <c r="I44" s="87">
        <f t="shared" si="16"/>
        <v>592774516</v>
      </c>
      <c r="J44" s="85">
        <v>118074254</v>
      </c>
      <c r="K44" s="86">
        <v>0</v>
      </c>
      <c r="L44" s="86">
        <f t="shared" si="17"/>
        <v>118074254</v>
      </c>
      <c r="M44" s="104">
        <f t="shared" si="18"/>
        <v>0.19918915340145965</v>
      </c>
      <c r="N44" s="85">
        <v>0</v>
      </c>
      <c r="O44" s="86">
        <v>0</v>
      </c>
      <c r="P44" s="86">
        <f t="shared" si="19"/>
        <v>0</v>
      </c>
      <c r="Q44" s="104">
        <f t="shared" si="20"/>
        <v>0</v>
      </c>
      <c r="R44" s="85">
        <v>0</v>
      </c>
      <c r="S44" s="86">
        <v>0</v>
      </c>
      <c r="T44" s="86">
        <f t="shared" si="21"/>
        <v>0</v>
      </c>
      <c r="U44" s="104">
        <f t="shared" si="22"/>
        <v>0</v>
      </c>
      <c r="V44" s="85">
        <v>0</v>
      </c>
      <c r="W44" s="86">
        <v>0</v>
      </c>
      <c r="X44" s="86">
        <f t="shared" si="23"/>
        <v>0</v>
      </c>
      <c r="Y44" s="104">
        <f t="shared" si="24"/>
        <v>0</v>
      </c>
      <c r="Z44" s="85">
        <v>118074254</v>
      </c>
      <c r="AA44" s="86">
        <v>0</v>
      </c>
      <c r="AB44" s="86">
        <f t="shared" si="25"/>
        <v>118074254</v>
      </c>
      <c r="AC44" s="104">
        <f t="shared" si="26"/>
        <v>0.19918915340145965</v>
      </c>
      <c r="AD44" s="85">
        <v>65740543</v>
      </c>
      <c r="AE44" s="86">
        <v>0</v>
      </c>
      <c r="AF44" s="86">
        <f t="shared" si="27"/>
        <v>65740543</v>
      </c>
      <c r="AG44" s="86">
        <v>716231373</v>
      </c>
      <c r="AH44" s="86">
        <v>638744378</v>
      </c>
      <c r="AI44" s="87">
        <v>65740543</v>
      </c>
      <c r="AJ44" s="124">
        <f t="shared" si="28"/>
        <v>0.09178674026053868</v>
      </c>
      <c r="AK44" s="125">
        <f t="shared" si="29"/>
        <v>0.7960644772891516</v>
      </c>
    </row>
    <row r="45" spans="1:37" ht="12.75">
      <c r="A45" s="62" t="s">
        <v>96</v>
      </c>
      <c r="B45" s="63" t="s">
        <v>300</v>
      </c>
      <c r="C45" s="64" t="s">
        <v>301</v>
      </c>
      <c r="D45" s="85">
        <v>157251943</v>
      </c>
      <c r="E45" s="86">
        <v>64089000</v>
      </c>
      <c r="F45" s="87">
        <f t="shared" si="15"/>
        <v>221340943</v>
      </c>
      <c r="G45" s="85">
        <v>157251943</v>
      </c>
      <c r="H45" s="86">
        <v>64089000</v>
      </c>
      <c r="I45" s="87">
        <f t="shared" si="16"/>
        <v>221340943</v>
      </c>
      <c r="J45" s="85">
        <v>40154997</v>
      </c>
      <c r="K45" s="86">
        <v>7952063</v>
      </c>
      <c r="L45" s="86">
        <f t="shared" si="17"/>
        <v>48107060</v>
      </c>
      <c r="M45" s="104">
        <f t="shared" si="18"/>
        <v>0.21734370219973265</v>
      </c>
      <c r="N45" s="85">
        <v>0</v>
      </c>
      <c r="O45" s="86">
        <v>0</v>
      </c>
      <c r="P45" s="86">
        <f t="shared" si="19"/>
        <v>0</v>
      </c>
      <c r="Q45" s="104">
        <f t="shared" si="20"/>
        <v>0</v>
      </c>
      <c r="R45" s="85">
        <v>0</v>
      </c>
      <c r="S45" s="86">
        <v>0</v>
      </c>
      <c r="T45" s="86">
        <f t="shared" si="21"/>
        <v>0</v>
      </c>
      <c r="U45" s="104">
        <f t="shared" si="22"/>
        <v>0</v>
      </c>
      <c r="V45" s="85">
        <v>0</v>
      </c>
      <c r="W45" s="86">
        <v>0</v>
      </c>
      <c r="X45" s="86">
        <f t="shared" si="23"/>
        <v>0</v>
      </c>
      <c r="Y45" s="104">
        <f t="shared" si="24"/>
        <v>0</v>
      </c>
      <c r="Z45" s="85">
        <v>40154997</v>
      </c>
      <c r="AA45" s="86">
        <v>7952063</v>
      </c>
      <c r="AB45" s="86">
        <f t="shared" si="25"/>
        <v>48107060</v>
      </c>
      <c r="AC45" s="104">
        <f t="shared" si="26"/>
        <v>0.21734370219973265</v>
      </c>
      <c r="AD45" s="85">
        <v>36092589</v>
      </c>
      <c r="AE45" s="86">
        <v>21162276</v>
      </c>
      <c r="AF45" s="86">
        <f t="shared" si="27"/>
        <v>57254865</v>
      </c>
      <c r="AG45" s="86">
        <v>202065864</v>
      </c>
      <c r="AH45" s="86">
        <v>201058287</v>
      </c>
      <c r="AI45" s="87">
        <v>57254865</v>
      </c>
      <c r="AJ45" s="124">
        <f t="shared" si="28"/>
        <v>0.2833475376127855</v>
      </c>
      <c r="AK45" s="125">
        <f t="shared" si="29"/>
        <v>-0.1597734096482456</v>
      </c>
    </row>
    <row r="46" spans="1:37" ht="12.75">
      <c r="A46" s="62" t="s">
        <v>96</v>
      </c>
      <c r="B46" s="63" t="s">
        <v>302</v>
      </c>
      <c r="C46" s="64" t="s">
        <v>303</v>
      </c>
      <c r="D46" s="85">
        <v>291853824</v>
      </c>
      <c r="E46" s="86">
        <v>57570000</v>
      </c>
      <c r="F46" s="87">
        <f t="shared" si="15"/>
        <v>349423824</v>
      </c>
      <c r="G46" s="85">
        <v>291853824</v>
      </c>
      <c r="H46" s="86">
        <v>57570000</v>
      </c>
      <c r="I46" s="87">
        <f t="shared" si="16"/>
        <v>349423824</v>
      </c>
      <c r="J46" s="85">
        <v>60872289</v>
      </c>
      <c r="K46" s="86">
        <v>18015747</v>
      </c>
      <c r="L46" s="86">
        <f t="shared" si="17"/>
        <v>78888036</v>
      </c>
      <c r="M46" s="104">
        <f t="shared" si="18"/>
        <v>0.2257660485107621</v>
      </c>
      <c r="N46" s="85">
        <v>0</v>
      </c>
      <c r="O46" s="86">
        <v>0</v>
      </c>
      <c r="P46" s="86">
        <f t="shared" si="19"/>
        <v>0</v>
      </c>
      <c r="Q46" s="104">
        <f t="shared" si="20"/>
        <v>0</v>
      </c>
      <c r="R46" s="85">
        <v>0</v>
      </c>
      <c r="S46" s="86">
        <v>0</v>
      </c>
      <c r="T46" s="86">
        <f t="shared" si="21"/>
        <v>0</v>
      </c>
      <c r="U46" s="104">
        <f t="shared" si="22"/>
        <v>0</v>
      </c>
      <c r="V46" s="85">
        <v>0</v>
      </c>
      <c r="W46" s="86">
        <v>0</v>
      </c>
      <c r="X46" s="86">
        <f t="shared" si="23"/>
        <v>0</v>
      </c>
      <c r="Y46" s="104">
        <f t="shared" si="24"/>
        <v>0</v>
      </c>
      <c r="Z46" s="85">
        <v>60872289</v>
      </c>
      <c r="AA46" s="86">
        <v>18015747</v>
      </c>
      <c r="AB46" s="86">
        <f t="shared" si="25"/>
        <v>78888036</v>
      </c>
      <c r="AC46" s="104">
        <f t="shared" si="26"/>
        <v>0.2257660485107621</v>
      </c>
      <c r="AD46" s="85">
        <v>84950240</v>
      </c>
      <c r="AE46" s="86">
        <v>30555624</v>
      </c>
      <c r="AF46" s="86">
        <f t="shared" si="27"/>
        <v>115505864</v>
      </c>
      <c r="AG46" s="86">
        <v>386435220</v>
      </c>
      <c r="AH46" s="86">
        <v>392645589</v>
      </c>
      <c r="AI46" s="87">
        <v>115505864</v>
      </c>
      <c r="AJ46" s="124">
        <f t="shared" si="28"/>
        <v>0.2989009749163133</v>
      </c>
      <c r="AK46" s="125">
        <f t="shared" si="29"/>
        <v>-0.3170213765077763</v>
      </c>
    </row>
    <row r="47" spans="1:37" ht="12.75">
      <c r="A47" s="62" t="s">
        <v>111</v>
      </c>
      <c r="B47" s="63" t="s">
        <v>304</v>
      </c>
      <c r="C47" s="64" t="s">
        <v>305</v>
      </c>
      <c r="D47" s="85">
        <v>537904986</v>
      </c>
      <c r="E47" s="86">
        <v>465852000</v>
      </c>
      <c r="F47" s="87">
        <f t="shared" si="15"/>
        <v>1003756986</v>
      </c>
      <c r="G47" s="85">
        <v>537904986</v>
      </c>
      <c r="H47" s="86">
        <v>465852000</v>
      </c>
      <c r="I47" s="87">
        <f t="shared" si="16"/>
        <v>1003756986</v>
      </c>
      <c r="J47" s="85">
        <v>106740549</v>
      </c>
      <c r="K47" s="86">
        <v>86148066</v>
      </c>
      <c r="L47" s="86">
        <f t="shared" si="17"/>
        <v>192888615</v>
      </c>
      <c r="M47" s="104">
        <f t="shared" si="18"/>
        <v>0.19216664759531746</v>
      </c>
      <c r="N47" s="85">
        <v>0</v>
      </c>
      <c r="O47" s="86">
        <v>0</v>
      </c>
      <c r="P47" s="86">
        <f t="shared" si="19"/>
        <v>0</v>
      </c>
      <c r="Q47" s="104">
        <f t="shared" si="20"/>
        <v>0</v>
      </c>
      <c r="R47" s="85">
        <v>0</v>
      </c>
      <c r="S47" s="86">
        <v>0</v>
      </c>
      <c r="T47" s="86">
        <f t="shared" si="21"/>
        <v>0</v>
      </c>
      <c r="U47" s="104">
        <f t="shared" si="22"/>
        <v>0</v>
      </c>
      <c r="V47" s="85">
        <v>0</v>
      </c>
      <c r="W47" s="86">
        <v>0</v>
      </c>
      <c r="X47" s="86">
        <f t="shared" si="23"/>
        <v>0</v>
      </c>
      <c r="Y47" s="104">
        <f t="shared" si="24"/>
        <v>0</v>
      </c>
      <c r="Z47" s="85">
        <v>106740549</v>
      </c>
      <c r="AA47" s="86">
        <v>86148066</v>
      </c>
      <c r="AB47" s="86">
        <f t="shared" si="25"/>
        <v>192888615</v>
      </c>
      <c r="AC47" s="104">
        <f t="shared" si="26"/>
        <v>0.19216664759531746</v>
      </c>
      <c r="AD47" s="85">
        <v>125205409</v>
      </c>
      <c r="AE47" s="86">
        <v>162008271</v>
      </c>
      <c r="AF47" s="86">
        <f t="shared" si="27"/>
        <v>287213680</v>
      </c>
      <c r="AG47" s="86">
        <v>901669600</v>
      </c>
      <c r="AH47" s="86">
        <v>953493916</v>
      </c>
      <c r="AI47" s="87">
        <v>287213680</v>
      </c>
      <c r="AJ47" s="124">
        <f t="shared" si="28"/>
        <v>0.3185353925650815</v>
      </c>
      <c r="AK47" s="125">
        <f t="shared" si="29"/>
        <v>-0.3284142489313183</v>
      </c>
    </row>
    <row r="48" spans="1:37" ht="16.5">
      <c r="A48" s="65"/>
      <c r="B48" s="66" t="s">
        <v>306</v>
      </c>
      <c r="C48" s="67"/>
      <c r="D48" s="88">
        <f>SUM(D42:D47)</f>
        <v>1915994068</v>
      </c>
      <c r="E48" s="89">
        <f>SUM(E42:E47)</f>
        <v>693610769</v>
      </c>
      <c r="F48" s="90">
        <f t="shared" si="15"/>
        <v>2609604837</v>
      </c>
      <c r="G48" s="88">
        <f>SUM(G42:G47)</f>
        <v>1915994068</v>
      </c>
      <c r="H48" s="89">
        <f>SUM(H42:H47)</f>
        <v>693610769</v>
      </c>
      <c r="I48" s="90">
        <f t="shared" si="16"/>
        <v>2609604837</v>
      </c>
      <c r="J48" s="88">
        <f>SUM(J42:J47)</f>
        <v>390994991</v>
      </c>
      <c r="K48" s="89">
        <f>SUM(K42:K47)</f>
        <v>135202189</v>
      </c>
      <c r="L48" s="89">
        <f t="shared" si="17"/>
        <v>526197180</v>
      </c>
      <c r="M48" s="105">
        <f t="shared" si="18"/>
        <v>0.2016386437284949</v>
      </c>
      <c r="N48" s="88">
        <f>SUM(N42:N47)</f>
        <v>0</v>
      </c>
      <c r="O48" s="89">
        <f>SUM(O42:O47)</f>
        <v>0</v>
      </c>
      <c r="P48" s="89">
        <f t="shared" si="19"/>
        <v>0</v>
      </c>
      <c r="Q48" s="105">
        <f t="shared" si="20"/>
        <v>0</v>
      </c>
      <c r="R48" s="88">
        <f>SUM(R42:R47)</f>
        <v>0</v>
      </c>
      <c r="S48" s="89">
        <f>SUM(S42:S47)</f>
        <v>0</v>
      </c>
      <c r="T48" s="89">
        <f t="shared" si="21"/>
        <v>0</v>
      </c>
      <c r="U48" s="105">
        <f t="shared" si="22"/>
        <v>0</v>
      </c>
      <c r="V48" s="88">
        <f>SUM(V42:V47)</f>
        <v>0</v>
      </c>
      <c r="W48" s="89">
        <f>SUM(W42:W47)</f>
        <v>0</v>
      </c>
      <c r="X48" s="89">
        <f t="shared" si="23"/>
        <v>0</v>
      </c>
      <c r="Y48" s="105">
        <f t="shared" si="24"/>
        <v>0</v>
      </c>
      <c r="Z48" s="88">
        <v>390994991</v>
      </c>
      <c r="AA48" s="89">
        <v>135202189</v>
      </c>
      <c r="AB48" s="89">
        <f t="shared" si="25"/>
        <v>526197180</v>
      </c>
      <c r="AC48" s="105">
        <f t="shared" si="26"/>
        <v>0.2016386437284949</v>
      </c>
      <c r="AD48" s="88">
        <f>SUM(AD42:AD47)</f>
        <v>381142114</v>
      </c>
      <c r="AE48" s="89">
        <f>SUM(AE42:AE47)</f>
        <v>236965328</v>
      </c>
      <c r="AF48" s="89">
        <f t="shared" si="27"/>
        <v>618107442</v>
      </c>
      <c r="AG48" s="89">
        <f>SUM(AG42:AG47)</f>
        <v>2648717546</v>
      </c>
      <c r="AH48" s="89">
        <f>SUM(AH42:AH47)</f>
        <v>2621977258</v>
      </c>
      <c r="AI48" s="90">
        <f>SUM(AI42:AI47)</f>
        <v>618107442</v>
      </c>
      <c r="AJ48" s="126">
        <f t="shared" si="28"/>
        <v>0.23336102520007998</v>
      </c>
      <c r="AK48" s="127">
        <f t="shared" si="29"/>
        <v>-0.1486962553024883</v>
      </c>
    </row>
    <row r="49" spans="1:37" ht="12.75">
      <c r="A49" s="62" t="s">
        <v>96</v>
      </c>
      <c r="B49" s="63" t="s">
        <v>307</v>
      </c>
      <c r="C49" s="64" t="s">
        <v>308</v>
      </c>
      <c r="D49" s="85">
        <v>175092979</v>
      </c>
      <c r="E49" s="86">
        <v>60587330</v>
      </c>
      <c r="F49" s="87">
        <f t="shared" si="15"/>
        <v>235680309</v>
      </c>
      <c r="G49" s="85">
        <v>175092979</v>
      </c>
      <c r="H49" s="86">
        <v>60587330</v>
      </c>
      <c r="I49" s="87">
        <f t="shared" si="16"/>
        <v>235680309</v>
      </c>
      <c r="J49" s="85">
        <v>29627604</v>
      </c>
      <c r="K49" s="86">
        <v>16974889</v>
      </c>
      <c r="L49" s="86">
        <f t="shared" si="17"/>
        <v>46602493</v>
      </c>
      <c r="M49" s="104">
        <f t="shared" si="18"/>
        <v>0.19773604845367035</v>
      </c>
      <c r="N49" s="85">
        <v>0</v>
      </c>
      <c r="O49" s="86">
        <v>0</v>
      </c>
      <c r="P49" s="86">
        <f t="shared" si="19"/>
        <v>0</v>
      </c>
      <c r="Q49" s="104">
        <f t="shared" si="20"/>
        <v>0</v>
      </c>
      <c r="R49" s="85">
        <v>0</v>
      </c>
      <c r="S49" s="86">
        <v>0</v>
      </c>
      <c r="T49" s="86">
        <f t="shared" si="21"/>
        <v>0</v>
      </c>
      <c r="U49" s="104">
        <f t="shared" si="22"/>
        <v>0</v>
      </c>
      <c r="V49" s="85">
        <v>0</v>
      </c>
      <c r="W49" s="86">
        <v>0</v>
      </c>
      <c r="X49" s="86">
        <f t="shared" si="23"/>
        <v>0</v>
      </c>
      <c r="Y49" s="104">
        <f t="shared" si="24"/>
        <v>0</v>
      </c>
      <c r="Z49" s="85">
        <v>29627604</v>
      </c>
      <c r="AA49" s="86">
        <v>16974889</v>
      </c>
      <c r="AB49" s="86">
        <f t="shared" si="25"/>
        <v>46602493</v>
      </c>
      <c r="AC49" s="104">
        <f t="shared" si="26"/>
        <v>0.19773604845367035</v>
      </c>
      <c r="AD49" s="85">
        <v>53685015</v>
      </c>
      <c r="AE49" s="86">
        <v>10783340</v>
      </c>
      <c r="AF49" s="86">
        <f t="shared" si="27"/>
        <v>64468355</v>
      </c>
      <c r="AG49" s="86">
        <v>285931242</v>
      </c>
      <c r="AH49" s="86">
        <v>293087352</v>
      </c>
      <c r="AI49" s="87">
        <v>64468355</v>
      </c>
      <c r="AJ49" s="124">
        <f t="shared" si="28"/>
        <v>0.2254680340247674</v>
      </c>
      <c r="AK49" s="125">
        <f t="shared" si="29"/>
        <v>-0.27712607216362195</v>
      </c>
    </row>
    <row r="50" spans="1:37" ht="12.75">
      <c r="A50" s="62" t="s">
        <v>96</v>
      </c>
      <c r="B50" s="63" t="s">
        <v>309</v>
      </c>
      <c r="C50" s="64" t="s">
        <v>310</v>
      </c>
      <c r="D50" s="85">
        <v>198405358</v>
      </c>
      <c r="E50" s="86">
        <v>64175530</v>
      </c>
      <c r="F50" s="87">
        <f t="shared" si="15"/>
        <v>262580888</v>
      </c>
      <c r="G50" s="85">
        <v>198405358</v>
      </c>
      <c r="H50" s="86">
        <v>64175530</v>
      </c>
      <c r="I50" s="87">
        <f t="shared" si="16"/>
        <v>262580888</v>
      </c>
      <c r="J50" s="85">
        <v>40351848</v>
      </c>
      <c r="K50" s="86">
        <v>0</v>
      </c>
      <c r="L50" s="86">
        <f t="shared" si="17"/>
        <v>40351848</v>
      </c>
      <c r="M50" s="104">
        <f t="shared" si="18"/>
        <v>0.1536739718848083</v>
      </c>
      <c r="N50" s="85">
        <v>0</v>
      </c>
      <c r="O50" s="86">
        <v>0</v>
      </c>
      <c r="P50" s="86">
        <f t="shared" si="19"/>
        <v>0</v>
      </c>
      <c r="Q50" s="104">
        <f t="shared" si="20"/>
        <v>0</v>
      </c>
      <c r="R50" s="85">
        <v>0</v>
      </c>
      <c r="S50" s="86">
        <v>0</v>
      </c>
      <c r="T50" s="86">
        <f t="shared" si="21"/>
        <v>0</v>
      </c>
      <c r="U50" s="104">
        <f t="shared" si="22"/>
        <v>0</v>
      </c>
      <c r="V50" s="85">
        <v>0</v>
      </c>
      <c r="W50" s="86">
        <v>0</v>
      </c>
      <c r="X50" s="86">
        <f t="shared" si="23"/>
        <v>0</v>
      </c>
      <c r="Y50" s="104">
        <f t="shared" si="24"/>
        <v>0</v>
      </c>
      <c r="Z50" s="85">
        <v>40351848</v>
      </c>
      <c r="AA50" s="86">
        <v>0</v>
      </c>
      <c r="AB50" s="86">
        <f t="shared" si="25"/>
        <v>40351848</v>
      </c>
      <c r="AC50" s="104">
        <f t="shared" si="26"/>
        <v>0.1536739718848083</v>
      </c>
      <c r="AD50" s="85">
        <v>35134534</v>
      </c>
      <c r="AE50" s="86">
        <v>4224278</v>
      </c>
      <c r="AF50" s="86">
        <f t="shared" si="27"/>
        <v>39358812</v>
      </c>
      <c r="AG50" s="86">
        <v>273197032</v>
      </c>
      <c r="AH50" s="86">
        <v>271869591</v>
      </c>
      <c r="AI50" s="87">
        <v>39358812</v>
      </c>
      <c r="AJ50" s="124">
        <f t="shared" si="28"/>
        <v>0.144067494847455</v>
      </c>
      <c r="AK50" s="125">
        <f t="shared" si="29"/>
        <v>0.025230334696077827</v>
      </c>
    </row>
    <row r="51" spans="1:37" ht="12.75">
      <c r="A51" s="62" t="s">
        <v>96</v>
      </c>
      <c r="B51" s="63" t="s">
        <v>311</v>
      </c>
      <c r="C51" s="64" t="s">
        <v>312</v>
      </c>
      <c r="D51" s="85">
        <v>192404294</v>
      </c>
      <c r="E51" s="86">
        <v>55869899</v>
      </c>
      <c r="F51" s="87">
        <f t="shared" si="15"/>
        <v>248274193</v>
      </c>
      <c r="G51" s="85">
        <v>192404294</v>
      </c>
      <c r="H51" s="86">
        <v>55869899</v>
      </c>
      <c r="I51" s="87">
        <f t="shared" si="16"/>
        <v>248274193</v>
      </c>
      <c r="J51" s="85">
        <v>61928246</v>
      </c>
      <c r="K51" s="86">
        <v>8767149</v>
      </c>
      <c r="L51" s="86">
        <f t="shared" si="17"/>
        <v>70695395</v>
      </c>
      <c r="M51" s="104">
        <f t="shared" si="18"/>
        <v>0.28474725522519373</v>
      </c>
      <c r="N51" s="85">
        <v>0</v>
      </c>
      <c r="O51" s="86">
        <v>0</v>
      </c>
      <c r="P51" s="86">
        <f t="shared" si="19"/>
        <v>0</v>
      </c>
      <c r="Q51" s="104">
        <f t="shared" si="20"/>
        <v>0</v>
      </c>
      <c r="R51" s="85">
        <v>0</v>
      </c>
      <c r="S51" s="86">
        <v>0</v>
      </c>
      <c r="T51" s="86">
        <f t="shared" si="21"/>
        <v>0</v>
      </c>
      <c r="U51" s="104">
        <f t="shared" si="22"/>
        <v>0</v>
      </c>
      <c r="V51" s="85">
        <v>0</v>
      </c>
      <c r="W51" s="86">
        <v>0</v>
      </c>
      <c r="X51" s="86">
        <f t="shared" si="23"/>
        <v>0</v>
      </c>
      <c r="Y51" s="104">
        <f t="shared" si="24"/>
        <v>0</v>
      </c>
      <c r="Z51" s="85">
        <v>61928246</v>
      </c>
      <c r="AA51" s="86">
        <v>8767149</v>
      </c>
      <c r="AB51" s="86">
        <f t="shared" si="25"/>
        <v>70695395</v>
      </c>
      <c r="AC51" s="104">
        <f t="shared" si="26"/>
        <v>0.28474725522519373</v>
      </c>
      <c r="AD51" s="85">
        <v>43973303</v>
      </c>
      <c r="AE51" s="86">
        <v>21676823</v>
      </c>
      <c r="AF51" s="86">
        <f t="shared" si="27"/>
        <v>65650126</v>
      </c>
      <c r="AG51" s="86">
        <v>216984519</v>
      </c>
      <c r="AH51" s="86">
        <v>230820779</v>
      </c>
      <c r="AI51" s="87">
        <v>65650126</v>
      </c>
      <c r="AJ51" s="124">
        <f t="shared" si="28"/>
        <v>0.3025567275608266</v>
      </c>
      <c r="AK51" s="125">
        <f t="shared" si="29"/>
        <v>0.07685086544997644</v>
      </c>
    </row>
    <row r="52" spans="1:37" ht="12.75">
      <c r="A52" s="62" t="s">
        <v>96</v>
      </c>
      <c r="B52" s="63" t="s">
        <v>313</v>
      </c>
      <c r="C52" s="64" t="s">
        <v>314</v>
      </c>
      <c r="D52" s="85">
        <v>132983000</v>
      </c>
      <c r="E52" s="86">
        <v>21664000</v>
      </c>
      <c r="F52" s="87">
        <f t="shared" si="15"/>
        <v>154647000</v>
      </c>
      <c r="G52" s="85">
        <v>132983000</v>
      </c>
      <c r="H52" s="86">
        <v>21664000</v>
      </c>
      <c r="I52" s="87">
        <f t="shared" si="16"/>
        <v>154647000</v>
      </c>
      <c r="J52" s="85">
        <v>19890365</v>
      </c>
      <c r="K52" s="86">
        <v>5230661</v>
      </c>
      <c r="L52" s="86">
        <f t="shared" si="17"/>
        <v>25121026</v>
      </c>
      <c r="M52" s="104">
        <f t="shared" si="18"/>
        <v>0.1624410819479201</v>
      </c>
      <c r="N52" s="85">
        <v>0</v>
      </c>
      <c r="O52" s="86">
        <v>0</v>
      </c>
      <c r="P52" s="86">
        <f t="shared" si="19"/>
        <v>0</v>
      </c>
      <c r="Q52" s="104">
        <f t="shared" si="20"/>
        <v>0</v>
      </c>
      <c r="R52" s="85">
        <v>0</v>
      </c>
      <c r="S52" s="86">
        <v>0</v>
      </c>
      <c r="T52" s="86">
        <f t="shared" si="21"/>
        <v>0</v>
      </c>
      <c r="U52" s="104">
        <f t="shared" si="22"/>
        <v>0</v>
      </c>
      <c r="V52" s="85">
        <v>0</v>
      </c>
      <c r="W52" s="86">
        <v>0</v>
      </c>
      <c r="X52" s="86">
        <f t="shared" si="23"/>
        <v>0</v>
      </c>
      <c r="Y52" s="104">
        <f t="shared" si="24"/>
        <v>0</v>
      </c>
      <c r="Z52" s="85">
        <v>19890365</v>
      </c>
      <c r="AA52" s="86">
        <v>5230661</v>
      </c>
      <c r="AB52" s="86">
        <f t="shared" si="25"/>
        <v>25121026</v>
      </c>
      <c r="AC52" s="104">
        <f t="shared" si="26"/>
        <v>0.1624410819479201</v>
      </c>
      <c r="AD52" s="85">
        <v>16755163</v>
      </c>
      <c r="AE52" s="86">
        <v>3999350</v>
      </c>
      <c r="AF52" s="86">
        <f t="shared" si="27"/>
        <v>20754513</v>
      </c>
      <c r="AG52" s="86">
        <v>169402900</v>
      </c>
      <c r="AH52" s="86">
        <v>158282000</v>
      </c>
      <c r="AI52" s="87">
        <v>20754513</v>
      </c>
      <c r="AJ52" s="124">
        <f t="shared" si="28"/>
        <v>0.12251568892858387</v>
      </c>
      <c r="AK52" s="125">
        <f t="shared" si="29"/>
        <v>0.21038860319199015</v>
      </c>
    </row>
    <row r="53" spans="1:37" ht="12.75">
      <c r="A53" s="62" t="s">
        <v>111</v>
      </c>
      <c r="B53" s="63" t="s">
        <v>315</v>
      </c>
      <c r="C53" s="64" t="s">
        <v>316</v>
      </c>
      <c r="D53" s="85">
        <v>398456470</v>
      </c>
      <c r="E53" s="86">
        <v>257964500</v>
      </c>
      <c r="F53" s="87">
        <f t="shared" si="15"/>
        <v>656420970</v>
      </c>
      <c r="G53" s="85">
        <v>398456470</v>
      </c>
      <c r="H53" s="86">
        <v>257964500</v>
      </c>
      <c r="I53" s="87">
        <f t="shared" si="16"/>
        <v>656420970</v>
      </c>
      <c r="J53" s="85">
        <v>63613768</v>
      </c>
      <c r="K53" s="86">
        <v>43491963</v>
      </c>
      <c r="L53" s="86">
        <f t="shared" si="17"/>
        <v>107105731</v>
      </c>
      <c r="M53" s="104">
        <f t="shared" si="18"/>
        <v>0.1631662239553377</v>
      </c>
      <c r="N53" s="85">
        <v>0</v>
      </c>
      <c r="O53" s="86">
        <v>0</v>
      </c>
      <c r="P53" s="86">
        <f t="shared" si="19"/>
        <v>0</v>
      </c>
      <c r="Q53" s="104">
        <f t="shared" si="20"/>
        <v>0</v>
      </c>
      <c r="R53" s="85">
        <v>0</v>
      </c>
      <c r="S53" s="86">
        <v>0</v>
      </c>
      <c r="T53" s="86">
        <f t="shared" si="21"/>
        <v>0</v>
      </c>
      <c r="U53" s="104">
        <f t="shared" si="22"/>
        <v>0</v>
      </c>
      <c r="V53" s="85">
        <v>0</v>
      </c>
      <c r="W53" s="86">
        <v>0</v>
      </c>
      <c r="X53" s="86">
        <f t="shared" si="23"/>
        <v>0</v>
      </c>
      <c r="Y53" s="104">
        <f t="shared" si="24"/>
        <v>0</v>
      </c>
      <c r="Z53" s="85">
        <v>63613768</v>
      </c>
      <c r="AA53" s="86">
        <v>43491963</v>
      </c>
      <c r="AB53" s="86">
        <f t="shared" si="25"/>
        <v>107105731</v>
      </c>
      <c r="AC53" s="104">
        <f t="shared" si="26"/>
        <v>0.1631662239553377</v>
      </c>
      <c r="AD53" s="85">
        <v>98567158</v>
      </c>
      <c r="AE53" s="86">
        <v>60487985</v>
      </c>
      <c r="AF53" s="86">
        <f t="shared" si="27"/>
        <v>159055143</v>
      </c>
      <c r="AG53" s="86">
        <v>642324757</v>
      </c>
      <c r="AH53" s="86">
        <v>663546469</v>
      </c>
      <c r="AI53" s="87">
        <v>159055143</v>
      </c>
      <c r="AJ53" s="124">
        <f t="shared" si="28"/>
        <v>0.2476241827309795</v>
      </c>
      <c r="AK53" s="125">
        <f t="shared" si="29"/>
        <v>-0.32661258869196075</v>
      </c>
    </row>
    <row r="54" spans="1:37" ht="16.5">
      <c r="A54" s="65"/>
      <c r="B54" s="66" t="s">
        <v>317</v>
      </c>
      <c r="C54" s="67"/>
      <c r="D54" s="88">
        <f>SUM(D49:D53)</f>
        <v>1097342101</v>
      </c>
      <c r="E54" s="89">
        <f>SUM(E49:E53)</f>
        <v>460261259</v>
      </c>
      <c r="F54" s="90">
        <f t="shared" si="15"/>
        <v>1557603360</v>
      </c>
      <c r="G54" s="88">
        <f>SUM(G49:G53)</f>
        <v>1097342101</v>
      </c>
      <c r="H54" s="89">
        <f>SUM(H49:H53)</f>
        <v>460261259</v>
      </c>
      <c r="I54" s="90">
        <f t="shared" si="16"/>
        <v>1557603360</v>
      </c>
      <c r="J54" s="88">
        <f>SUM(J49:J53)</f>
        <v>215411831</v>
      </c>
      <c r="K54" s="89">
        <f>SUM(K49:K53)</f>
        <v>74464662</v>
      </c>
      <c r="L54" s="89">
        <f t="shared" si="17"/>
        <v>289876493</v>
      </c>
      <c r="M54" s="105">
        <f t="shared" si="18"/>
        <v>0.1861041780238584</v>
      </c>
      <c r="N54" s="88">
        <f>SUM(N49:N53)</f>
        <v>0</v>
      </c>
      <c r="O54" s="89">
        <f>SUM(O49:O53)</f>
        <v>0</v>
      </c>
      <c r="P54" s="89">
        <f t="shared" si="19"/>
        <v>0</v>
      </c>
      <c r="Q54" s="105">
        <f t="shared" si="20"/>
        <v>0</v>
      </c>
      <c r="R54" s="88">
        <f>SUM(R49:R53)</f>
        <v>0</v>
      </c>
      <c r="S54" s="89">
        <f>SUM(S49:S53)</f>
        <v>0</v>
      </c>
      <c r="T54" s="89">
        <f t="shared" si="21"/>
        <v>0</v>
      </c>
      <c r="U54" s="105">
        <f t="shared" si="22"/>
        <v>0</v>
      </c>
      <c r="V54" s="88">
        <f>SUM(V49:V53)</f>
        <v>0</v>
      </c>
      <c r="W54" s="89">
        <f>SUM(W49:W53)</f>
        <v>0</v>
      </c>
      <c r="X54" s="89">
        <f t="shared" si="23"/>
        <v>0</v>
      </c>
      <c r="Y54" s="105">
        <f t="shared" si="24"/>
        <v>0</v>
      </c>
      <c r="Z54" s="88">
        <v>215411831</v>
      </c>
      <c r="AA54" s="89">
        <v>74464662</v>
      </c>
      <c r="AB54" s="89">
        <f t="shared" si="25"/>
        <v>289876493</v>
      </c>
      <c r="AC54" s="105">
        <f t="shared" si="26"/>
        <v>0.1861041780238584</v>
      </c>
      <c r="AD54" s="88">
        <f>SUM(AD49:AD53)</f>
        <v>248115173</v>
      </c>
      <c r="AE54" s="89">
        <f>SUM(AE49:AE53)</f>
        <v>101171776</v>
      </c>
      <c r="AF54" s="89">
        <f t="shared" si="27"/>
        <v>349286949</v>
      </c>
      <c r="AG54" s="89">
        <f>SUM(AG49:AG53)</f>
        <v>1587840450</v>
      </c>
      <c r="AH54" s="89">
        <f>SUM(AH49:AH53)</f>
        <v>1617606191</v>
      </c>
      <c r="AI54" s="90">
        <f>SUM(AI49:AI53)</f>
        <v>349286949</v>
      </c>
      <c r="AJ54" s="126">
        <f t="shared" si="28"/>
        <v>0.21997609961378675</v>
      </c>
      <c r="AK54" s="127">
        <f t="shared" si="29"/>
        <v>-0.17009068380622494</v>
      </c>
    </row>
    <row r="55" spans="1:37" ht="12.75">
      <c r="A55" s="62" t="s">
        <v>96</v>
      </c>
      <c r="B55" s="63" t="s">
        <v>318</v>
      </c>
      <c r="C55" s="64" t="s">
        <v>319</v>
      </c>
      <c r="D55" s="85">
        <v>120000000</v>
      </c>
      <c r="E55" s="86">
        <v>60000000</v>
      </c>
      <c r="F55" s="87">
        <f t="shared" si="15"/>
        <v>180000000</v>
      </c>
      <c r="G55" s="85">
        <v>120000000</v>
      </c>
      <c r="H55" s="86">
        <v>60000000</v>
      </c>
      <c r="I55" s="87">
        <f t="shared" si="16"/>
        <v>180000000</v>
      </c>
      <c r="J55" s="85">
        <v>39793392</v>
      </c>
      <c r="K55" s="86">
        <v>5403530</v>
      </c>
      <c r="L55" s="86">
        <f t="shared" si="17"/>
        <v>45196922</v>
      </c>
      <c r="M55" s="104">
        <f t="shared" si="18"/>
        <v>0.2510940111111111</v>
      </c>
      <c r="N55" s="85">
        <v>0</v>
      </c>
      <c r="O55" s="86">
        <v>0</v>
      </c>
      <c r="P55" s="86">
        <f t="shared" si="19"/>
        <v>0</v>
      </c>
      <c r="Q55" s="104">
        <f t="shared" si="20"/>
        <v>0</v>
      </c>
      <c r="R55" s="85">
        <v>0</v>
      </c>
      <c r="S55" s="86">
        <v>0</v>
      </c>
      <c r="T55" s="86">
        <f t="shared" si="21"/>
        <v>0</v>
      </c>
      <c r="U55" s="104">
        <f t="shared" si="22"/>
        <v>0</v>
      </c>
      <c r="V55" s="85">
        <v>0</v>
      </c>
      <c r="W55" s="86">
        <v>0</v>
      </c>
      <c r="X55" s="86">
        <f t="shared" si="23"/>
        <v>0</v>
      </c>
      <c r="Y55" s="104">
        <f t="shared" si="24"/>
        <v>0</v>
      </c>
      <c r="Z55" s="85">
        <v>39793392</v>
      </c>
      <c r="AA55" s="86">
        <v>5403530</v>
      </c>
      <c r="AB55" s="86">
        <f t="shared" si="25"/>
        <v>45196922</v>
      </c>
      <c r="AC55" s="104">
        <f t="shared" si="26"/>
        <v>0.2510940111111111</v>
      </c>
      <c r="AD55" s="85">
        <v>52253808</v>
      </c>
      <c r="AE55" s="86">
        <v>14140432</v>
      </c>
      <c r="AF55" s="86">
        <f t="shared" si="27"/>
        <v>66394240</v>
      </c>
      <c r="AG55" s="86">
        <v>175000000</v>
      </c>
      <c r="AH55" s="86">
        <v>173350000</v>
      </c>
      <c r="AI55" s="87">
        <v>66394240</v>
      </c>
      <c r="AJ55" s="124">
        <f t="shared" si="28"/>
        <v>0.37939565714285717</v>
      </c>
      <c r="AK55" s="125">
        <f t="shared" si="29"/>
        <v>-0.31926441209357925</v>
      </c>
    </row>
    <row r="56" spans="1:37" ht="12.75">
      <c r="A56" s="62" t="s">
        <v>96</v>
      </c>
      <c r="B56" s="63" t="s">
        <v>92</v>
      </c>
      <c r="C56" s="64" t="s">
        <v>93</v>
      </c>
      <c r="D56" s="85">
        <v>2882743500</v>
      </c>
      <c r="E56" s="86">
        <v>521255100</v>
      </c>
      <c r="F56" s="87">
        <f t="shared" si="15"/>
        <v>3403998600</v>
      </c>
      <c r="G56" s="85">
        <v>2882743500</v>
      </c>
      <c r="H56" s="86">
        <v>521255100</v>
      </c>
      <c r="I56" s="87">
        <f t="shared" si="16"/>
        <v>3403998600</v>
      </c>
      <c r="J56" s="85">
        <v>772443974</v>
      </c>
      <c r="K56" s="86">
        <v>33520468</v>
      </c>
      <c r="L56" s="86">
        <f t="shared" si="17"/>
        <v>805964442</v>
      </c>
      <c r="M56" s="104">
        <f t="shared" si="18"/>
        <v>0.2367699099523719</v>
      </c>
      <c r="N56" s="85">
        <v>0</v>
      </c>
      <c r="O56" s="86">
        <v>0</v>
      </c>
      <c r="P56" s="86">
        <f t="shared" si="19"/>
        <v>0</v>
      </c>
      <c r="Q56" s="104">
        <f t="shared" si="20"/>
        <v>0</v>
      </c>
      <c r="R56" s="85">
        <v>0</v>
      </c>
      <c r="S56" s="86">
        <v>0</v>
      </c>
      <c r="T56" s="86">
        <f t="shared" si="21"/>
        <v>0</v>
      </c>
      <c r="U56" s="104">
        <f t="shared" si="22"/>
        <v>0</v>
      </c>
      <c r="V56" s="85">
        <v>0</v>
      </c>
      <c r="W56" s="86">
        <v>0</v>
      </c>
      <c r="X56" s="86">
        <f t="shared" si="23"/>
        <v>0</v>
      </c>
      <c r="Y56" s="104">
        <f t="shared" si="24"/>
        <v>0</v>
      </c>
      <c r="Z56" s="85">
        <v>772443974</v>
      </c>
      <c r="AA56" s="86">
        <v>33520468</v>
      </c>
      <c r="AB56" s="86">
        <f t="shared" si="25"/>
        <v>805964442</v>
      </c>
      <c r="AC56" s="104">
        <f t="shared" si="26"/>
        <v>0.2367699099523719</v>
      </c>
      <c r="AD56" s="85">
        <v>670089092</v>
      </c>
      <c r="AE56" s="86">
        <v>43242002</v>
      </c>
      <c r="AF56" s="86">
        <f t="shared" si="27"/>
        <v>713331094</v>
      </c>
      <c r="AG56" s="86">
        <v>3108733600</v>
      </c>
      <c r="AH56" s="86">
        <v>3391269900</v>
      </c>
      <c r="AI56" s="87">
        <v>713331094</v>
      </c>
      <c r="AJ56" s="124">
        <f t="shared" si="28"/>
        <v>0.2294603480980165</v>
      </c>
      <c r="AK56" s="125">
        <f t="shared" si="29"/>
        <v>0.12986024130892582</v>
      </c>
    </row>
    <row r="57" spans="1:37" ht="12.75">
      <c r="A57" s="62" t="s">
        <v>96</v>
      </c>
      <c r="B57" s="63" t="s">
        <v>320</v>
      </c>
      <c r="C57" s="64" t="s">
        <v>321</v>
      </c>
      <c r="D57" s="85">
        <v>384840230</v>
      </c>
      <c r="E57" s="86">
        <v>50447700</v>
      </c>
      <c r="F57" s="87">
        <f t="shared" si="15"/>
        <v>435287930</v>
      </c>
      <c r="G57" s="85">
        <v>384840230</v>
      </c>
      <c r="H57" s="86">
        <v>50447700</v>
      </c>
      <c r="I57" s="87">
        <f t="shared" si="16"/>
        <v>435287930</v>
      </c>
      <c r="J57" s="85">
        <v>81041017</v>
      </c>
      <c r="K57" s="86">
        <v>9422745</v>
      </c>
      <c r="L57" s="86">
        <f t="shared" si="17"/>
        <v>90463762</v>
      </c>
      <c r="M57" s="104">
        <f t="shared" si="18"/>
        <v>0.20782511015180227</v>
      </c>
      <c r="N57" s="85">
        <v>0</v>
      </c>
      <c r="O57" s="86">
        <v>0</v>
      </c>
      <c r="P57" s="86">
        <f t="shared" si="19"/>
        <v>0</v>
      </c>
      <c r="Q57" s="104">
        <f t="shared" si="20"/>
        <v>0</v>
      </c>
      <c r="R57" s="85">
        <v>0</v>
      </c>
      <c r="S57" s="86">
        <v>0</v>
      </c>
      <c r="T57" s="86">
        <f t="shared" si="21"/>
        <v>0</v>
      </c>
      <c r="U57" s="104">
        <f t="shared" si="22"/>
        <v>0</v>
      </c>
      <c r="V57" s="85">
        <v>0</v>
      </c>
      <c r="W57" s="86">
        <v>0</v>
      </c>
      <c r="X57" s="86">
        <f t="shared" si="23"/>
        <v>0</v>
      </c>
      <c r="Y57" s="104">
        <f t="shared" si="24"/>
        <v>0</v>
      </c>
      <c r="Z57" s="85">
        <v>81041017</v>
      </c>
      <c r="AA57" s="86">
        <v>9422745</v>
      </c>
      <c r="AB57" s="86">
        <f t="shared" si="25"/>
        <v>90463762</v>
      </c>
      <c r="AC57" s="104">
        <f t="shared" si="26"/>
        <v>0.20782511015180227</v>
      </c>
      <c r="AD57" s="85">
        <v>112381668</v>
      </c>
      <c r="AE57" s="86">
        <v>9684179</v>
      </c>
      <c r="AF57" s="86">
        <f t="shared" si="27"/>
        <v>122065847</v>
      </c>
      <c r="AG57" s="86">
        <v>432063250</v>
      </c>
      <c r="AH57" s="86">
        <v>457630250</v>
      </c>
      <c r="AI57" s="87">
        <v>122065847</v>
      </c>
      <c r="AJ57" s="124">
        <f t="shared" si="28"/>
        <v>0.282518466914277</v>
      </c>
      <c r="AK57" s="125">
        <f t="shared" si="29"/>
        <v>-0.25889375100964973</v>
      </c>
    </row>
    <row r="58" spans="1:37" ht="12.75">
      <c r="A58" s="62" t="s">
        <v>96</v>
      </c>
      <c r="B58" s="63" t="s">
        <v>322</v>
      </c>
      <c r="C58" s="64" t="s">
        <v>323</v>
      </c>
      <c r="D58" s="85">
        <v>121934711</v>
      </c>
      <c r="E58" s="86">
        <v>39683000</v>
      </c>
      <c r="F58" s="87">
        <f t="shared" si="15"/>
        <v>161617711</v>
      </c>
      <c r="G58" s="85">
        <v>121934711</v>
      </c>
      <c r="H58" s="86">
        <v>39683000</v>
      </c>
      <c r="I58" s="87">
        <f t="shared" si="16"/>
        <v>161617711</v>
      </c>
      <c r="J58" s="85">
        <v>33647967</v>
      </c>
      <c r="K58" s="86">
        <v>9141261</v>
      </c>
      <c r="L58" s="86">
        <f t="shared" si="17"/>
        <v>42789228</v>
      </c>
      <c r="M58" s="104">
        <f t="shared" si="18"/>
        <v>0.26475581008569044</v>
      </c>
      <c r="N58" s="85">
        <v>0</v>
      </c>
      <c r="O58" s="86">
        <v>0</v>
      </c>
      <c r="P58" s="86">
        <f t="shared" si="19"/>
        <v>0</v>
      </c>
      <c r="Q58" s="104">
        <f t="shared" si="20"/>
        <v>0</v>
      </c>
      <c r="R58" s="85">
        <v>0</v>
      </c>
      <c r="S58" s="86">
        <v>0</v>
      </c>
      <c r="T58" s="86">
        <f t="shared" si="21"/>
        <v>0</v>
      </c>
      <c r="U58" s="104">
        <f t="shared" si="22"/>
        <v>0</v>
      </c>
      <c r="V58" s="85">
        <v>0</v>
      </c>
      <c r="W58" s="86">
        <v>0</v>
      </c>
      <c r="X58" s="86">
        <f t="shared" si="23"/>
        <v>0</v>
      </c>
      <c r="Y58" s="104">
        <f t="shared" si="24"/>
        <v>0</v>
      </c>
      <c r="Z58" s="85">
        <v>33647967</v>
      </c>
      <c r="AA58" s="86">
        <v>9141261</v>
      </c>
      <c r="AB58" s="86">
        <f t="shared" si="25"/>
        <v>42789228</v>
      </c>
      <c r="AC58" s="104">
        <f t="shared" si="26"/>
        <v>0.26475581008569044</v>
      </c>
      <c r="AD58" s="85">
        <v>24925326</v>
      </c>
      <c r="AE58" s="86">
        <v>8025614</v>
      </c>
      <c r="AF58" s="86">
        <f t="shared" si="27"/>
        <v>32950940</v>
      </c>
      <c r="AG58" s="86">
        <v>173141297</v>
      </c>
      <c r="AH58" s="86">
        <v>203441568</v>
      </c>
      <c r="AI58" s="87">
        <v>32950940</v>
      </c>
      <c r="AJ58" s="124">
        <f t="shared" si="28"/>
        <v>0.1903124244240818</v>
      </c>
      <c r="AK58" s="125">
        <f t="shared" si="29"/>
        <v>0.29857381913839176</v>
      </c>
    </row>
    <row r="59" spans="1:37" ht="12.75">
      <c r="A59" s="62" t="s">
        <v>96</v>
      </c>
      <c r="B59" s="63" t="s">
        <v>324</v>
      </c>
      <c r="C59" s="64" t="s">
        <v>325</v>
      </c>
      <c r="D59" s="85">
        <v>122787555</v>
      </c>
      <c r="E59" s="86">
        <v>33714000</v>
      </c>
      <c r="F59" s="87">
        <f t="shared" si="15"/>
        <v>156501555</v>
      </c>
      <c r="G59" s="85">
        <v>122787555</v>
      </c>
      <c r="H59" s="86">
        <v>33714000</v>
      </c>
      <c r="I59" s="87">
        <f t="shared" si="16"/>
        <v>156501555</v>
      </c>
      <c r="J59" s="85">
        <v>26715888</v>
      </c>
      <c r="K59" s="86">
        <v>5272551</v>
      </c>
      <c r="L59" s="86">
        <f t="shared" si="17"/>
        <v>31988439</v>
      </c>
      <c r="M59" s="104">
        <f t="shared" si="18"/>
        <v>0.2043969403371104</v>
      </c>
      <c r="N59" s="85">
        <v>0</v>
      </c>
      <c r="O59" s="86">
        <v>0</v>
      </c>
      <c r="P59" s="86">
        <f t="shared" si="19"/>
        <v>0</v>
      </c>
      <c r="Q59" s="104">
        <f t="shared" si="20"/>
        <v>0</v>
      </c>
      <c r="R59" s="85">
        <v>0</v>
      </c>
      <c r="S59" s="86">
        <v>0</v>
      </c>
      <c r="T59" s="86">
        <f t="shared" si="21"/>
        <v>0</v>
      </c>
      <c r="U59" s="104">
        <f t="shared" si="22"/>
        <v>0</v>
      </c>
      <c r="V59" s="85">
        <v>0</v>
      </c>
      <c r="W59" s="86">
        <v>0</v>
      </c>
      <c r="X59" s="86">
        <f t="shared" si="23"/>
        <v>0</v>
      </c>
      <c r="Y59" s="104">
        <f t="shared" si="24"/>
        <v>0</v>
      </c>
      <c r="Z59" s="85">
        <v>26715888</v>
      </c>
      <c r="AA59" s="86">
        <v>5272551</v>
      </c>
      <c r="AB59" s="86">
        <f t="shared" si="25"/>
        <v>31988439</v>
      </c>
      <c r="AC59" s="104">
        <f t="shared" si="26"/>
        <v>0.2043969403371104</v>
      </c>
      <c r="AD59" s="85">
        <v>41149264</v>
      </c>
      <c r="AE59" s="86">
        <v>14043454</v>
      </c>
      <c r="AF59" s="86">
        <f t="shared" si="27"/>
        <v>55192718</v>
      </c>
      <c r="AG59" s="86">
        <v>160724010</v>
      </c>
      <c r="AH59" s="86">
        <v>165300783</v>
      </c>
      <c r="AI59" s="87">
        <v>55192718</v>
      </c>
      <c r="AJ59" s="124">
        <f t="shared" si="28"/>
        <v>0.34340057842011285</v>
      </c>
      <c r="AK59" s="125">
        <f t="shared" si="29"/>
        <v>-0.42042283549072546</v>
      </c>
    </row>
    <row r="60" spans="1:37" ht="12.75">
      <c r="A60" s="62" t="s">
        <v>111</v>
      </c>
      <c r="B60" s="63" t="s">
        <v>326</v>
      </c>
      <c r="C60" s="64" t="s">
        <v>327</v>
      </c>
      <c r="D60" s="85">
        <v>776194721</v>
      </c>
      <c r="E60" s="86">
        <v>327417835</v>
      </c>
      <c r="F60" s="87">
        <f t="shared" si="15"/>
        <v>1103612556</v>
      </c>
      <c r="G60" s="85">
        <v>776194721</v>
      </c>
      <c r="H60" s="86">
        <v>327417835</v>
      </c>
      <c r="I60" s="87">
        <f t="shared" si="16"/>
        <v>1103612556</v>
      </c>
      <c r="J60" s="85">
        <v>196567599</v>
      </c>
      <c r="K60" s="86">
        <v>9690009</v>
      </c>
      <c r="L60" s="86">
        <f t="shared" si="17"/>
        <v>206257608</v>
      </c>
      <c r="M60" s="104">
        <f t="shared" si="18"/>
        <v>0.18689313281064193</v>
      </c>
      <c r="N60" s="85">
        <v>0</v>
      </c>
      <c r="O60" s="86">
        <v>0</v>
      </c>
      <c r="P60" s="86">
        <f t="shared" si="19"/>
        <v>0</v>
      </c>
      <c r="Q60" s="104">
        <f t="shared" si="20"/>
        <v>0</v>
      </c>
      <c r="R60" s="85">
        <v>0</v>
      </c>
      <c r="S60" s="86">
        <v>0</v>
      </c>
      <c r="T60" s="86">
        <f t="shared" si="21"/>
        <v>0</v>
      </c>
      <c r="U60" s="104">
        <f t="shared" si="22"/>
        <v>0</v>
      </c>
      <c r="V60" s="85">
        <v>0</v>
      </c>
      <c r="W60" s="86">
        <v>0</v>
      </c>
      <c r="X60" s="86">
        <f t="shared" si="23"/>
        <v>0</v>
      </c>
      <c r="Y60" s="104">
        <f t="shared" si="24"/>
        <v>0</v>
      </c>
      <c r="Z60" s="85">
        <v>196567599</v>
      </c>
      <c r="AA60" s="86">
        <v>9690009</v>
      </c>
      <c r="AB60" s="86">
        <f t="shared" si="25"/>
        <v>206257608</v>
      </c>
      <c r="AC60" s="104">
        <f t="shared" si="26"/>
        <v>0.18689313281064193</v>
      </c>
      <c r="AD60" s="85">
        <v>139379371</v>
      </c>
      <c r="AE60" s="86">
        <v>62741696</v>
      </c>
      <c r="AF60" s="86">
        <f t="shared" si="27"/>
        <v>202121067</v>
      </c>
      <c r="AG60" s="86">
        <v>1135676632</v>
      </c>
      <c r="AH60" s="86">
        <v>1215411408</v>
      </c>
      <c r="AI60" s="87">
        <v>202121067</v>
      </c>
      <c r="AJ60" s="124">
        <f t="shared" si="28"/>
        <v>0.17797413568689155</v>
      </c>
      <c r="AK60" s="125">
        <f t="shared" si="29"/>
        <v>0.020465659821595983</v>
      </c>
    </row>
    <row r="61" spans="1:37" ht="16.5">
      <c r="A61" s="65"/>
      <c r="B61" s="66" t="s">
        <v>328</v>
      </c>
      <c r="C61" s="67"/>
      <c r="D61" s="88">
        <f>SUM(D55:D60)</f>
        <v>4408500717</v>
      </c>
      <c r="E61" s="89">
        <f>SUM(E55:E60)</f>
        <v>1032517635</v>
      </c>
      <c r="F61" s="90">
        <f t="shared" si="15"/>
        <v>5441018352</v>
      </c>
      <c r="G61" s="88">
        <f>SUM(G55:G60)</f>
        <v>4408500717</v>
      </c>
      <c r="H61" s="89">
        <f>SUM(H55:H60)</f>
        <v>1032517635</v>
      </c>
      <c r="I61" s="90">
        <f t="shared" si="16"/>
        <v>5441018352</v>
      </c>
      <c r="J61" s="88">
        <f>SUM(J55:J60)</f>
        <v>1150209837</v>
      </c>
      <c r="K61" s="89">
        <f>SUM(K55:K60)</f>
        <v>72450564</v>
      </c>
      <c r="L61" s="89">
        <f t="shared" si="17"/>
        <v>1222660401</v>
      </c>
      <c r="M61" s="105">
        <f t="shared" si="18"/>
        <v>0.22471168481734244</v>
      </c>
      <c r="N61" s="88">
        <f>SUM(N55:N60)</f>
        <v>0</v>
      </c>
      <c r="O61" s="89">
        <f>SUM(O55:O60)</f>
        <v>0</v>
      </c>
      <c r="P61" s="89">
        <f t="shared" si="19"/>
        <v>0</v>
      </c>
      <c r="Q61" s="105">
        <f t="shared" si="20"/>
        <v>0</v>
      </c>
      <c r="R61" s="88">
        <f>SUM(R55:R60)</f>
        <v>0</v>
      </c>
      <c r="S61" s="89">
        <f>SUM(S55:S60)</f>
        <v>0</v>
      </c>
      <c r="T61" s="89">
        <f t="shared" si="21"/>
        <v>0</v>
      </c>
      <c r="U61" s="105">
        <f t="shared" si="22"/>
        <v>0</v>
      </c>
      <c r="V61" s="88">
        <f>SUM(V55:V60)</f>
        <v>0</v>
      </c>
      <c r="W61" s="89">
        <f>SUM(W55:W60)</f>
        <v>0</v>
      </c>
      <c r="X61" s="89">
        <f t="shared" si="23"/>
        <v>0</v>
      </c>
      <c r="Y61" s="105">
        <f t="shared" si="24"/>
        <v>0</v>
      </c>
      <c r="Z61" s="88">
        <v>1150209837</v>
      </c>
      <c r="AA61" s="89">
        <v>72450564</v>
      </c>
      <c r="AB61" s="89">
        <f t="shared" si="25"/>
        <v>1222660401</v>
      </c>
      <c r="AC61" s="105">
        <f t="shared" si="26"/>
        <v>0.22471168481734244</v>
      </c>
      <c r="AD61" s="88">
        <f>SUM(AD55:AD60)</f>
        <v>1040178529</v>
      </c>
      <c r="AE61" s="89">
        <f>SUM(AE55:AE60)</f>
        <v>151877377</v>
      </c>
      <c r="AF61" s="89">
        <f t="shared" si="27"/>
        <v>1192055906</v>
      </c>
      <c r="AG61" s="89">
        <f>SUM(AG55:AG60)</f>
        <v>5185338789</v>
      </c>
      <c r="AH61" s="89">
        <f>SUM(AH55:AH60)</f>
        <v>5606403909</v>
      </c>
      <c r="AI61" s="90">
        <f>SUM(AI55:AI60)</f>
        <v>1192055906</v>
      </c>
      <c r="AJ61" s="126">
        <f t="shared" si="28"/>
        <v>0.22988968599868279</v>
      </c>
      <c r="AK61" s="127">
        <f t="shared" si="29"/>
        <v>0.025673707790010214</v>
      </c>
    </row>
    <row r="62" spans="1:37" ht="12.75">
      <c r="A62" s="62" t="s">
        <v>96</v>
      </c>
      <c r="B62" s="63" t="s">
        <v>329</v>
      </c>
      <c r="C62" s="64" t="s">
        <v>330</v>
      </c>
      <c r="D62" s="85">
        <v>218703940</v>
      </c>
      <c r="E62" s="86">
        <v>57721000</v>
      </c>
      <c r="F62" s="87">
        <f t="shared" si="15"/>
        <v>276424940</v>
      </c>
      <c r="G62" s="85">
        <v>218703940</v>
      </c>
      <c r="H62" s="86">
        <v>57721000</v>
      </c>
      <c r="I62" s="87">
        <f t="shared" si="16"/>
        <v>276424940</v>
      </c>
      <c r="J62" s="85">
        <v>34079140</v>
      </c>
      <c r="K62" s="86">
        <v>8584514</v>
      </c>
      <c r="L62" s="86">
        <f t="shared" si="17"/>
        <v>42663654</v>
      </c>
      <c r="M62" s="104">
        <f t="shared" si="18"/>
        <v>0.1543408275678743</v>
      </c>
      <c r="N62" s="85">
        <v>0</v>
      </c>
      <c r="O62" s="86">
        <v>0</v>
      </c>
      <c r="P62" s="86">
        <f t="shared" si="19"/>
        <v>0</v>
      </c>
      <c r="Q62" s="104">
        <f t="shared" si="20"/>
        <v>0</v>
      </c>
      <c r="R62" s="85">
        <v>0</v>
      </c>
      <c r="S62" s="86">
        <v>0</v>
      </c>
      <c r="T62" s="86">
        <f t="shared" si="21"/>
        <v>0</v>
      </c>
      <c r="U62" s="104">
        <f t="shared" si="22"/>
        <v>0</v>
      </c>
      <c r="V62" s="85">
        <v>0</v>
      </c>
      <c r="W62" s="86">
        <v>0</v>
      </c>
      <c r="X62" s="86">
        <f t="shared" si="23"/>
        <v>0</v>
      </c>
      <c r="Y62" s="104">
        <f t="shared" si="24"/>
        <v>0</v>
      </c>
      <c r="Z62" s="85">
        <v>34079140</v>
      </c>
      <c r="AA62" s="86">
        <v>8584514</v>
      </c>
      <c r="AB62" s="86">
        <f t="shared" si="25"/>
        <v>42663654</v>
      </c>
      <c r="AC62" s="104">
        <f t="shared" si="26"/>
        <v>0.1543408275678743</v>
      </c>
      <c r="AD62" s="85">
        <v>45172061</v>
      </c>
      <c r="AE62" s="86">
        <v>11132461</v>
      </c>
      <c r="AF62" s="86">
        <f t="shared" si="27"/>
        <v>56304522</v>
      </c>
      <c r="AG62" s="86">
        <v>254472361</v>
      </c>
      <c r="AH62" s="86">
        <v>246022361</v>
      </c>
      <c r="AI62" s="87">
        <v>56304522</v>
      </c>
      <c r="AJ62" s="124">
        <f t="shared" si="28"/>
        <v>0.2212598719119834</v>
      </c>
      <c r="AK62" s="125">
        <f t="shared" si="29"/>
        <v>-0.24226949302579992</v>
      </c>
    </row>
    <row r="63" spans="1:37" ht="12.75">
      <c r="A63" s="62" t="s">
        <v>96</v>
      </c>
      <c r="B63" s="63" t="s">
        <v>331</v>
      </c>
      <c r="C63" s="64" t="s">
        <v>332</v>
      </c>
      <c r="D63" s="85">
        <v>1453584162</v>
      </c>
      <c r="E63" s="86">
        <v>230843836</v>
      </c>
      <c r="F63" s="87">
        <f t="shared" si="15"/>
        <v>1684427998</v>
      </c>
      <c r="G63" s="85">
        <v>1453584162</v>
      </c>
      <c r="H63" s="86">
        <v>230843836</v>
      </c>
      <c r="I63" s="87">
        <f t="shared" si="16"/>
        <v>1684427998</v>
      </c>
      <c r="J63" s="85">
        <v>335207574</v>
      </c>
      <c r="K63" s="86">
        <v>32490922</v>
      </c>
      <c r="L63" s="86">
        <f t="shared" si="17"/>
        <v>367698496</v>
      </c>
      <c r="M63" s="104">
        <f t="shared" si="18"/>
        <v>0.21829279520204223</v>
      </c>
      <c r="N63" s="85">
        <v>0</v>
      </c>
      <c r="O63" s="86">
        <v>0</v>
      </c>
      <c r="P63" s="86">
        <f t="shared" si="19"/>
        <v>0</v>
      </c>
      <c r="Q63" s="104">
        <f t="shared" si="20"/>
        <v>0</v>
      </c>
      <c r="R63" s="85">
        <v>0</v>
      </c>
      <c r="S63" s="86">
        <v>0</v>
      </c>
      <c r="T63" s="86">
        <f t="shared" si="21"/>
        <v>0</v>
      </c>
      <c r="U63" s="104">
        <f t="shared" si="22"/>
        <v>0</v>
      </c>
      <c r="V63" s="85">
        <v>0</v>
      </c>
      <c r="W63" s="86">
        <v>0</v>
      </c>
      <c r="X63" s="86">
        <f t="shared" si="23"/>
        <v>0</v>
      </c>
      <c r="Y63" s="104">
        <f t="shared" si="24"/>
        <v>0</v>
      </c>
      <c r="Z63" s="85">
        <v>335207574</v>
      </c>
      <c r="AA63" s="86">
        <v>32490922</v>
      </c>
      <c r="AB63" s="86">
        <f t="shared" si="25"/>
        <v>367698496</v>
      </c>
      <c r="AC63" s="104">
        <f t="shared" si="26"/>
        <v>0.21829279520204223</v>
      </c>
      <c r="AD63" s="85">
        <v>317674499</v>
      </c>
      <c r="AE63" s="86">
        <v>72029718</v>
      </c>
      <c r="AF63" s="86">
        <f t="shared" si="27"/>
        <v>389704217</v>
      </c>
      <c r="AG63" s="86">
        <v>1641351253</v>
      </c>
      <c r="AH63" s="86">
        <v>1654588604</v>
      </c>
      <c r="AI63" s="87">
        <v>389704217</v>
      </c>
      <c r="AJ63" s="124">
        <f t="shared" si="28"/>
        <v>0.23742889664093125</v>
      </c>
      <c r="AK63" s="125">
        <f t="shared" si="29"/>
        <v>-0.05646775179751262</v>
      </c>
    </row>
    <row r="64" spans="1:37" ht="12.75">
      <c r="A64" s="62" t="s">
        <v>96</v>
      </c>
      <c r="B64" s="63" t="s">
        <v>333</v>
      </c>
      <c r="C64" s="64" t="s">
        <v>334</v>
      </c>
      <c r="D64" s="85">
        <v>142556751</v>
      </c>
      <c r="E64" s="86">
        <v>108395000</v>
      </c>
      <c r="F64" s="87">
        <f t="shared" si="15"/>
        <v>250951751</v>
      </c>
      <c r="G64" s="85">
        <v>142556751</v>
      </c>
      <c r="H64" s="86">
        <v>108395000</v>
      </c>
      <c r="I64" s="87">
        <f t="shared" si="16"/>
        <v>250951751</v>
      </c>
      <c r="J64" s="85">
        <v>13673769</v>
      </c>
      <c r="K64" s="86">
        <v>0</v>
      </c>
      <c r="L64" s="86">
        <f t="shared" si="17"/>
        <v>13673769</v>
      </c>
      <c r="M64" s="104">
        <f t="shared" si="18"/>
        <v>0.054487641331500414</v>
      </c>
      <c r="N64" s="85">
        <v>0</v>
      </c>
      <c r="O64" s="86">
        <v>0</v>
      </c>
      <c r="P64" s="86">
        <f t="shared" si="19"/>
        <v>0</v>
      </c>
      <c r="Q64" s="104">
        <f t="shared" si="20"/>
        <v>0</v>
      </c>
      <c r="R64" s="85">
        <v>0</v>
      </c>
      <c r="S64" s="86">
        <v>0</v>
      </c>
      <c r="T64" s="86">
        <f t="shared" si="21"/>
        <v>0</v>
      </c>
      <c r="U64" s="104">
        <f t="shared" si="22"/>
        <v>0</v>
      </c>
      <c r="V64" s="85">
        <v>0</v>
      </c>
      <c r="W64" s="86">
        <v>0</v>
      </c>
      <c r="X64" s="86">
        <f t="shared" si="23"/>
        <v>0</v>
      </c>
      <c r="Y64" s="104">
        <f t="shared" si="24"/>
        <v>0</v>
      </c>
      <c r="Z64" s="85">
        <v>13673769</v>
      </c>
      <c r="AA64" s="86">
        <v>0</v>
      </c>
      <c r="AB64" s="86">
        <f t="shared" si="25"/>
        <v>13673769</v>
      </c>
      <c r="AC64" s="104">
        <f t="shared" si="26"/>
        <v>0.054487641331500414</v>
      </c>
      <c r="AD64" s="85">
        <v>22417870</v>
      </c>
      <c r="AE64" s="86">
        <v>10505579</v>
      </c>
      <c r="AF64" s="86">
        <f t="shared" si="27"/>
        <v>32923449</v>
      </c>
      <c r="AG64" s="86">
        <v>127456776</v>
      </c>
      <c r="AH64" s="86">
        <v>214077776</v>
      </c>
      <c r="AI64" s="87">
        <v>32923449</v>
      </c>
      <c r="AJ64" s="124">
        <f t="shared" si="28"/>
        <v>0.25831069977793886</v>
      </c>
      <c r="AK64" s="125">
        <f t="shared" si="29"/>
        <v>-0.5846799343531718</v>
      </c>
    </row>
    <row r="65" spans="1:37" ht="12.75">
      <c r="A65" s="62" t="s">
        <v>96</v>
      </c>
      <c r="B65" s="63" t="s">
        <v>335</v>
      </c>
      <c r="C65" s="64" t="s">
        <v>336</v>
      </c>
      <c r="D65" s="85">
        <v>116576451</v>
      </c>
      <c r="E65" s="86">
        <v>24491000</v>
      </c>
      <c r="F65" s="87">
        <f t="shared" si="15"/>
        <v>141067451</v>
      </c>
      <c r="G65" s="85">
        <v>116576451</v>
      </c>
      <c r="H65" s="86">
        <v>24491000</v>
      </c>
      <c r="I65" s="87">
        <f t="shared" si="16"/>
        <v>141067451</v>
      </c>
      <c r="J65" s="85">
        <v>22416855</v>
      </c>
      <c r="K65" s="86">
        <v>5747383</v>
      </c>
      <c r="L65" s="86">
        <f t="shared" si="17"/>
        <v>28164238</v>
      </c>
      <c r="M65" s="104">
        <f t="shared" si="18"/>
        <v>0.19965086063687362</v>
      </c>
      <c r="N65" s="85">
        <v>0</v>
      </c>
      <c r="O65" s="86">
        <v>0</v>
      </c>
      <c r="P65" s="86">
        <f t="shared" si="19"/>
        <v>0</v>
      </c>
      <c r="Q65" s="104">
        <f t="shared" si="20"/>
        <v>0</v>
      </c>
      <c r="R65" s="85">
        <v>0</v>
      </c>
      <c r="S65" s="86">
        <v>0</v>
      </c>
      <c r="T65" s="86">
        <f t="shared" si="21"/>
        <v>0</v>
      </c>
      <c r="U65" s="104">
        <f t="shared" si="22"/>
        <v>0</v>
      </c>
      <c r="V65" s="85">
        <v>0</v>
      </c>
      <c r="W65" s="86">
        <v>0</v>
      </c>
      <c r="X65" s="86">
        <f t="shared" si="23"/>
        <v>0</v>
      </c>
      <c r="Y65" s="104">
        <f t="shared" si="24"/>
        <v>0</v>
      </c>
      <c r="Z65" s="85">
        <v>22416855</v>
      </c>
      <c r="AA65" s="86">
        <v>5747383</v>
      </c>
      <c r="AB65" s="86">
        <f t="shared" si="25"/>
        <v>28164238</v>
      </c>
      <c r="AC65" s="104">
        <f t="shared" si="26"/>
        <v>0.19965086063687362</v>
      </c>
      <c r="AD65" s="85">
        <v>16945616</v>
      </c>
      <c r="AE65" s="86">
        <v>10366634</v>
      </c>
      <c r="AF65" s="86">
        <f t="shared" si="27"/>
        <v>27312250</v>
      </c>
      <c r="AG65" s="86">
        <v>98728637</v>
      </c>
      <c r="AH65" s="86">
        <v>123107420</v>
      </c>
      <c r="AI65" s="87">
        <v>27312250</v>
      </c>
      <c r="AJ65" s="124">
        <f t="shared" si="28"/>
        <v>0.2766395934342738</v>
      </c>
      <c r="AK65" s="125">
        <f t="shared" si="29"/>
        <v>0.031194354181731665</v>
      </c>
    </row>
    <row r="66" spans="1:37" ht="12.75">
      <c r="A66" s="62" t="s">
        <v>111</v>
      </c>
      <c r="B66" s="63" t="s">
        <v>337</v>
      </c>
      <c r="C66" s="64" t="s">
        <v>338</v>
      </c>
      <c r="D66" s="85">
        <v>641946795</v>
      </c>
      <c r="E66" s="86">
        <v>354720174</v>
      </c>
      <c r="F66" s="87">
        <f t="shared" si="15"/>
        <v>996666969</v>
      </c>
      <c r="G66" s="85">
        <v>641946795</v>
      </c>
      <c r="H66" s="86">
        <v>354720174</v>
      </c>
      <c r="I66" s="87">
        <f t="shared" si="16"/>
        <v>996666969</v>
      </c>
      <c r="J66" s="85">
        <v>126510919</v>
      </c>
      <c r="K66" s="86">
        <v>70448776</v>
      </c>
      <c r="L66" s="86">
        <f t="shared" si="17"/>
        <v>196959695</v>
      </c>
      <c r="M66" s="104">
        <f t="shared" si="18"/>
        <v>0.19761836313048317</v>
      </c>
      <c r="N66" s="85">
        <v>0</v>
      </c>
      <c r="O66" s="86">
        <v>0</v>
      </c>
      <c r="P66" s="86">
        <f t="shared" si="19"/>
        <v>0</v>
      </c>
      <c r="Q66" s="104">
        <f t="shared" si="20"/>
        <v>0</v>
      </c>
      <c r="R66" s="85">
        <v>0</v>
      </c>
      <c r="S66" s="86">
        <v>0</v>
      </c>
      <c r="T66" s="86">
        <f t="shared" si="21"/>
        <v>0</v>
      </c>
      <c r="U66" s="104">
        <f t="shared" si="22"/>
        <v>0</v>
      </c>
      <c r="V66" s="85">
        <v>0</v>
      </c>
      <c r="W66" s="86">
        <v>0</v>
      </c>
      <c r="X66" s="86">
        <f t="shared" si="23"/>
        <v>0</v>
      </c>
      <c r="Y66" s="104">
        <f t="shared" si="24"/>
        <v>0</v>
      </c>
      <c r="Z66" s="85">
        <v>126510919</v>
      </c>
      <c r="AA66" s="86">
        <v>70448776</v>
      </c>
      <c r="AB66" s="86">
        <f t="shared" si="25"/>
        <v>196959695</v>
      </c>
      <c r="AC66" s="104">
        <f t="shared" si="26"/>
        <v>0.19761836313048317</v>
      </c>
      <c r="AD66" s="85">
        <v>128144738</v>
      </c>
      <c r="AE66" s="86">
        <v>118612037</v>
      </c>
      <c r="AF66" s="86">
        <f t="shared" si="27"/>
        <v>246756775</v>
      </c>
      <c r="AG66" s="86">
        <v>927499868</v>
      </c>
      <c r="AH66" s="86">
        <v>910705821</v>
      </c>
      <c r="AI66" s="87">
        <v>246756775</v>
      </c>
      <c r="AJ66" s="124">
        <f t="shared" si="28"/>
        <v>0.2660450782942861</v>
      </c>
      <c r="AK66" s="125">
        <f t="shared" si="29"/>
        <v>-0.20180633338233567</v>
      </c>
    </row>
    <row r="67" spans="1:37" ht="16.5">
      <c r="A67" s="65"/>
      <c r="B67" s="66" t="s">
        <v>339</v>
      </c>
      <c r="C67" s="67"/>
      <c r="D67" s="88">
        <f>SUM(D62:D66)</f>
        <v>2573368099</v>
      </c>
      <c r="E67" s="89">
        <f>SUM(E62:E66)</f>
        <v>776171010</v>
      </c>
      <c r="F67" s="90">
        <f t="shared" si="15"/>
        <v>3349539109</v>
      </c>
      <c r="G67" s="88">
        <f>SUM(G62:G66)</f>
        <v>2573368099</v>
      </c>
      <c r="H67" s="89">
        <f>SUM(H62:H66)</f>
        <v>776171010</v>
      </c>
      <c r="I67" s="90">
        <f t="shared" si="16"/>
        <v>3349539109</v>
      </c>
      <c r="J67" s="88">
        <f>SUM(J62:J66)</f>
        <v>531888257</v>
      </c>
      <c r="K67" s="89">
        <f>SUM(K62:K66)</f>
        <v>117271595</v>
      </c>
      <c r="L67" s="89">
        <f t="shared" si="17"/>
        <v>649159852</v>
      </c>
      <c r="M67" s="105">
        <f t="shared" si="18"/>
        <v>0.19380572397430693</v>
      </c>
      <c r="N67" s="88">
        <f>SUM(N62:N66)</f>
        <v>0</v>
      </c>
      <c r="O67" s="89">
        <f>SUM(O62:O66)</f>
        <v>0</v>
      </c>
      <c r="P67" s="89">
        <f t="shared" si="19"/>
        <v>0</v>
      </c>
      <c r="Q67" s="105">
        <f t="shared" si="20"/>
        <v>0</v>
      </c>
      <c r="R67" s="88">
        <f>SUM(R62:R66)</f>
        <v>0</v>
      </c>
      <c r="S67" s="89">
        <f>SUM(S62:S66)</f>
        <v>0</v>
      </c>
      <c r="T67" s="89">
        <f t="shared" si="21"/>
        <v>0</v>
      </c>
      <c r="U67" s="105">
        <f t="shared" si="22"/>
        <v>0</v>
      </c>
      <c r="V67" s="88">
        <f>SUM(V62:V66)</f>
        <v>0</v>
      </c>
      <c r="W67" s="89">
        <f>SUM(W62:W66)</f>
        <v>0</v>
      </c>
      <c r="X67" s="89">
        <f t="shared" si="23"/>
        <v>0</v>
      </c>
      <c r="Y67" s="105">
        <f t="shared" si="24"/>
        <v>0</v>
      </c>
      <c r="Z67" s="88">
        <v>531888257</v>
      </c>
      <c r="AA67" s="89">
        <v>117271595</v>
      </c>
      <c r="AB67" s="89">
        <f t="shared" si="25"/>
        <v>649159852</v>
      </c>
      <c r="AC67" s="105">
        <f t="shared" si="26"/>
        <v>0.19380572397430693</v>
      </c>
      <c r="AD67" s="88">
        <f>SUM(AD62:AD66)</f>
        <v>530354784</v>
      </c>
      <c r="AE67" s="89">
        <f>SUM(AE62:AE66)</f>
        <v>222646429</v>
      </c>
      <c r="AF67" s="89">
        <f t="shared" si="27"/>
        <v>753001213</v>
      </c>
      <c r="AG67" s="89">
        <f>SUM(AG62:AG66)</f>
        <v>3049508895</v>
      </c>
      <c r="AH67" s="89">
        <f>SUM(AH62:AH66)</f>
        <v>3148501982</v>
      </c>
      <c r="AI67" s="90">
        <f>SUM(AI62:AI66)</f>
        <v>753001213</v>
      </c>
      <c r="AJ67" s="126">
        <f t="shared" si="28"/>
        <v>0.24692540304920146</v>
      </c>
      <c r="AK67" s="127">
        <f t="shared" si="29"/>
        <v>-0.13790331171750714</v>
      </c>
    </row>
    <row r="68" spans="1:37" ht="12.75">
      <c r="A68" s="62" t="s">
        <v>96</v>
      </c>
      <c r="B68" s="63" t="s">
        <v>340</v>
      </c>
      <c r="C68" s="64" t="s">
        <v>341</v>
      </c>
      <c r="D68" s="85">
        <v>370110920</v>
      </c>
      <c r="E68" s="86">
        <v>63705000</v>
      </c>
      <c r="F68" s="87">
        <f t="shared" si="15"/>
        <v>433815920</v>
      </c>
      <c r="G68" s="85">
        <v>370110920</v>
      </c>
      <c r="H68" s="86">
        <v>63705000</v>
      </c>
      <c r="I68" s="87">
        <f t="shared" si="16"/>
        <v>433815920</v>
      </c>
      <c r="J68" s="85">
        <v>74040178</v>
      </c>
      <c r="K68" s="86">
        <v>7619139</v>
      </c>
      <c r="L68" s="86">
        <f t="shared" si="17"/>
        <v>81659317</v>
      </c>
      <c r="M68" s="104">
        <f t="shared" si="18"/>
        <v>0.1882349476708923</v>
      </c>
      <c r="N68" s="85">
        <v>0</v>
      </c>
      <c r="O68" s="86">
        <v>0</v>
      </c>
      <c r="P68" s="86">
        <f t="shared" si="19"/>
        <v>0</v>
      </c>
      <c r="Q68" s="104">
        <f t="shared" si="20"/>
        <v>0</v>
      </c>
      <c r="R68" s="85">
        <v>0</v>
      </c>
      <c r="S68" s="86">
        <v>0</v>
      </c>
      <c r="T68" s="86">
        <f t="shared" si="21"/>
        <v>0</v>
      </c>
      <c r="U68" s="104">
        <f t="shared" si="22"/>
        <v>0</v>
      </c>
      <c r="V68" s="85">
        <v>0</v>
      </c>
      <c r="W68" s="86">
        <v>0</v>
      </c>
      <c r="X68" s="86">
        <f t="shared" si="23"/>
        <v>0</v>
      </c>
      <c r="Y68" s="104">
        <f t="shared" si="24"/>
        <v>0</v>
      </c>
      <c r="Z68" s="85">
        <v>74040178</v>
      </c>
      <c r="AA68" s="86">
        <v>7619139</v>
      </c>
      <c r="AB68" s="86">
        <f t="shared" si="25"/>
        <v>81659317</v>
      </c>
      <c r="AC68" s="104">
        <f t="shared" si="26"/>
        <v>0.1882349476708923</v>
      </c>
      <c r="AD68" s="85">
        <v>82255780</v>
      </c>
      <c r="AE68" s="86">
        <v>5220511</v>
      </c>
      <c r="AF68" s="86">
        <f t="shared" si="27"/>
        <v>87476291</v>
      </c>
      <c r="AG68" s="86">
        <v>419362885</v>
      </c>
      <c r="AH68" s="86">
        <v>434272373</v>
      </c>
      <c r="AI68" s="87">
        <v>87476291</v>
      </c>
      <c r="AJ68" s="124">
        <f t="shared" si="28"/>
        <v>0.20859330696372905</v>
      </c>
      <c r="AK68" s="125">
        <f t="shared" si="29"/>
        <v>-0.06649772107964658</v>
      </c>
    </row>
    <row r="69" spans="1:37" ht="12.75">
      <c r="A69" s="62" t="s">
        <v>96</v>
      </c>
      <c r="B69" s="63" t="s">
        <v>342</v>
      </c>
      <c r="C69" s="64" t="s">
        <v>343</v>
      </c>
      <c r="D69" s="85">
        <v>145083724</v>
      </c>
      <c r="E69" s="86">
        <v>83009663</v>
      </c>
      <c r="F69" s="87">
        <f t="shared" si="15"/>
        <v>228093387</v>
      </c>
      <c r="G69" s="85">
        <v>145083724</v>
      </c>
      <c r="H69" s="86">
        <v>83009663</v>
      </c>
      <c r="I69" s="87">
        <f t="shared" si="16"/>
        <v>228093387</v>
      </c>
      <c r="J69" s="85">
        <v>18221661</v>
      </c>
      <c r="K69" s="86">
        <v>10172396</v>
      </c>
      <c r="L69" s="86">
        <f t="shared" si="17"/>
        <v>28394057</v>
      </c>
      <c r="M69" s="104">
        <f t="shared" si="18"/>
        <v>0.12448434991234533</v>
      </c>
      <c r="N69" s="85">
        <v>0</v>
      </c>
      <c r="O69" s="86">
        <v>0</v>
      </c>
      <c r="P69" s="86">
        <f t="shared" si="19"/>
        <v>0</v>
      </c>
      <c r="Q69" s="104">
        <f t="shared" si="20"/>
        <v>0</v>
      </c>
      <c r="R69" s="85">
        <v>0</v>
      </c>
      <c r="S69" s="86">
        <v>0</v>
      </c>
      <c r="T69" s="86">
        <f t="shared" si="21"/>
        <v>0</v>
      </c>
      <c r="U69" s="104">
        <f t="shared" si="22"/>
        <v>0</v>
      </c>
      <c r="V69" s="85">
        <v>0</v>
      </c>
      <c r="W69" s="86">
        <v>0</v>
      </c>
      <c r="X69" s="86">
        <f t="shared" si="23"/>
        <v>0</v>
      </c>
      <c r="Y69" s="104">
        <f t="shared" si="24"/>
        <v>0</v>
      </c>
      <c r="Z69" s="85">
        <v>18221661</v>
      </c>
      <c r="AA69" s="86">
        <v>10172396</v>
      </c>
      <c r="AB69" s="86">
        <f t="shared" si="25"/>
        <v>28394057</v>
      </c>
      <c r="AC69" s="104">
        <f t="shared" si="26"/>
        <v>0.12448434991234533</v>
      </c>
      <c r="AD69" s="85">
        <v>22716988</v>
      </c>
      <c r="AE69" s="86">
        <v>8460054</v>
      </c>
      <c r="AF69" s="86">
        <f t="shared" si="27"/>
        <v>31177042</v>
      </c>
      <c r="AG69" s="86">
        <v>200608450</v>
      </c>
      <c r="AH69" s="86">
        <v>201159537</v>
      </c>
      <c r="AI69" s="87">
        <v>31177042</v>
      </c>
      <c r="AJ69" s="124">
        <f t="shared" si="28"/>
        <v>0.1554124066060029</v>
      </c>
      <c r="AK69" s="125">
        <f t="shared" si="29"/>
        <v>-0.08926392054769017</v>
      </c>
    </row>
    <row r="70" spans="1:37" ht="12.75">
      <c r="A70" s="62" t="s">
        <v>96</v>
      </c>
      <c r="B70" s="63" t="s">
        <v>344</v>
      </c>
      <c r="C70" s="64" t="s">
        <v>345</v>
      </c>
      <c r="D70" s="85">
        <v>232615989</v>
      </c>
      <c r="E70" s="86">
        <v>73012200</v>
      </c>
      <c r="F70" s="87">
        <f t="shared" si="15"/>
        <v>305628189</v>
      </c>
      <c r="G70" s="85">
        <v>232615989</v>
      </c>
      <c r="H70" s="86">
        <v>73012200</v>
      </c>
      <c r="I70" s="87">
        <f t="shared" si="16"/>
        <v>305628189</v>
      </c>
      <c r="J70" s="85">
        <v>45515461</v>
      </c>
      <c r="K70" s="86">
        <v>10677717</v>
      </c>
      <c r="L70" s="86">
        <f t="shared" si="17"/>
        <v>56193178</v>
      </c>
      <c r="M70" s="104">
        <f t="shared" si="18"/>
        <v>0.18386124062659678</v>
      </c>
      <c r="N70" s="85">
        <v>0</v>
      </c>
      <c r="O70" s="86">
        <v>0</v>
      </c>
      <c r="P70" s="86">
        <f t="shared" si="19"/>
        <v>0</v>
      </c>
      <c r="Q70" s="104">
        <f t="shared" si="20"/>
        <v>0</v>
      </c>
      <c r="R70" s="85">
        <v>0</v>
      </c>
      <c r="S70" s="86">
        <v>0</v>
      </c>
      <c r="T70" s="86">
        <f t="shared" si="21"/>
        <v>0</v>
      </c>
      <c r="U70" s="104">
        <f t="shared" si="22"/>
        <v>0</v>
      </c>
      <c r="V70" s="85">
        <v>0</v>
      </c>
      <c r="W70" s="86">
        <v>0</v>
      </c>
      <c r="X70" s="86">
        <f t="shared" si="23"/>
        <v>0</v>
      </c>
      <c r="Y70" s="104">
        <f t="shared" si="24"/>
        <v>0</v>
      </c>
      <c r="Z70" s="85">
        <v>45515461</v>
      </c>
      <c r="AA70" s="86">
        <v>10677717</v>
      </c>
      <c r="AB70" s="86">
        <f t="shared" si="25"/>
        <v>56193178</v>
      </c>
      <c r="AC70" s="104">
        <f t="shared" si="26"/>
        <v>0.18386124062659678</v>
      </c>
      <c r="AD70" s="85">
        <v>41401574</v>
      </c>
      <c r="AE70" s="86">
        <v>11755542</v>
      </c>
      <c r="AF70" s="86">
        <f t="shared" si="27"/>
        <v>53157116</v>
      </c>
      <c r="AG70" s="86">
        <v>299988569</v>
      </c>
      <c r="AH70" s="86">
        <v>303016232</v>
      </c>
      <c r="AI70" s="87">
        <v>53157116</v>
      </c>
      <c r="AJ70" s="124">
        <f t="shared" si="28"/>
        <v>0.17719713846829943</v>
      </c>
      <c r="AK70" s="125">
        <f t="shared" si="29"/>
        <v>0.05711487432839668</v>
      </c>
    </row>
    <row r="71" spans="1:37" ht="12.75">
      <c r="A71" s="62" t="s">
        <v>96</v>
      </c>
      <c r="B71" s="63" t="s">
        <v>346</v>
      </c>
      <c r="C71" s="64" t="s">
        <v>347</v>
      </c>
      <c r="D71" s="85">
        <v>151131155</v>
      </c>
      <c r="E71" s="86">
        <v>79738000</v>
      </c>
      <c r="F71" s="87">
        <f t="shared" si="15"/>
        <v>230869155</v>
      </c>
      <c r="G71" s="85">
        <v>151131155</v>
      </c>
      <c r="H71" s="86">
        <v>79738000</v>
      </c>
      <c r="I71" s="87">
        <f t="shared" si="16"/>
        <v>230869155</v>
      </c>
      <c r="J71" s="85">
        <v>26185503</v>
      </c>
      <c r="K71" s="86">
        <v>14031004</v>
      </c>
      <c r="L71" s="86">
        <f t="shared" si="17"/>
        <v>40216507</v>
      </c>
      <c r="M71" s="104">
        <f t="shared" si="18"/>
        <v>0.1741961025499487</v>
      </c>
      <c r="N71" s="85">
        <v>0</v>
      </c>
      <c r="O71" s="86">
        <v>0</v>
      </c>
      <c r="P71" s="86">
        <f t="shared" si="19"/>
        <v>0</v>
      </c>
      <c r="Q71" s="104">
        <f t="shared" si="20"/>
        <v>0</v>
      </c>
      <c r="R71" s="85">
        <v>0</v>
      </c>
      <c r="S71" s="86">
        <v>0</v>
      </c>
      <c r="T71" s="86">
        <f t="shared" si="21"/>
        <v>0</v>
      </c>
      <c r="U71" s="104">
        <f t="shared" si="22"/>
        <v>0</v>
      </c>
      <c r="V71" s="85">
        <v>0</v>
      </c>
      <c r="W71" s="86">
        <v>0</v>
      </c>
      <c r="X71" s="86">
        <f t="shared" si="23"/>
        <v>0</v>
      </c>
      <c r="Y71" s="104">
        <f t="shared" si="24"/>
        <v>0</v>
      </c>
      <c r="Z71" s="85">
        <v>26185503</v>
      </c>
      <c r="AA71" s="86">
        <v>14031004</v>
      </c>
      <c r="AB71" s="86">
        <f t="shared" si="25"/>
        <v>40216507</v>
      </c>
      <c r="AC71" s="104">
        <f t="shared" si="26"/>
        <v>0.1741961025499487</v>
      </c>
      <c r="AD71" s="85">
        <v>25593217</v>
      </c>
      <c r="AE71" s="86">
        <v>6659852</v>
      </c>
      <c r="AF71" s="86">
        <f t="shared" si="27"/>
        <v>32253069</v>
      </c>
      <c r="AG71" s="86">
        <v>204207102</v>
      </c>
      <c r="AH71" s="86">
        <v>231090943</v>
      </c>
      <c r="AI71" s="87">
        <v>32253069</v>
      </c>
      <c r="AJ71" s="124">
        <f t="shared" si="28"/>
        <v>0.15794293481526417</v>
      </c>
      <c r="AK71" s="125">
        <f t="shared" si="29"/>
        <v>0.2469048139263894</v>
      </c>
    </row>
    <row r="72" spans="1:37" ht="12.75">
      <c r="A72" s="62" t="s">
        <v>111</v>
      </c>
      <c r="B72" s="63" t="s">
        <v>348</v>
      </c>
      <c r="C72" s="64" t="s">
        <v>349</v>
      </c>
      <c r="D72" s="85">
        <v>387112065</v>
      </c>
      <c r="E72" s="86">
        <v>399054000</v>
      </c>
      <c r="F72" s="87">
        <f t="shared" si="15"/>
        <v>786166065</v>
      </c>
      <c r="G72" s="85">
        <v>387112065</v>
      </c>
      <c r="H72" s="86">
        <v>399054000</v>
      </c>
      <c r="I72" s="87">
        <f t="shared" si="16"/>
        <v>786166065</v>
      </c>
      <c r="J72" s="85">
        <v>70180491</v>
      </c>
      <c r="K72" s="86">
        <v>37851601</v>
      </c>
      <c r="L72" s="86">
        <f t="shared" si="17"/>
        <v>108032092</v>
      </c>
      <c r="M72" s="104">
        <f t="shared" si="18"/>
        <v>0.13741637652599517</v>
      </c>
      <c r="N72" s="85">
        <v>0</v>
      </c>
      <c r="O72" s="86">
        <v>0</v>
      </c>
      <c r="P72" s="86">
        <f t="shared" si="19"/>
        <v>0</v>
      </c>
      <c r="Q72" s="104">
        <f t="shared" si="20"/>
        <v>0</v>
      </c>
      <c r="R72" s="85">
        <v>0</v>
      </c>
      <c r="S72" s="86">
        <v>0</v>
      </c>
      <c r="T72" s="86">
        <f t="shared" si="21"/>
        <v>0</v>
      </c>
      <c r="U72" s="104">
        <f t="shared" si="22"/>
        <v>0</v>
      </c>
      <c r="V72" s="85">
        <v>0</v>
      </c>
      <c r="W72" s="86">
        <v>0</v>
      </c>
      <c r="X72" s="86">
        <f t="shared" si="23"/>
        <v>0</v>
      </c>
      <c r="Y72" s="104">
        <f t="shared" si="24"/>
        <v>0</v>
      </c>
      <c r="Z72" s="85">
        <v>70180491</v>
      </c>
      <c r="AA72" s="86">
        <v>37851601</v>
      </c>
      <c r="AB72" s="86">
        <f t="shared" si="25"/>
        <v>108032092</v>
      </c>
      <c r="AC72" s="104">
        <f t="shared" si="26"/>
        <v>0.13741637652599517</v>
      </c>
      <c r="AD72" s="85">
        <v>72212920</v>
      </c>
      <c r="AE72" s="86">
        <v>32675895</v>
      </c>
      <c r="AF72" s="86">
        <f t="shared" si="27"/>
        <v>104888815</v>
      </c>
      <c r="AG72" s="86">
        <v>744240238</v>
      </c>
      <c r="AH72" s="86">
        <v>753447154</v>
      </c>
      <c r="AI72" s="87">
        <v>104888815</v>
      </c>
      <c r="AJ72" s="124">
        <f t="shared" si="28"/>
        <v>0.14093408236279747</v>
      </c>
      <c r="AK72" s="125">
        <f t="shared" si="29"/>
        <v>0.029967704373435877</v>
      </c>
    </row>
    <row r="73" spans="1:37" ht="16.5">
      <c r="A73" s="65"/>
      <c r="B73" s="66" t="s">
        <v>350</v>
      </c>
      <c r="C73" s="67"/>
      <c r="D73" s="88">
        <f>SUM(D68:D72)</f>
        <v>1286053853</v>
      </c>
      <c r="E73" s="89">
        <f>SUM(E68:E72)</f>
        <v>698518863</v>
      </c>
      <c r="F73" s="90">
        <f t="shared" si="15"/>
        <v>1984572716</v>
      </c>
      <c r="G73" s="88">
        <f>SUM(G68:G72)</f>
        <v>1286053853</v>
      </c>
      <c r="H73" s="89">
        <f>SUM(H68:H72)</f>
        <v>698518863</v>
      </c>
      <c r="I73" s="90">
        <f t="shared" si="16"/>
        <v>1984572716</v>
      </c>
      <c r="J73" s="88">
        <f>SUM(J68:J72)</f>
        <v>234143294</v>
      </c>
      <c r="K73" s="89">
        <f>SUM(K68:K72)</f>
        <v>80351857</v>
      </c>
      <c r="L73" s="89">
        <f t="shared" si="17"/>
        <v>314495151</v>
      </c>
      <c r="M73" s="105">
        <f t="shared" si="18"/>
        <v>0.15846995600840458</v>
      </c>
      <c r="N73" s="88">
        <f>SUM(N68:N72)</f>
        <v>0</v>
      </c>
      <c r="O73" s="89">
        <f>SUM(O68:O72)</f>
        <v>0</v>
      </c>
      <c r="P73" s="89">
        <f t="shared" si="19"/>
        <v>0</v>
      </c>
      <c r="Q73" s="105">
        <f t="shared" si="20"/>
        <v>0</v>
      </c>
      <c r="R73" s="88">
        <f>SUM(R68:R72)</f>
        <v>0</v>
      </c>
      <c r="S73" s="89">
        <f>SUM(S68:S72)</f>
        <v>0</v>
      </c>
      <c r="T73" s="89">
        <f t="shared" si="21"/>
        <v>0</v>
      </c>
      <c r="U73" s="105">
        <f t="shared" si="22"/>
        <v>0</v>
      </c>
      <c r="V73" s="88">
        <f>SUM(V68:V72)</f>
        <v>0</v>
      </c>
      <c r="W73" s="89">
        <f>SUM(W68:W72)</f>
        <v>0</v>
      </c>
      <c r="X73" s="89">
        <f t="shared" si="23"/>
        <v>0</v>
      </c>
      <c r="Y73" s="105">
        <f t="shared" si="24"/>
        <v>0</v>
      </c>
      <c r="Z73" s="88">
        <v>234143294</v>
      </c>
      <c r="AA73" s="89">
        <v>80351857</v>
      </c>
      <c r="AB73" s="89">
        <f t="shared" si="25"/>
        <v>314495151</v>
      </c>
      <c r="AC73" s="105">
        <f t="shared" si="26"/>
        <v>0.15846995600840458</v>
      </c>
      <c r="AD73" s="88">
        <f>SUM(AD68:AD72)</f>
        <v>244180479</v>
      </c>
      <c r="AE73" s="89">
        <f>SUM(AE68:AE72)</f>
        <v>64771854</v>
      </c>
      <c r="AF73" s="89">
        <f t="shared" si="27"/>
        <v>308952333</v>
      </c>
      <c r="AG73" s="89">
        <f>SUM(AG68:AG72)</f>
        <v>1868407244</v>
      </c>
      <c r="AH73" s="89">
        <f>SUM(AH68:AH72)</f>
        <v>1922986239</v>
      </c>
      <c r="AI73" s="90">
        <f>SUM(AI68:AI72)</f>
        <v>308952333</v>
      </c>
      <c r="AJ73" s="126">
        <f t="shared" si="28"/>
        <v>0.165355991843928</v>
      </c>
      <c r="AK73" s="127">
        <f t="shared" si="29"/>
        <v>0.017940689899240914</v>
      </c>
    </row>
    <row r="74" spans="1:37" ht="16.5">
      <c r="A74" s="68"/>
      <c r="B74" s="69" t="s">
        <v>351</v>
      </c>
      <c r="C74" s="70"/>
      <c r="D74" s="91">
        <f>SUM(D9,D11:D15,D17:D24,D26:D29,D31:D35,D37:D40,D42:D47,D49:D53,D55:D60,D62:D66,D68:D72)</f>
        <v>58688406972</v>
      </c>
      <c r="E74" s="92">
        <f>SUM(E9,E11:E15,E17:E24,E26:E29,E31:E35,E37:E40,E42:E47,E49:E53,E55:E60,E62:E66,E68:E72)</f>
        <v>14570998196</v>
      </c>
      <c r="F74" s="93">
        <f t="shared" si="15"/>
        <v>73259405168</v>
      </c>
      <c r="G74" s="91">
        <f>SUM(G9,G11:G15,G17:G24,G26:G29,G31:G35,G37:G40,G42:G47,G49:G53,G55:G60,G62:G66,G68:G72)</f>
        <v>58688406972</v>
      </c>
      <c r="H74" s="92">
        <f>SUM(H9,H11:H15,H17:H24,H26:H29,H31:H35,H37:H40,H42:H47,H49:H53,H55:H60,H62:H66,H68:H72)</f>
        <v>14570998196</v>
      </c>
      <c r="I74" s="93">
        <f t="shared" si="16"/>
        <v>73259405168</v>
      </c>
      <c r="J74" s="91">
        <f>SUM(J9,J11:J15,J17:J24,J26:J29,J31:J35,J37:J40,J42:J47,J49:J53,J55:J60,J62:J66,J68:J72)</f>
        <v>13482364415</v>
      </c>
      <c r="K74" s="92">
        <f>SUM(K9,K11:K15,K17:K24,K26:K29,K31:K35,K37:K40,K42:K47,K49:K53,K55:K60,K62:K66,K68:K72)</f>
        <v>1802590638</v>
      </c>
      <c r="L74" s="92">
        <f t="shared" si="17"/>
        <v>15284955053</v>
      </c>
      <c r="M74" s="106">
        <f t="shared" si="18"/>
        <v>0.20864153917095316</v>
      </c>
      <c r="N74" s="91">
        <f>SUM(N9,N11:N15,N17:N24,N26:N29,N31:N35,N37:N40,N42:N47,N49:N53,N55:N60,N62:N66,N68:N72)</f>
        <v>0</v>
      </c>
      <c r="O74" s="92">
        <f>SUM(O9,O11:O15,O17:O24,O26:O29,O31:O35,O37:O40,O42:O47,O49:O53,O55:O60,O62:O66,O68:O72)</f>
        <v>0</v>
      </c>
      <c r="P74" s="92">
        <f t="shared" si="19"/>
        <v>0</v>
      </c>
      <c r="Q74" s="106">
        <f t="shared" si="20"/>
        <v>0</v>
      </c>
      <c r="R74" s="91">
        <f>SUM(R9,R11:R15,R17:R24,R26:R29,R31:R35,R37:R40,R42:R47,R49:R53,R55:R60,R62:R66,R68:R72)</f>
        <v>0</v>
      </c>
      <c r="S74" s="92">
        <f>SUM(S9,S11:S15,S17:S24,S26:S29,S31:S35,S37:S40,S42:S47,S49:S53,S55:S60,S62:S66,S68:S72)</f>
        <v>0</v>
      </c>
      <c r="T74" s="92">
        <f t="shared" si="21"/>
        <v>0</v>
      </c>
      <c r="U74" s="106">
        <f t="shared" si="22"/>
        <v>0</v>
      </c>
      <c r="V74" s="91">
        <f>SUM(V9,V11:V15,V17:V24,V26:V29,V31:V35,V37:V40,V42:V47,V49:V53,V55:V60,V62:V66,V68:V72)</f>
        <v>0</v>
      </c>
      <c r="W74" s="92">
        <f>SUM(W9,W11:W15,W17:W24,W26:W29,W31:W35,W37:W40,W42:W47,W49:W53,W55:W60,W62:W66,W68:W72)</f>
        <v>0</v>
      </c>
      <c r="X74" s="92">
        <f t="shared" si="23"/>
        <v>0</v>
      </c>
      <c r="Y74" s="106">
        <f t="shared" si="24"/>
        <v>0</v>
      </c>
      <c r="Z74" s="91">
        <v>13482364415</v>
      </c>
      <c r="AA74" s="92">
        <v>1802590638</v>
      </c>
      <c r="AB74" s="92">
        <f t="shared" si="25"/>
        <v>15284955053</v>
      </c>
      <c r="AC74" s="106">
        <f t="shared" si="26"/>
        <v>0.20864153917095316</v>
      </c>
      <c r="AD74" s="91">
        <f>SUM(AD9,AD11:AD15,AD17:AD24,AD26:AD29,AD31:AD35,AD37:AD40,AD42:AD47,AD49:AD53,AD55:AD60,AD62:AD66,AD68:AD72)</f>
        <v>11782478350</v>
      </c>
      <c r="AE74" s="92">
        <f>SUM(AE9,AE11:AE15,AE17:AE24,AE26:AE29,AE31:AE35,AE37:AE40,AE42:AE47,AE49:AE53,AE55:AE60,AE62:AE66,AE68:AE72)</f>
        <v>2256143855</v>
      </c>
      <c r="AF74" s="92">
        <f t="shared" si="27"/>
        <v>14038622205</v>
      </c>
      <c r="AG74" s="92">
        <f>SUM(AG9,AG11:AG15,AG17:AG24,AG26:AG29,AG31:AG35,AG37:AG40,AG42:AG47,AG49:AG53,AG55:AG60,AG62:AG66,AG68:AG72)</f>
        <v>68856421886</v>
      </c>
      <c r="AH74" s="92">
        <f>SUM(AH9,AH11:AH15,AH17:AH24,AH26:AH29,AH31:AH35,AH37:AH40,AH42:AH47,AH49:AH53,AH55:AH60,AH62:AH66,AH68:AH72)</f>
        <v>70520559594</v>
      </c>
      <c r="AI74" s="93">
        <f>SUM(AI9,AI11:AI15,AI17:AI24,AI26:AI29,AI31:AI35,AI37:AI40,AI42:AI47,AI49:AI53,AI55:AI60,AI62:AI66,AI68:AI72)</f>
        <v>14038622205</v>
      </c>
      <c r="AJ74" s="128">
        <f t="shared" si="28"/>
        <v>0.2038825402261333</v>
      </c>
      <c r="AK74" s="129">
        <f t="shared" si="29"/>
        <v>0.08877885805318608</v>
      </c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zoomScalePageLayoutView="0" workbookViewId="0" topLeftCell="A1">
      <selection activeCell="M31" sqref="M3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0</v>
      </c>
      <c r="E4" s="132"/>
      <c r="F4" s="132"/>
      <c r="G4" s="132" t="s">
        <v>1</v>
      </c>
      <c r="H4" s="132"/>
      <c r="I4" s="132"/>
      <c r="J4" s="133" t="s">
        <v>2</v>
      </c>
      <c r="K4" s="134"/>
      <c r="L4" s="134"/>
      <c r="M4" s="135"/>
      <c r="N4" s="133" t="s">
        <v>3</v>
      </c>
      <c r="O4" s="136"/>
      <c r="P4" s="136"/>
      <c r="Q4" s="137"/>
      <c r="R4" s="133" t="s">
        <v>4</v>
      </c>
      <c r="S4" s="136"/>
      <c r="T4" s="136"/>
      <c r="U4" s="137"/>
      <c r="V4" s="133" t="s">
        <v>5</v>
      </c>
      <c r="W4" s="138"/>
      <c r="X4" s="138"/>
      <c r="Y4" s="139"/>
      <c r="Z4" s="133" t="s">
        <v>6</v>
      </c>
      <c r="AA4" s="134"/>
      <c r="AB4" s="134"/>
      <c r="AC4" s="135"/>
      <c r="AD4" s="133" t="s">
        <v>7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18"/>
      <c r="AH5" s="18"/>
      <c r="AI5" s="18"/>
      <c r="AJ5" s="22" t="s">
        <v>17</v>
      </c>
      <c r="AK5" s="23" t="s">
        <v>18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28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352</v>
      </c>
      <c r="C9" s="64" t="s">
        <v>353</v>
      </c>
      <c r="D9" s="85">
        <v>301312410</v>
      </c>
      <c r="E9" s="86">
        <v>113023557</v>
      </c>
      <c r="F9" s="87">
        <f>$D9+$E9</f>
        <v>414335967</v>
      </c>
      <c r="G9" s="85">
        <v>301312410</v>
      </c>
      <c r="H9" s="86">
        <v>113023557</v>
      </c>
      <c r="I9" s="87">
        <f>$G9+$H9</f>
        <v>414335967</v>
      </c>
      <c r="J9" s="85">
        <v>53622944</v>
      </c>
      <c r="K9" s="86">
        <v>49641852</v>
      </c>
      <c r="L9" s="86">
        <f>$J9+$K9</f>
        <v>103264796</v>
      </c>
      <c r="M9" s="104">
        <f>IF($F9=0,0,$L9/$F9)</f>
        <v>0.24922962094671353</v>
      </c>
      <c r="N9" s="85">
        <v>0</v>
      </c>
      <c r="O9" s="86">
        <v>0</v>
      </c>
      <c r="P9" s="86">
        <f>$N9+$O9</f>
        <v>0</v>
      </c>
      <c r="Q9" s="104">
        <f>IF($F9=0,0,$P9/$F9)</f>
        <v>0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v>53622944</v>
      </c>
      <c r="AA9" s="86">
        <v>49641852</v>
      </c>
      <c r="AB9" s="86">
        <f>$Z9+$AA9</f>
        <v>103264796</v>
      </c>
      <c r="AC9" s="104">
        <f>IF($F9=0,0,$AB9/$F9)</f>
        <v>0.24922962094671353</v>
      </c>
      <c r="AD9" s="85">
        <v>49626599</v>
      </c>
      <c r="AE9" s="86">
        <v>26416072</v>
      </c>
      <c r="AF9" s="86">
        <f>$AD9+$AE9</f>
        <v>76042671</v>
      </c>
      <c r="AG9" s="86">
        <v>399436771</v>
      </c>
      <c r="AH9" s="86">
        <v>438941841</v>
      </c>
      <c r="AI9" s="87">
        <v>76042671</v>
      </c>
      <c r="AJ9" s="124">
        <f>IF($AG9=0,0,$AI9/$AG9)</f>
        <v>0.19037473893458848</v>
      </c>
      <c r="AK9" s="125">
        <f>IF($AF9=0,0,(($L9/$AF9)-1))</f>
        <v>0.3579848608947469</v>
      </c>
    </row>
    <row r="10" spans="1:37" ht="12.75">
      <c r="A10" s="62" t="s">
        <v>96</v>
      </c>
      <c r="B10" s="63" t="s">
        <v>354</v>
      </c>
      <c r="C10" s="64" t="s">
        <v>355</v>
      </c>
      <c r="D10" s="85">
        <v>218201390</v>
      </c>
      <c r="E10" s="86">
        <v>141632508</v>
      </c>
      <c r="F10" s="87">
        <f aca="true" t="shared" si="0" ref="F10:F41">$D10+$E10</f>
        <v>359833898</v>
      </c>
      <c r="G10" s="85">
        <v>218201390</v>
      </c>
      <c r="H10" s="86">
        <v>141632508</v>
      </c>
      <c r="I10" s="87">
        <f aca="true" t="shared" si="1" ref="I10:I41">$G10+$H10</f>
        <v>359833898</v>
      </c>
      <c r="J10" s="85">
        <v>46871889</v>
      </c>
      <c r="K10" s="86">
        <v>17299048</v>
      </c>
      <c r="L10" s="86">
        <f aca="true" t="shared" si="2" ref="L10:L41">$J10+$K10</f>
        <v>64170937</v>
      </c>
      <c r="M10" s="104">
        <f aca="true" t="shared" si="3" ref="M10:M41">IF($F10=0,0,$L10/$F10)</f>
        <v>0.1783348855031996</v>
      </c>
      <c r="N10" s="85">
        <v>0</v>
      </c>
      <c r="O10" s="86">
        <v>0</v>
      </c>
      <c r="P10" s="86">
        <f aca="true" t="shared" si="4" ref="P10:P41">$N10+$O10</f>
        <v>0</v>
      </c>
      <c r="Q10" s="104">
        <f aca="true" t="shared" si="5" ref="Q10:Q41">IF($F10=0,0,$P10/$F10)</f>
        <v>0</v>
      </c>
      <c r="R10" s="85">
        <v>0</v>
      </c>
      <c r="S10" s="86">
        <v>0</v>
      </c>
      <c r="T10" s="86">
        <f aca="true" t="shared" si="6" ref="T10:T41">$R10+$S10</f>
        <v>0</v>
      </c>
      <c r="U10" s="104">
        <f aca="true" t="shared" si="7" ref="U10:U41">IF($I10=0,0,$T10/$I10)</f>
        <v>0</v>
      </c>
      <c r="V10" s="85">
        <v>0</v>
      </c>
      <c r="W10" s="86">
        <v>0</v>
      </c>
      <c r="X10" s="86">
        <f aca="true" t="shared" si="8" ref="X10:X41">$V10+$W10</f>
        <v>0</v>
      </c>
      <c r="Y10" s="104">
        <f aca="true" t="shared" si="9" ref="Y10:Y41">IF($I10=0,0,$X10/$I10)</f>
        <v>0</v>
      </c>
      <c r="Z10" s="85">
        <v>46871889</v>
      </c>
      <c r="AA10" s="86">
        <v>17299048</v>
      </c>
      <c r="AB10" s="86">
        <f aca="true" t="shared" si="10" ref="AB10:AB41">$Z10+$AA10</f>
        <v>64170937</v>
      </c>
      <c r="AC10" s="104">
        <f aca="true" t="shared" si="11" ref="AC10:AC41">IF($F10=0,0,$AB10/$F10)</f>
        <v>0.1783348855031996</v>
      </c>
      <c r="AD10" s="85">
        <v>38317508</v>
      </c>
      <c r="AE10" s="86">
        <v>36818533</v>
      </c>
      <c r="AF10" s="86">
        <f aca="true" t="shared" si="12" ref="AF10:AF41">$AD10+$AE10</f>
        <v>75136041</v>
      </c>
      <c r="AG10" s="86">
        <v>350701670</v>
      </c>
      <c r="AH10" s="86">
        <v>369874821</v>
      </c>
      <c r="AI10" s="87">
        <v>75136041</v>
      </c>
      <c r="AJ10" s="124">
        <f aca="true" t="shared" si="13" ref="AJ10:AJ41">IF($AG10=0,0,$AI10/$AG10)</f>
        <v>0.2142448908213069</v>
      </c>
      <c r="AK10" s="125">
        <f aca="true" t="shared" si="14" ref="AK10:AK41">IF($AF10=0,0,(($L10/$AF10)-1))</f>
        <v>-0.145936675050526</v>
      </c>
    </row>
    <row r="11" spans="1:37" ht="12.75">
      <c r="A11" s="62" t="s">
        <v>96</v>
      </c>
      <c r="B11" s="63" t="s">
        <v>356</v>
      </c>
      <c r="C11" s="64" t="s">
        <v>357</v>
      </c>
      <c r="D11" s="85">
        <v>1104879328</v>
      </c>
      <c r="E11" s="86">
        <v>141124514</v>
      </c>
      <c r="F11" s="87">
        <f t="shared" si="0"/>
        <v>1246003842</v>
      </c>
      <c r="G11" s="85">
        <v>1104879328</v>
      </c>
      <c r="H11" s="86">
        <v>141124514</v>
      </c>
      <c r="I11" s="87">
        <f t="shared" si="1"/>
        <v>1246003842</v>
      </c>
      <c r="J11" s="85">
        <v>174380495</v>
      </c>
      <c r="K11" s="86">
        <v>33883735</v>
      </c>
      <c r="L11" s="86">
        <f t="shared" si="2"/>
        <v>208264230</v>
      </c>
      <c r="M11" s="104">
        <f t="shared" si="3"/>
        <v>0.16714573661804166</v>
      </c>
      <c r="N11" s="85">
        <v>0</v>
      </c>
      <c r="O11" s="86">
        <v>0</v>
      </c>
      <c r="P11" s="86">
        <f t="shared" si="4"/>
        <v>0</v>
      </c>
      <c r="Q11" s="104">
        <f t="shared" si="5"/>
        <v>0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v>174380495</v>
      </c>
      <c r="AA11" s="86">
        <v>33883735</v>
      </c>
      <c r="AB11" s="86">
        <f t="shared" si="10"/>
        <v>208264230</v>
      </c>
      <c r="AC11" s="104">
        <f t="shared" si="11"/>
        <v>0.16714573661804166</v>
      </c>
      <c r="AD11" s="85">
        <v>206099662</v>
      </c>
      <c r="AE11" s="86">
        <v>40115303</v>
      </c>
      <c r="AF11" s="86">
        <f t="shared" si="12"/>
        <v>246214965</v>
      </c>
      <c r="AG11" s="86">
        <v>1180390816</v>
      </c>
      <c r="AH11" s="86">
        <v>1270245224</v>
      </c>
      <c r="AI11" s="87">
        <v>246214965</v>
      </c>
      <c r="AJ11" s="124">
        <f t="shared" si="13"/>
        <v>0.2085876657650986</v>
      </c>
      <c r="AK11" s="125">
        <f t="shared" si="14"/>
        <v>-0.15413658954483134</v>
      </c>
    </row>
    <row r="12" spans="1:37" ht="12.75">
      <c r="A12" s="62" t="s">
        <v>96</v>
      </c>
      <c r="B12" s="63" t="s">
        <v>358</v>
      </c>
      <c r="C12" s="64" t="s">
        <v>359</v>
      </c>
      <c r="D12" s="85">
        <v>506386742</v>
      </c>
      <c r="E12" s="86">
        <v>63119000</v>
      </c>
      <c r="F12" s="87">
        <f t="shared" si="0"/>
        <v>569505742</v>
      </c>
      <c r="G12" s="85">
        <v>506386742</v>
      </c>
      <c r="H12" s="86">
        <v>63119000</v>
      </c>
      <c r="I12" s="87">
        <f t="shared" si="1"/>
        <v>569505742</v>
      </c>
      <c r="J12" s="85">
        <v>84834464</v>
      </c>
      <c r="K12" s="86">
        <v>12662090</v>
      </c>
      <c r="L12" s="86">
        <f t="shared" si="2"/>
        <v>97496554</v>
      </c>
      <c r="M12" s="104">
        <f t="shared" si="3"/>
        <v>0.17119503248134063</v>
      </c>
      <c r="N12" s="85">
        <v>0</v>
      </c>
      <c r="O12" s="86">
        <v>0</v>
      </c>
      <c r="P12" s="86">
        <f t="shared" si="4"/>
        <v>0</v>
      </c>
      <c r="Q12" s="104">
        <f t="shared" si="5"/>
        <v>0</v>
      </c>
      <c r="R12" s="85">
        <v>0</v>
      </c>
      <c r="S12" s="86">
        <v>0</v>
      </c>
      <c r="T12" s="86">
        <f t="shared" si="6"/>
        <v>0</v>
      </c>
      <c r="U12" s="104">
        <f t="shared" si="7"/>
        <v>0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v>84834464</v>
      </c>
      <c r="AA12" s="86">
        <v>12662090</v>
      </c>
      <c r="AB12" s="86">
        <f t="shared" si="10"/>
        <v>97496554</v>
      </c>
      <c r="AC12" s="104">
        <f t="shared" si="11"/>
        <v>0.17119503248134063</v>
      </c>
      <c r="AD12" s="85">
        <v>88409605</v>
      </c>
      <c r="AE12" s="86">
        <v>12329676</v>
      </c>
      <c r="AF12" s="86">
        <f t="shared" si="12"/>
        <v>100739281</v>
      </c>
      <c r="AG12" s="86">
        <v>524815057</v>
      </c>
      <c r="AH12" s="86">
        <v>520297436</v>
      </c>
      <c r="AI12" s="87">
        <v>100739281</v>
      </c>
      <c r="AJ12" s="124">
        <f t="shared" si="13"/>
        <v>0.19195196413733992</v>
      </c>
      <c r="AK12" s="125">
        <f t="shared" si="14"/>
        <v>-0.032189300616509264</v>
      </c>
    </row>
    <row r="13" spans="1:37" ht="12.75">
      <c r="A13" s="62" t="s">
        <v>96</v>
      </c>
      <c r="B13" s="63" t="s">
        <v>360</v>
      </c>
      <c r="C13" s="64" t="s">
        <v>361</v>
      </c>
      <c r="D13" s="85">
        <v>189747769</v>
      </c>
      <c r="E13" s="86">
        <v>96044850</v>
      </c>
      <c r="F13" s="87">
        <f t="shared" si="0"/>
        <v>285792619</v>
      </c>
      <c r="G13" s="85">
        <v>189747769</v>
      </c>
      <c r="H13" s="86">
        <v>96044850</v>
      </c>
      <c r="I13" s="87">
        <f t="shared" si="1"/>
        <v>285792619</v>
      </c>
      <c r="J13" s="85">
        <v>30032789</v>
      </c>
      <c r="K13" s="86">
        <v>8123430</v>
      </c>
      <c r="L13" s="86">
        <f t="shared" si="2"/>
        <v>38156219</v>
      </c>
      <c r="M13" s="104">
        <f t="shared" si="3"/>
        <v>0.13351016248603678</v>
      </c>
      <c r="N13" s="85">
        <v>0</v>
      </c>
      <c r="O13" s="86">
        <v>0</v>
      </c>
      <c r="P13" s="86">
        <f t="shared" si="4"/>
        <v>0</v>
      </c>
      <c r="Q13" s="104">
        <f t="shared" si="5"/>
        <v>0</v>
      </c>
      <c r="R13" s="85">
        <v>0</v>
      </c>
      <c r="S13" s="86">
        <v>0</v>
      </c>
      <c r="T13" s="86">
        <f t="shared" si="6"/>
        <v>0</v>
      </c>
      <c r="U13" s="104">
        <f t="shared" si="7"/>
        <v>0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v>30032789</v>
      </c>
      <c r="AA13" s="86">
        <v>8123430</v>
      </c>
      <c r="AB13" s="86">
        <f t="shared" si="10"/>
        <v>38156219</v>
      </c>
      <c r="AC13" s="104">
        <f t="shared" si="11"/>
        <v>0.13351016248603678</v>
      </c>
      <c r="AD13" s="85">
        <v>23769844</v>
      </c>
      <c r="AE13" s="86">
        <v>19328008</v>
      </c>
      <c r="AF13" s="86">
        <f t="shared" si="12"/>
        <v>43097852</v>
      </c>
      <c r="AG13" s="86">
        <v>229969318</v>
      </c>
      <c r="AH13" s="86">
        <v>253454322</v>
      </c>
      <c r="AI13" s="87">
        <v>43097852</v>
      </c>
      <c r="AJ13" s="124">
        <f t="shared" si="13"/>
        <v>0.1874069653065632</v>
      </c>
      <c r="AK13" s="125">
        <f t="shared" si="14"/>
        <v>-0.11466077242086214</v>
      </c>
    </row>
    <row r="14" spans="1:37" ht="12.75">
      <c r="A14" s="62" t="s">
        <v>111</v>
      </c>
      <c r="B14" s="63" t="s">
        <v>362</v>
      </c>
      <c r="C14" s="64" t="s">
        <v>363</v>
      </c>
      <c r="D14" s="85">
        <v>1035314097</v>
      </c>
      <c r="E14" s="86">
        <v>640834648</v>
      </c>
      <c r="F14" s="87">
        <f t="shared" si="0"/>
        <v>1676148745</v>
      </c>
      <c r="G14" s="85">
        <v>1035314097</v>
      </c>
      <c r="H14" s="86">
        <v>640834648</v>
      </c>
      <c r="I14" s="87">
        <f t="shared" si="1"/>
        <v>1676148745</v>
      </c>
      <c r="J14" s="85">
        <v>118915124</v>
      </c>
      <c r="K14" s="86">
        <v>11557801</v>
      </c>
      <c r="L14" s="86">
        <f t="shared" si="2"/>
        <v>130472925</v>
      </c>
      <c r="M14" s="104">
        <f t="shared" si="3"/>
        <v>0.07784089889945894</v>
      </c>
      <c r="N14" s="85">
        <v>0</v>
      </c>
      <c r="O14" s="86">
        <v>0</v>
      </c>
      <c r="P14" s="86">
        <f t="shared" si="4"/>
        <v>0</v>
      </c>
      <c r="Q14" s="104">
        <f t="shared" si="5"/>
        <v>0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v>118915124</v>
      </c>
      <c r="AA14" s="86">
        <v>11557801</v>
      </c>
      <c r="AB14" s="86">
        <f t="shared" si="10"/>
        <v>130472925</v>
      </c>
      <c r="AC14" s="104">
        <f t="shared" si="11"/>
        <v>0.07784089889945894</v>
      </c>
      <c r="AD14" s="85">
        <v>139356038</v>
      </c>
      <c r="AE14" s="86">
        <v>67883627</v>
      </c>
      <c r="AF14" s="86">
        <f t="shared" si="12"/>
        <v>207239665</v>
      </c>
      <c r="AG14" s="86">
        <v>1510707041</v>
      </c>
      <c r="AH14" s="86">
        <v>1487104842</v>
      </c>
      <c r="AI14" s="87">
        <v>207239665</v>
      </c>
      <c r="AJ14" s="124">
        <f t="shared" si="13"/>
        <v>0.13718057795164537</v>
      </c>
      <c r="AK14" s="125">
        <f t="shared" si="14"/>
        <v>-0.3704249377164357</v>
      </c>
    </row>
    <row r="15" spans="1:37" ht="16.5">
      <c r="A15" s="65"/>
      <c r="B15" s="66" t="s">
        <v>364</v>
      </c>
      <c r="C15" s="67"/>
      <c r="D15" s="88">
        <f>SUM(D9:D14)</f>
        <v>3355841736</v>
      </c>
      <c r="E15" s="89">
        <f>SUM(E9:E14)</f>
        <v>1195779077</v>
      </c>
      <c r="F15" s="90">
        <f t="shared" si="0"/>
        <v>4551620813</v>
      </c>
      <c r="G15" s="88">
        <f>SUM(G9:G14)</f>
        <v>3355841736</v>
      </c>
      <c r="H15" s="89">
        <f>SUM(H9:H14)</f>
        <v>1195779077</v>
      </c>
      <c r="I15" s="90">
        <f t="shared" si="1"/>
        <v>4551620813</v>
      </c>
      <c r="J15" s="88">
        <f>SUM(J9:J14)</f>
        <v>508657705</v>
      </c>
      <c r="K15" s="89">
        <f>SUM(K9:K14)</f>
        <v>133167956</v>
      </c>
      <c r="L15" s="89">
        <f t="shared" si="2"/>
        <v>641825661</v>
      </c>
      <c r="M15" s="105">
        <f t="shared" si="3"/>
        <v>0.14101035375505477</v>
      </c>
      <c r="N15" s="88">
        <f>SUM(N9:N14)</f>
        <v>0</v>
      </c>
      <c r="O15" s="89">
        <f>SUM(O9:O14)</f>
        <v>0</v>
      </c>
      <c r="P15" s="89">
        <f t="shared" si="4"/>
        <v>0</v>
      </c>
      <c r="Q15" s="105">
        <f t="shared" si="5"/>
        <v>0</v>
      </c>
      <c r="R15" s="88">
        <f>SUM(R9:R14)</f>
        <v>0</v>
      </c>
      <c r="S15" s="89">
        <f>SUM(S9:S14)</f>
        <v>0</v>
      </c>
      <c r="T15" s="89">
        <f t="shared" si="6"/>
        <v>0</v>
      </c>
      <c r="U15" s="105">
        <f t="shared" si="7"/>
        <v>0</v>
      </c>
      <c r="V15" s="88">
        <f>SUM(V9:V14)</f>
        <v>0</v>
      </c>
      <c r="W15" s="89">
        <f>SUM(W9:W14)</f>
        <v>0</v>
      </c>
      <c r="X15" s="89">
        <f t="shared" si="8"/>
        <v>0</v>
      </c>
      <c r="Y15" s="105">
        <f t="shared" si="9"/>
        <v>0</v>
      </c>
      <c r="Z15" s="88">
        <v>508657705</v>
      </c>
      <c r="AA15" s="89">
        <v>133167956</v>
      </c>
      <c r="AB15" s="89">
        <f t="shared" si="10"/>
        <v>641825661</v>
      </c>
      <c r="AC15" s="105">
        <f t="shared" si="11"/>
        <v>0.14101035375505477</v>
      </c>
      <c r="AD15" s="88">
        <f>SUM(AD9:AD14)</f>
        <v>545579256</v>
      </c>
      <c r="AE15" s="89">
        <f>SUM(AE9:AE14)</f>
        <v>202891219</v>
      </c>
      <c r="AF15" s="89">
        <f t="shared" si="12"/>
        <v>748470475</v>
      </c>
      <c r="AG15" s="89">
        <f>SUM(AG9:AG14)</f>
        <v>4196020673</v>
      </c>
      <c r="AH15" s="89">
        <f>SUM(AH9:AH14)</f>
        <v>4339918486</v>
      </c>
      <c r="AI15" s="90">
        <f>SUM(AI9:AI14)</f>
        <v>748470475</v>
      </c>
      <c r="AJ15" s="126">
        <f t="shared" si="13"/>
        <v>0.17837626011143343</v>
      </c>
      <c r="AK15" s="127">
        <f t="shared" si="14"/>
        <v>-0.14248366176367877</v>
      </c>
    </row>
    <row r="16" spans="1:37" ht="12.75">
      <c r="A16" s="62" t="s">
        <v>96</v>
      </c>
      <c r="B16" s="63" t="s">
        <v>365</v>
      </c>
      <c r="C16" s="64" t="s">
        <v>366</v>
      </c>
      <c r="D16" s="85">
        <v>296066151</v>
      </c>
      <c r="E16" s="86">
        <v>47468000</v>
      </c>
      <c r="F16" s="87">
        <f t="shared" si="0"/>
        <v>343534151</v>
      </c>
      <c r="G16" s="85">
        <v>296066151</v>
      </c>
      <c r="H16" s="86">
        <v>47468000</v>
      </c>
      <c r="I16" s="87">
        <f t="shared" si="1"/>
        <v>343534151</v>
      </c>
      <c r="J16" s="85">
        <v>73777213</v>
      </c>
      <c r="K16" s="86">
        <v>2730682</v>
      </c>
      <c r="L16" s="86">
        <f t="shared" si="2"/>
        <v>76507895</v>
      </c>
      <c r="M16" s="104">
        <f t="shared" si="3"/>
        <v>0.22270826576423838</v>
      </c>
      <c r="N16" s="85">
        <v>0</v>
      </c>
      <c r="O16" s="86">
        <v>0</v>
      </c>
      <c r="P16" s="86">
        <f t="shared" si="4"/>
        <v>0</v>
      </c>
      <c r="Q16" s="104">
        <f t="shared" si="5"/>
        <v>0</v>
      </c>
      <c r="R16" s="85">
        <v>0</v>
      </c>
      <c r="S16" s="86">
        <v>0</v>
      </c>
      <c r="T16" s="86">
        <f t="shared" si="6"/>
        <v>0</v>
      </c>
      <c r="U16" s="104">
        <f t="shared" si="7"/>
        <v>0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v>73777213</v>
      </c>
      <c r="AA16" s="86">
        <v>2730682</v>
      </c>
      <c r="AB16" s="86">
        <f t="shared" si="10"/>
        <v>76507895</v>
      </c>
      <c r="AC16" s="104">
        <f t="shared" si="11"/>
        <v>0.22270826576423838</v>
      </c>
      <c r="AD16" s="85">
        <v>48119808</v>
      </c>
      <c r="AE16" s="86">
        <v>1453708</v>
      </c>
      <c r="AF16" s="86">
        <f t="shared" si="12"/>
        <v>49573516</v>
      </c>
      <c r="AG16" s="86">
        <v>291323825</v>
      </c>
      <c r="AH16" s="86">
        <v>323518266</v>
      </c>
      <c r="AI16" s="87">
        <v>49573516</v>
      </c>
      <c r="AJ16" s="124">
        <f t="shared" si="13"/>
        <v>0.17016636383927747</v>
      </c>
      <c r="AK16" s="125">
        <f t="shared" si="14"/>
        <v>0.5433219423048388</v>
      </c>
    </row>
    <row r="17" spans="1:37" ht="12.75">
      <c r="A17" s="62" t="s">
        <v>96</v>
      </c>
      <c r="B17" s="63" t="s">
        <v>367</v>
      </c>
      <c r="C17" s="64" t="s">
        <v>368</v>
      </c>
      <c r="D17" s="85">
        <v>631888723</v>
      </c>
      <c r="E17" s="86">
        <v>252050000</v>
      </c>
      <c r="F17" s="87">
        <f t="shared" si="0"/>
        <v>883938723</v>
      </c>
      <c r="G17" s="85">
        <v>631888723</v>
      </c>
      <c r="H17" s="86">
        <v>252050000</v>
      </c>
      <c r="I17" s="87">
        <f t="shared" si="1"/>
        <v>883938723</v>
      </c>
      <c r="J17" s="85">
        <v>95018971</v>
      </c>
      <c r="K17" s="86">
        <v>31884010</v>
      </c>
      <c r="L17" s="86">
        <f t="shared" si="2"/>
        <v>126902981</v>
      </c>
      <c r="M17" s="104">
        <f t="shared" si="3"/>
        <v>0.14356536001647707</v>
      </c>
      <c r="N17" s="85">
        <v>0</v>
      </c>
      <c r="O17" s="86">
        <v>0</v>
      </c>
      <c r="P17" s="86">
        <f t="shared" si="4"/>
        <v>0</v>
      </c>
      <c r="Q17" s="104">
        <f t="shared" si="5"/>
        <v>0</v>
      </c>
      <c r="R17" s="85">
        <v>0</v>
      </c>
      <c r="S17" s="86">
        <v>0</v>
      </c>
      <c r="T17" s="86">
        <f t="shared" si="6"/>
        <v>0</v>
      </c>
      <c r="U17" s="104">
        <f t="shared" si="7"/>
        <v>0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v>95018971</v>
      </c>
      <c r="AA17" s="86">
        <v>31884010</v>
      </c>
      <c r="AB17" s="86">
        <f t="shared" si="10"/>
        <v>126902981</v>
      </c>
      <c r="AC17" s="104">
        <f t="shared" si="11"/>
        <v>0.14356536001647707</v>
      </c>
      <c r="AD17" s="85">
        <v>78105622</v>
      </c>
      <c r="AE17" s="86">
        <v>39932318</v>
      </c>
      <c r="AF17" s="86">
        <f t="shared" si="12"/>
        <v>118037940</v>
      </c>
      <c r="AG17" s="86">
        <v>814877769</v>
      </c>
      <c r="AH17" s="86">
        <v>837280735</v>
      </c>
      <c r="AI17" s="87">
        <v>118037940</v>
      </c>
      <c r="AJ17" s="124">
        <f t="shared" si="13"/>
        <v>0.14485355287683643</v>
      </c>
      <c r="AK17" s="125">
        <f t="shared" si="14"/>
        <v>0.07510331847539864</v>
      </c>
    </row>
    <row r="18" spans="1:37" ht="12.75">
      <c r="A18" s="62" t="s">
        <v>96</v>
      </c>
      <c r="B18" s="63" t="s">
        <v>369</v>
      </c>
      <c r="C18" s="64" t="s">
        <v>370</v>
      </c>
      <c r="D18" s="85">
        <v>841501323</v>
      </c>
      <c r="E18" s="86">
        <v>163757000</v>
      </c>
      <c r="F18" s="87">
        <f t="shared" si="0"/>
        <v>1005258323</v>
      </c>
      <c r="G18" s="85">
        <v>841501323</v>
      </c>
      <c r="H18" s="86">
        <v>163757000</v>
      </c>
      <c r="I18" s="87">
        <f t="shared" si="1"/>
        <v>1005258323</v>
      </c>
      <c r="J18" s="85">
        <v>134729116</v>
      </c>
      <c r="K18" s="86">
        <v>57277253</v>
      </c>
      <c r="L18" s="86">
        <f t="shared" si="2"/>
        <v>192006369</v>
      </c>
      <c r="M18" s="104">
        <f t="shared" si="3"/>
        <v>0.1910020186920651</v>
      </c>
      <c r="N18" s="85">
        <v>0</v>
      </c>
      <c r="O18" s="86">
        <v>0</v>
      </c>
      <c r="P18" s="86">
        <f t="shared" si="4"/>
        <v>0</v>
      </c>
      <c r="Q18" s="104">
        <f t="shared" si="5"/>
        <v>0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v>134729116</v>
      </c>
      <c r="AA18" s="86">
        <v>57277253</v>
      </c>
      <c r="AB18" s="86">
        <f t="shared" si="10"/>
        <v>192006369</v>
      </c>
      <c r="AC18" s="104">
        <f t="shared" si="11"/>
        <v>0.1910020186920651</v>
      </c>
      <c r="AD18" s="85">
        <v>146841466</v>
      </c>
      <c r="AE18" s="86">
        <v>25629235</v>
      </c>
      <c r="AF18" s="86">
        <f t="shared" si="12"/>
        <v>172470701</v>
      </c>
      <c r="AG18" s="86">
        <v>986526454</v>
      </c>
      <c r="AH18" s="86">
        <v>1116832000</v>
      </c>
      <c r="AI18" s="87">
        <v>172470701</v>
      </c>
      <c r="AJ18" s="124">
        <f t="shared" si="13"/>
        <v>0.17482623025535207</v>
      </c>
      <c r="AK18" s="125">
        <f t="shared" si="14"/>
        <v>0.11326948801582248</v>
      </c>
    </row>
    <row r="19" spans="1:37" ht="12.75">
      <c r="A19" s="62" t="s">
        <v>96</v>
      </c>
      <c r="B19" s="63" t="s">
        <v>371</v>
      </c>
      <c r="C19" s="64" t="s">
        <v>372</v>
      </c>
      <c r="D19" s="85">
        <v>265721234</v>
      </c>
      <c r="E19" s="86">
        <v>131615000</v>
      </c>
      <c r="F19" s="87">
        <f t="shared" si="0"/>
        <v>397336234</v>
      </c>
      <c r="G19" s="85">
        <v>265721234</v>
      </c>
      <c r="H19" s="86">
        <v>131615000</v>
      </c>
      <c r="I19" s="87">
        <f t="shared" si="1"/>
        <v>397336234</v>
      </c>
      <c r="J19" s="85">
        <v>11188366</v>
      </c>
      <c r="K19" s="86">
        <v>19243511</v>
      </c>
      <c r="L19" s="86">
        <f t="shared" si="2"/>
        <v>30431877</v>
      </c>
      <c r="M19" s="104">
        <f t="shared" si="3"/>
        <v>0.07658973533231807</v>
      </c>
      <c r="N19" s="85">
        <v>0</v>
      </c>
      <c r="O19" s="86">
        <v>0</v>
      </c>
      <c r="P19" s="86">
        <f t="shared" si="4"/>
        <v>0</v>
      </c>
      <c r="Q19" s="104">
        <f t="shared" si="5"/>
        <v>0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v>11188366</v>
      </c>
      <c r="AA19" s="86">
        <v>19243511</v>
      </c>
      <c r="AB19" s="86">
        <f t="shared" si="10"/>
        <v>30431877</v>
      </c>
      <c r="AC19" s="104">
        <f t="shared" si="11"/>
        <v>0.07658973533231807</v>
      </c>
      <c r="AD19" s="85">
        <v>2809740</v>
      </c>
      <c r="AE19" s="86">
        <v>0</v>
      </c>
      <c r="AF19" s="86">
        <f t="shared" si="12"/>
        <v>2809740</v>
      </c>
      <c r="AG19" s="86">
        <v>360333710</v>
      </c>
      <c r="AH19" s="86">
        <v>357833710</v>
      </c>
      <c r="AI19" s="87">
        <v>2809740</v>
      </c>
      <c r="AJ19" s="124">
        <f t="shared" si="13"/>
        <v>0.0077976051699409415</v>
      </c>
      <c r="AK19" s="125">
        <f t="shared" si="14"/>
        <v>9.830851609045677</v>
      </c>
    </row>
    <row r="20" spans="1:37" ht="12.75">
      <c r="A20" s="62" t="s">
        <v>111</v>
      </c>
      <c r="B20" s="63" t="s">
        <v>373</v>
      </c>
      <c r="C20" s="64" t="s">
        <v>374</v>
      </c>
      <c r="D20" s="85">
        <v>780848695</v>
      </c>
      <c r="E20" s="86">
        <v>634432291</v>
      </c>
      <c r="F20" s="87">
        <f t="shared" si="0"/>
        <v>1415280986</v>
      </c>
      <c r="G20" s="85">
        <v>780848695</v>
      </c>
      <c r="H20" s="86">
        <v>634432291</v>
      </c>
      <c r="I20" s="87">
        <f t="shared" si="1"/>
        <v>1415280986</v>
      </c>
      <c r="J20" s="85">
        <v>118735156</v>
      </c>
      <c r="K20" s="86">
        <v>63633577</v>
      </c>
      <c r="L20" s="86">
        <f t="shared" si="2"/>
        <v>182368733</v>
      </c>
      <c r="M20" s="104">
        <f t="shared" si="3"/>
        <v>0.12885690884283527</v>
      </c>
      <c r="N20" s="85">
        <v>0</v>
      </c>
      <c r="O20" s="86">
        <v>0</v>
      </c>
      <c r="P20" s="86">
        <f t="shared" si="4"/>
        <v>0</v>
      </c>
      <c r="Q20" s="104">
        <f t="shared" si="5"/>
        <v>0</v>
      </c>
      <c r="R20" s="85">
        <v>0</v>
      </c>
      <c r="S20" s="86">
        <v>0</v>
      </c>
      <c r="T20" s="86">
        <f t="shared" si="6"/>
        <v>0</v>
      </c>
      <c r="U20" s="104">
        <f t="shared" si="7"/>
        <v>0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v>118735156</v>
      </c>
      <c r="AA20" s="86">
        <v>63633577</v>
      </c>
      <c r="AB20" s="86">
        <f t="shared" si="10"/>
        <v>182368733</v>
      </c>
      <c r="AC20" s="104">
        <f t="shared" si="11"/>
        <v>0.12885690884283527</v>
      </c>
      <c r="AD20" s="85">
        <v>143782760</v>
      </c>
      <c r="AE20" s="86">
        <v>47672695</v>
      </c>
      <c r="AF20" s="86">
        <f t="shared" si="12"/>
        <v>191455455</v>
      </c>
      <c r="AG20" s="86">
        <v>1478465350</v>
      </c>
      <c r="AH20" s="86">
        <v>1371839049</v>
      </c>
      <c r="AI20" s="87">
        <v>191455455</v>
      </c>
      <c r="AJ20" s="124">
        <f t="shared" si="13"/>
        <v>0.12949607172058514</v>
      </c>
      <c r="AK20" s="125">
        <f t="shared" si="14"/>
        <v>-0.047461285446267376</v>
      </c>
    </row>
    <row r="21" spans="1:37" ht="16.5">
      <c r="A21" s="65"/>
      <c r="B21" s="66" t="s">
        <v>375</v>
      </c>
      <c r="C21" s="67"/>
      <c r="D21" s="88">
        <f>SUM(D16:D20)</f>
        <v>2816026126</v>
      </c>
      <c r="E21" s="89">
        <f>SUM(E16:E20)</f>
        <v>1229322291</v>
      </c>
      <c r="F21" s="90">
        <f t="shared" si="0"/>
        <v>4045348417</v>
      </c>
      <c r="G21" s="88">
        <f>SUM(G16:G20)</f>
        <v>2816026126</v>
      </c>
      <c r="H21" s="89">
        <f>SUM(H16:H20)</f>
        <v>1229322291</v>
      </c>
      <c r="I21" s="90">
        <f t="shared" si="1"/>
        <v>4045348417</v>
      </c>
      <c r="J21" s="88">
        <f>SUM(J16:J20)</f>
        <v>433448822</v>
      </c>
      <c r="K21" s="89">
        <f>SUM(K16:K20)</f>
        <v>174769033</v>
      </c>
      <c r="L21" s="89">
        <f t="shared" si="2"/>
        <v>608217855</v>
      </c>
      <c r="M21" s="105">
        <f t="shared" si="3"/>
        <v>0.15034993090930096</v>
      </c>
      <c r="N21" s="88">
        <f>SUM(N16:N20)</f>
        <v>0</v>
      </c>
      <c r="O21" s="89">
        <f>SUM(O16:O20)</f>
        <v>0</v>
      </c>
      <c r="P21" s="89">
        <f t="shared" si="4"/>
        <v>0</v>
      </c>
      <c r="Q21" s="105">
        <f t="shared" si="5"/>
        <v>0</v>
      </c>
      <c r="R21" s="88">
        <f>SUM(R16:R20)</f>
        <v>0</v>
      </c>
      <c r="S21" s="89">
        <f>SUM(S16:S20)</f>
        <v>0</v>
      </c>
      <c r="T21" s="89">
        <f t="shared" si="6"/>
        <v>0</v>
      </c>
      <c r="U21" s="105">
        <f t="shared" si="7"/>
        <v>0</v>
      </c>
      <c r="V21" s="88">
        <f>SUM(V16:V20)</f>
        <v>0</v>
      </c>
      <c r="W21" s="89">
        <f>SUM(W16:W20)</f>
        <v>0</v>
      </c>
      <c r="X21" s="89">
        <f t="shared" si="8"/>
        <v>0</v>
      </c>
      <c r="Y21" s="105">
        <f t="shared" si="9"/>
        <v>0</v>
      </c>
      <c r="Z21" s="88">
        <v>433448822</v>
      </c>
      <c r="AA21" s="89">
        <v>174769033</v>
      </c>
      <c r="AB21" s="89">
        <f t="shared" si="10"/>
        <v>608217855</v>
      </c>
      <c r="AC21" s="105">
        <f t="shared" si="11"/>
        <v>0.15034993090930096</v>
      </c>
      <c r="AD21" s="88">
        <f>SUM(AD16:AD20)</f>
        <v>419659396</v>
      </c>
      <c r="AE21" s="89">
        <f>SUM(AE16:AE20)</f>
        <v>114687956</v>
      </c>
      <c r="AF21" s="89">
        <f t="shared" si="12"/>
        <v>534347352</v>
      </c>
      <c r="AG21" s="89">
        <f>SUM(AG16:AG20)</f>
        <v>3931527108</v>
      </c>
      <c r="AH21" s="89">
        <f>SUM(AH16:AH20)</f>
        <v>4007303760</v>
      </c>
      <c r="AI21" s="90">
        <f>SUM(AI16:AI20)</f>
        <v>534347352</v>
      </c>
      <c r="AJ21" s="126">
        <f t="shared" si="13"/>
        <v>0.1359134344801267</v>
      </c>
      <c r="AK21" s="127">
        <f t="shared" si="14"/>
        <v>0.1382443512137026</v>
      </c>
    </row>
    <row r="22" spans="1:37" ht="12.75">
      <c r="A22" s="62" t="s">
        <v>96</v>
      </c>
      <c r="B22" s="63" t="s">
        <v>376</v>
      </c>
      <c r="C22" s="64" t="s">
        <v>377</v>
      </c>
      <c r="D22" s="85">
        <v>294519993</v>
      </c>
      <c r="E22" s="86">
        <v>69568500</v>
      </c>
      <c r="F22" s="87">
        <f t="shared" si="0"/>
        <v>364088493</v>
      </c>
      <c r="G22" s="85">
        <v>294519993</v>
      </c>
      <c r="H22" s="86">
        <v>69568500</v>
      </c>
      <c r="I22" s="87">
        <f t="shared" si="1"/>
        <v>364088493</v>
      </c>
      <c r="J22" s="85">
        <v>70499153</v>
      </c>
      <c r="K22" s="86">
        <v>4216130</v>
      </c>
      <c r="L22" s="86">
        <f t="shared" si="2"/>
        <v>74715283</v>
      </c>
      <c r="M22" s="104">
        <f t="shared" si="3"/>
        <v>0.20521187688290934</v>
      </c>
      <c r="N22" s="85">
        <v>0</v>
      </c>
      <c r="O22" s="86">
        <v>0</v>
      </c>
      <c r="P22" s="86">
        <f t="shared" si="4"/>
        <v>0</v>
      </c>
      <c r="Q22" s="104">
        <f t="shared" si="5"/>
        <v>0</v>
      </c>
      <c r="R22" s="85">
        <v>0</v>
      </c>
      <c r="S22" s="86">
        <v>0</v>
      </c>
      <c r="T22" s="86">
        <f t="shared" si="6"/>
        <v>0</v>
      </c>
      <c r="U22" s="104">
        <f t="shared" si="7"/>
        <v>0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v>70499153</v>
      </c>
      <c r="AA22" s="86">
        <v>4216130</v>
      </c>
      <c r="AB22" s="86">
        <f t="shared" si="10"/>
        <v>74715283</v>
      </c>
      <c r="AC22" s="104">
        <f t="shared" si="11"/>
        <v>0.20521187688290934</v>
      </c>
      <c r="AD22" s="85">
        <v>41545850</v>
      </c>
      <c r="AE22" s="86">
        <v>11129314</v>
      </c>
      <c r="AF22" s="86">
        <f t="shared" si="12"/>
        <v>52675164</v>
      </c>
      <c r="AG22" s="86">
        <v>312397744</v>
      </c>
      <c r="AH22" s="86">
        <v>375314092</v>
      </c>
      <c r="AI22" s="87">
        <v>52675164</v>
      </c>
      <c r="AJ22" s="124">
        <f t="shared" si="13"/>
        <v>0.16861569909416504</v>
      </c>
      <c r="AK22" s="125">
        <f t="shared" si="14"/>
        <v>0.4184157642110047</v>
      </c>
    </row>
    <row r="23" spans="1:37" ht="12.75">
      <c r="A23" s="62" t="s">
        <v>96</v>
      </c>
      <c r="B23" s="63" t="s">
        <v>378</v>
      </c>
      <c r="C23" s="64" t="s">
        <v>379</v>
      </c>
      <c r="D23" s="85">
        <v>166560061</v>
      </c>
      <c r="E23" s="86">
        <v>47527108</v>
      </c>
      <c r="F23" s="87">
        <f t="shared" si="0"/>
        <v>214087169</v>
      </c>
      <c r="G23" s="85">
        <v>166560061</v>
      </c>
      <c r="H23" s="86">
        <v>47527108</v>
      </c>
      <c r="I23" s="87">
        <f t="shared" si="1"/>
        <v>214087169</v>
      </c>
      <c r="J23" s="85">
        <v>30162018</v>
      </c>
      <c r="K23" s="86">
        <v>279688</v>
      </c>
      <c r="L23" s="86">
        <f t="shared" si="2"/>
        <v>30441706</v>
      </c>
      <c r="M23" s="104">
        <f t="shared" si="3"/>
        <v>0.142193042872177</v>
      </c>
      <c r="N23" s="85">
        <v>0</v>
      </c>
      <c r="O23" s="86">
        <v>0</v>
      </c>
      <c r="P23" s="86">
        <f t="shared" si="4"/>
        <v>0</v>
      </c>
      <c r="Q23" s="104">
        <f t="shared" si="5"/>
        <v>0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v>30162018</v>
      </c>
      <c r="AA23" s="86">
        <v>279688</v>
      </c>
      <c r="AB23" s="86">
        <f t="shared" si="10"/>
        <v>30441706</v>
      </c>
      <c r="AC23" s="104">
        <f t="shared" si="11"/>
        <v>0.142193042872177</v>
      </c>
      <c r="AD23" s="85">
        <v>31758835</v>
      </c>
      <c r="AE23" s="86">
        <v>2936</v>
      </c>
      <c r="AF23" s="86">
        <f t="shared" si="12"/>
        <v>31761771</v>
      </c>
      <c r="AG23" s="86">
        <v>226642490</v>
      </c>
      <c r="AH23" s="86">
        <v>252979629</v>
      </c>
      <c r="AI23" s="87">
        <v>31761771</v>
      </c>
      <c r="AJ23" s="124">
        <f t="shared" si="13"/>
        <v>0.1401404079173327</v>
      </c>
      <c r="AK23" s="125">
        <f t="shared" si="14"/>
        <v>-0.041561441898186335</v>
      </c>
    </row>
    <row r="24" spans="1:37" ht="12.75">
      <c r="A24" s="62" t="s">
        <v>96</v>
      </c>
      <c r="B24" s="63" t="s">
        <v>82</v>
      </c>
      <c r="C24" s="64" t="s">
        <v>83</v>
      </c>
      <c r="D24" s="85">
        <v>2902257718</v>
      </c>
      <c r="E24" s="86">
        <v>1230118000</v>
      </c>
      <c r="F24" s="87">
        <f t="shared" si="0"/>
        <v>4132375718</v>
      </c>
      <c r="G24" s="85">
        <v>2902257718</v>
      </c>
      <c r="H24" s="86">
        <v>1230118000</v>
      </c>
      <c r="I24" s="87">
        <f t="shared" si="1"/>
        <v>4132375718</v>
      </c>
      <c r="J24" s="85">
        <v>663867993</v>
      </c>
      <c r="K24" s="86">
        <v>206746264</v>
      </c>
      <c r="L24" s="86">
        <f t="shared" si="2"/>
        <v>870614257</v>
      </c>
      <c r="M24" s="104">
        <f t="shared" si="3"/>
        <v>0.21068129241195005</v>
      </c>
      <c r="N24" s="85">
        <v>0</v>
      </c>
      <c r="O24" s="86">
        <v>0</v>
      </c>
      <c r="P24" s="86">
        <f t="shared" si="4"/>
        <v>0</v>
      </c>
      <c r="Q24" s="104">
        <f t="shared" si="5"/>
        <v>0</v>
      </c>
      <c r="R24" s="85">
        <v>0</v>
      </c>
      <c r="S24" s="86">
        <v>0</v>
      </c>
      <c r="T24" s="86">
        <f t="shared" si="6"/>
        <v>0</v>
      </c>
      <c r="U24" s="104">
        <f t="shared" si="7"/>
        <v>0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v>663867993</v>
      </c>
      <c r="AA24" s="86">
        <v>206746264</v>
      </c>
      <c r="AB24" s="86">
        <f t="shared" si="10"/>
        <v>870614257</v>
      </c>
      <c r="AC24" s="104">
        <f t="shared" si="11"/>
        <v>0.21068129241195005</v>
      </c>
      <c r="AD24" s="85">
        <v>599561306</v>
      </c>
      <c r="AE24" s="86">
        <v>72211105</v>
      </c>
      <c r="AF24" s="86">
        <f t="shared" si="12"/>
        <v>671772411</v>
      </c>
      <c r="AG24" s="86">
        <v>3675023000</v>
      </c>
      <c r="AH24" s="86">
        <v>3725110359</v>
      </c>
      <c r="AI24" s="87">
        <v>671772411</v>
      </c>
      <c r="AJ24" s="124">
        <f t="shared" si="13"/>
        <v>0.18279406986024305</v>
      </c>
      <c r="AK24" s="125">
        <f t="shared" si="14"/>
        <v>0.29599585029698394</v>
      </c>
    </row>
    <row r="25" spans="1:37" ht="12.75">
      <c r="A25" s="62" t="s">
        <v>96</v>
      </c>
      <c r="B25" s="63" t="s">
        <v>380</v>
      </c>
      <c r="C25" s="64" t="s">
        <v>381</v>
      </c>
      <c r="D25" s="85">
        <v>326133519</v>
      </c>
      <c r="E25" s="86">
        <v>219628474</v>
      </c>
      <c r="F25" s="87">
        <f t="shared" si="0"/>
        <v>545761993</v>
      </c>
      <c r="G25" s="85">
        <v>326133519</v>
      </c>
      <c r="H25" s="86">
        <v>219628474</v>
      </c>
      <c r="I25" s="87">
        <f t="shared" si="1"/>
        <v>545761993</v>
      </c>
      <c r="J25" s="85">
        <v>52104032</v>
      </c>
      <c r="K25" s="86">
        <v>2844357</v>
      </c>
      <c r="L25" s="86">
        <f t="shared" si="2"/>
        <v>54948389</v>
      </c>
      <c r="M25" s="104">
        <f t="shared" si="3"/>
        <v>0.10068196339205321</v>
      </c>
      <c r="N25" s="85">
        <v>0</v>
      </c>
      <c r="O25" s="86">
        <v>0</v>
      </c>
      <c r="P25" s="86">
        <f t="shared" si="4"/>
        <v>0</v>
      </c>
      <c r="Q25" s="104">
        <f t="shared" si="5"/>
        <v>0</v>
      </c>
      <c r="R25" s="85">
        <v>0</v>
      </c>
      <c r="S25" s="86">
        <v>0</v>
      </c>
      <c r="T25" s="86">
        <f t="shared" si="6"/>
        <v>0</v>
      </c>
      <c r="U25" s="104">
        <f t="shared" si="7"/>
        <v>0</v>
      </c>
      <c r="V25" s="85">
        <v>0</v>
      </c>
      <c r="W25" s="86">
        <v>0</v>
      </c>
      <c r="X25" s="86">
        <f t="shared" si="8"/>
        <v>0</v>
      </c>
      <c r="Y25" s="104">
        <f t="shared" si="9"/>
        <v>0</v>
      </c>
      <c r="Z25" s="85">
        <v>52104032</v>
      </c>
      <c r="AA25" s="86">
        <v>2844357</v>
      </c>
      <c r="AB25" s="86">
        <f t="shared" si="10"/>
        <v>54948389</v>
      </c>
      <c r="AC25" s="104">
        <f t="shared" si="11"/>
        <v>0.10068196339205321</v>
      </c>
      <c r="AD25" s="85">
        <v>44242358</v>
      </c>
      <c r="AE25" s="86">
        <v>13055029</v>
      </c>
      <c r="AF25" s="86">
        <f t="shared" si="12"/>
        <v>57297387</v>
      </c>
      <c r="AG25" s="86">
        <v>447917160</v>
      </c>
      <c r="AH25" s="86">
        <v>474949226</v>
      </c>
      <c r="AI25" s="87">
        <v>57297387</v>
      </c>
      <c r="AJ25" s="124">
        <f t="shared" si="13"/>
        <v>0.12791960683087025</v>
      </c>
      <c r="AK25" s="125">
        <f t="shared" si="14"/>
        <v>-0.04099659902466413</v>
      </c>
    </row>
    <row r="26" spans="1:37" ht="12.75">
      <c r="A26" s="62" t="s">
        <v>111</v>
      </c>
      <c r="B26" s="63" t="s">
        <v>382</v>
      </c>
      <c r="C26" s="64" t="s">
        <v>383</v>
      </c>
      <c r="D26" s="85">
        <v>755056000</v>
      </c>
      <c r="E26" s="86">
        <v>237974000</v>
      </c>
      <c r="F26" s="87">
        <f t="shared" si="0"/>
        <v>993030000</v>
      </c>
      <c r="G26" s="85">
        <v>755056000</v>
      </c>
      <c r="H26" s="86">
        <v>237974000</v>
      </c>
      <c r="I26" s="87">
        <f t="shared" si="1"/>
        <v>993030000</v>
      </c>
      <c r="J26" s="85">
        <v>109518859</v>
      </c>
      <c r="K26" s="86">
        <v>29897251</v>
      </c>
      <c r="L26" s="86">
        <f t="shared" si="2"/>
        <v>139416110</v>
      </c>
      <c r="M26" s="104">
        <f t="shared" si="3"/>
        <v>0.14039466078567617</v>
      </c>
      <c r="N26" s="85">
        <v>0</v>
      </c>
      <c r="O26" s="86">
        <v>0</v>
      </c>
      <c r="P26" s="86">
        <f t="shared" si="4"/>
        <v>0</v>
      </c>
      <c r="Q26" s="104">
        <f t="shared" si="5"/>
        <v>0</v>
      </c>
      <c r="R26" s="85">
        <v>0</v>
      </c>
      <c r="S26" s="86">
        <v>0</v>
      </c>
      <c r="T26" s="86">
        <f t="shared" si="6"/>
        <v>0</v>
      </c>
      <c r="U26" s="104">
        <f t="shared" si="7"/>
        <v>0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v>109518859</v>
      </c>
      <c r="AA26" s="86">
        <v>29897251</v>
      </c>
      <c r="AB26" s="86">
        <f t="shared" si="10"/>
        <v>139416110</v>
      </c>
      <c r="AC26" s="104">
        <f t="shared" si="11"/>
        <v>0.14039466078567617</v>
      </c>
      <c r="AD26" s="85">
        <v>126704077</v>
      </c>
      <c r="AE26" s="86">
        <v>31232747</v>
      </c>
      <c r="AF26" s="86">
        <f t="shared" si="12"/>
        <v>157936824</v>
      </c>
      <c r="AG26" s="86">
        <v>1027618000</v>
      </c>
      <c r="AH26" s="86">
        <v>1071001535</v>
      </c>
      <c r="AI26" s="87">
        <v>157936824</v>
      </c>
      <c r="AJ26" s="124">
        <f t="shared" si="13"/>
        <v>0.15369215408838693</v>
      </c>
      <c r="AK26" s="125">
        <f t="shared" si="14"/>
        <v>-0.11726659768718661</v>
      </c>
    </row>
    <row r="27" spans="1:37" ht="16.5">
      <c r="A27" s="65"/>
      <c r="B27" s="66" t="s">
        <v>384</v>
      </c>
      <c r="C27" s="67"/>
      <c r="D27" s="88">
        <f>SUM(D22:D26)</f>
        <v>4444527291</v>
      </c>
      <c r="E27" s="89">
        <f>SUM(E22:E26)</f>
        <v>1804816082</v>
      </c>
      <c r="F27" s="90">
        <f t="shared" si="0"/>
        <v>6249343373</v>
      </c>
      <c r="G27" s="88">
        <f>SUM(G22:G26)</f>
        <v>4444527291</v>
      </c>
      <c r="H27" s="89">
        <f>SUM(H22:H26)</f>
        <v>1804816082</v>
      </c>
      <c r="I27" s="90">
        <f t="shared" si="1"/>
        <v>6249343373</v>
      </c>
      <c r="J27" s="88">
        <f>SUM(J22:J26)</f>
        <v>926152055</v>
      </c>
      <c r="K27" s="89">
        <f>SUM(K22:K26)</f>
        <v>243983690</v>
      </c>
      <c r="L27" s="89">
        <f t="shared" si="2"/>
        <v>1170135745</v>
      </c>
      <c r="M27" s="105">
        <f t="shared" si="3"/>
        <v>0.18724139084043895</v>
      </c>
      <c r="N27" s="88">
        <f>SUM(N22:N26)</f>
        <v>0</v>
      </c>
      <c r="O27" s="89">
        <f>SUM(O22:O26)</f>
        <v>0</v>
      </c>
      <c r="P27" s="89">
        <f t="shared" si="4"/>
        <v>0</v>
      </c>
      <c r="Q27" s="105">
        <f t="shared" si="5"/>
        <v>0</v>
      </c>
      <c r="R27" s="88">
        <f>SUM(R22:R26)</f>
        <v>0</v>
      </c>
      <c r="S27" s="89">
        <f>SUM(S22:S26)</f>
        <v>0</v>
      </c>
      <c r="T27" s="89">
        <f t="shared" si="6"/>
        <v>0</v>
      </c>
      <c r="U27" s="105">
        <f t="shared" si="7"/>
        <v>0</v>
      </c>
      <c r="V27" s="88">
        <f>SUM(V22:V26)</f>
        <v>0</v>
      </c>
      <c r="W27" s="89">
        <f>SUM(W22:W26)</f>
        <v>0</v>
      </c>
      <c r="X27" s="89">
        <f t="shared" si="8"/>
        <v>0</v>
      </c>
      <c r="Y27" s="105">
        <f t="shared" si="9"/>
        <v>0</v>
      </c>
      <c r="Z27" s="88">
        <v>926152055</v>
      </c>
      <c r="AA27" s="89">
        <v>243983690</v>
      </c>
      <c r="AB27" s="89">
        <f t="shared" si="10"/>
        <v>1170135745</v>
      </c>
      <c r="AC27" s="105">
        <f t="shared" si="11"/>
        <v>0.18724139084043895</v>
      </c>
      <c r="AD27" s="88">
        <f>SUM(AD22:AD26)</f>
        <v>843812426</v>
      </c>
      <c r="AE27" s="89">
        <f>SUM(AE22:AE26)</f>
        <v>127631131</v>
      </c>
      <c r="AF27" s="89">
        <f t="shared" si="12"/>
        <v>971443557</v>
      </c>
      <c r="AG27" s="89">
        <f>SUM(AG22:AG26)</f>
        <v>5689598394</v>
      </c>
      <c r="AH27" s="89">
        <f>SUM(AH22:AH26)</f>
        <v>5899354841</v>
      </c>
      <c r="AI27" s="90">
        <f>SUM(AI22:AI26)</f>
        <v>971443557</v>
      </c>
      <c r="AJ27" s="126">
        <f t="shared" si="13"/>
        <v>0.17074026842113174</v>
      </c>
      <c r="AK27" s="127">
        <f t="shared" si="14"/>
        <v>0.204532920691346</v>
      </c>
    </row>
    <row r="28" spans="1:37" ht="12.75">
      <c r="A28" s="62" t="s">
        <v>96</v>
      </c>
      <c r="B28" s="63" t="s">
        <v>385</v>
      </c>
      <c r="C28" s="64" t="s">
        <v>386</v>
      </c>
      <c r="D28" s="85">
        <v>285813610</v>
      </c>
      <c r="E28" s="86">
        <v>114676972</v>
      </c>
      <c r="F28" s="87">
        <f t="shared" si="0"/>
        <v>400490582</v>
      </c>
      <c r="G28" s="85">
        <v>285813610</v>
      </c>
      <c r="H28" s="86">
        <v>114676972</v>
      </c>
      <c r="I28" s="87">
        <f t="shared" si="1"/>
        <v>400490582</v>
      </c>
      <c r="J28" s="85">
        <v>37477809</v>
      </c>
      <c r="K28" s="86">
        <v>0</v>
      </c>
      <c r="L28" s="86">
        <f t="shared" si="2"/>
        <v>37477809</v>
      </c>
      <c r="M28" s="104">
        <f t="shared" si="3"/>
        <v>0.09357975114630786</v>
      </c>
      <c r="N28" s="85">
        <v>0</v>
      </c>
      <c r="O28" s="86">
        <v>0</v>
      </c>
      <c r="P28" s="86">
        <f t="shared" si="4"/>
        <v>0</v>
      </c>
      <c r="Q28" s="104">
        <f t="shared" si="5"/>
        <v>0</v>
      </c>
      <c r="R28" s="85">
        <v>0</v>
      </c>
      <c r="S28" s="86">
        <v>0</v>
      </c>
      <c r="T28" s="86">
        <f t="shared" si="6"/>
        <v>0</v>
      </c>
      <c r="U28" s="104">
        <f t="shared" si="7"/>
        <v>0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v>37477809</v>
      </c>
      <c r="AA28" s="86">
        <v>0</v>
      </c>
      <c r="AB28" s="86">
        <f t="shared" si="10"/>
        <v>37477809</v>
      </c>
      <c r="AC28" s="104">
        <f t="shared" si="11"/>
        <v>0.09357975114630786</v>
      </c>
      <c r="AD28" s="85">
        <v>43454499</v>
      </c>
      <c r="AE28" s="86">
        <v>9211652</v>
      </c>
      <c r="AF28" s="86">
        <f t="shared" si="12"/>
        <v>52666151</v>
      </c>
      <c r="AG28" s="86">
        <v>367581942</v>
      </c>
      <c r="AH28" s="86">
        <v>291843626</v>
      </c>
      <c r="AI28" s="87">
        <v>52666151</v>
      </c>
      <c r="AJ28" s="124">
        <f t="shared" si="13"/>
        <v>0.14327730767579436</v>
      </c>
      <c r="AK28" s="125">
        <f t="shared" si="14"/>
        <v>-0.2883890641638118</v>
      </c>
    </row>
    <row r="29" spans="1:37" ht="12.75">
      <c r="A29" s="62" t="s">
        <v>96</v>
      </c>
      <c r="B29" s="63" t="s">
        <v>387</v>
      </c>
      <c r="C29" s="64" t="s">
        <v>388</v>
      </c>
      <c r="D29" s="85">
        <v>506273807</v>
      </c>
      <c r="E29" s="86">
        <v>106452000</v>
      </c>
      <c r="F29" s="87">
        <f t="shared" si="0"/>
        <v>612725807</v>
      </c>
      <c r="G29" s="85">
        <v>506273807</v>
      </c>
      <c r="H29" s="86">
        <v>106452000</v>
      </c>
      <c r="I29" s="87">
        <f t="shared" si="1"/>
        <v>612725807</v>
      </c>
      <c r="J29" s="85">
        <v>121307602</v>
      </c>
      <c r="K29" s="86">
        <v>24425362</v>
      </c>
      <c r="L29" s="86">
        <f t="shared" si="2"/>
        <v>145732964</v>
      </c>
      <c r="M29" s="104">
        <f t="shared" si="3"/>
        <v>0.23784368527503527</v>
      </c>
      <c r="N29" s="85">
        <v>0</v>
      </c>
      <c r="O29" s="86">
        <v>0</v>
      </c>
      <c r="P29" s="86">
        <f t="shared" si="4"/>
        <v>0</v>
      </c>
      <c r="Q29" s="104">
        <f t="shared" si="5"/>
        <v>0</v>
      </c>
      <c r="R29" s="85">
        <v>0</v>
      </c>
      <c r="S29" s="86">
        <v>0</v>
      </c>
      <c r="T29" s="86">
        <f t="shared" si="6"/>
        <v>0</v>
      </c>
      <c r="U29" s="104">
        <f t="shared" si="7"/>
        <v>0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v>121307602</v>
      </c>
      <c r="AA29" s="86">
        <v>24425362</v>
      </c>
      <c r="AB29" s="86">
        <f t="shared" si="10"/>
        <v>145732964</v>
      </c>
      <c r="AC29" s="104">
        <f t="shared" si="11"/>
        <v>0.23784368527503527</v>
      </c>
      <c r="AD29" s="85">
        <v>45138283</v>
      </c>
      <c r="AE29" s="86">
        <v>33835765</v>
      </c>
      <c r="AF29" s="86">
        <f t="shared" si="12"/>
        <v>78974048</v>
      </c>
      <c r="AG29" s="86">
        <v>533657939</v>
      </c>
      <c r="AH29" s="86">
        <v>643257561</v>
      </c>
      <c r="AI29" s="87">
        <v>78974048</v>
      </c>
      <c r="AJ29" s="124">
        <f t="shared" si="13"/>
        <v>0.14798627028389436</v>
      </c>
      <c r="AK29" s="125">
        <f t="shared" si="14"/>
        <v>0.8453272649769707</v>
      </c>
    </row>
    <row r="30" spans="1:37" ht="12.75">
      <c r="A30" s="62" t="s">
        <v>96</v>
      </c>
      <c r="B30" s="63" t="s">
        <v>389</v>
      </c>
      <c r="C30" s="64" t="s">
        <v>390</v>
      </c>
      <c r="D30" s="85">
        <v>393653181</v>
      </c>
      <c r="E30" s="86">
        <v>85238800</v>
      </c>
      <c r="F30" s="87">
        <f t="shared" si="0"/>
        <v>478891981</v>
      </c>
      <c r="G30" s="85">
        <v>393653181</v>
      </c>
      <c r="H30" s="86">
        <v>85238800</v>
      </c>
      <c r="I30" s="87">
        <f t="shared" si="1"/>
        <v>478891981</v>
      </c>
      <c r="J30" s="85">
        <v>100798303</v>
      </c>
      <c r="K30" s="86">
        <v>3109391</v>
      </c>
      <c r="L30" s="86">
        <f t="shared" si="2"/>
        <v>103907694</v>
      </c>
      <c r="M30" s="104">
        <f t="shared" si="3"/>
        <v>0.21697522222657556</v>
      </c>
      <c r="N30" s="85">
        <v>0</v>
      </c>
      <c r="O30" s="86">
        <v>0</v>
      </c>
      <c r="P30" s="86">
        <f t="shared" si="4"/>
        <v>0</v>
      </c>
      <c r="Q30" s="104">
        <f t="shared" si="5"/>
        <v>0</v>
      </c>
      <c r="R30" s="85">
        <v>0</v>
      </c>
      <c r="S30" s="86">
        <v>0</v>
      </c>
      <c r="T30" s="86">
        <f t="shared" si="6"/>
        <v>0</v>
      </c>
      <c r="U30" s="104">
        <f t="shared" si="7"/>
        <v>0</v>
      </c>
      <c r="V30" s="85">
        <v>0</v>
      </c>
      <c r="W30" s="86">
        <v>0</v>
      </c>
      <c r="X30" s="86">
        <f t="shared" si="8"/>
        <v>0</v>
      </c>
      <c r="Y30" s="104">
        <f t="shared" si="9"/>
        <v>0</v>
      </c>
      <c r="Z30" s="85">
        <v>100798303</v>
      </c>
      <c r="AA30" s="86">
        <v>3109391</v>
      </c>
      <c r="AB30" s="86">
        <f t="shared" si="10"/>
        <v>103907694</v>
      </c>
      <c r="AC30" s="104">
        <f t="shared" si="11"/>
        <v>0.21697522222657556</v>
      </c>
      <c r="AD30" s="85">
        <v>75937296</v>
      </c>
      <c r="AE30" s="86">
        <v>15539964</v>
      </c>
      <c r="AF30" s="86">
        <f t="shared" si="12"/>
        <v>91477260</v>
      </c>
      <c r="AG30" s="86">
        <v>456955263</v>
      </c>
      <c r="AH30" s="86">
        <v>452904869</v>
      </c>
      <c r="AI30" s="87">
        <v>91477260</v>
      </c>
      <c r="AJ30" s="124">
        <f t="shared" si="13"/>
        <v>0.20018865610483186</v>
      </c>
      <c r="AK30" s="125">
        <f t="shared" si="14"/>
        <v>0.13588550859525084</v>
      </c>
    </row>
    <row r="31" spans="1:37" ht="12.75">
      <c r="A31" s="62" t="s">
        <v>96</v>
      </c>
      <c r="B31" s="63" t="s">
        <v>391</v>
      </c>
      <c r="C31" s="64" t="s">
        <v>392</v>
      </c>
      <c r="D31" s="85">
        <v>885064353</v>
      </c>
      <c r="E31" s="86">
        <v>486147170</v>
      </c>
      <c r="F31" s="87">
        <f t="shared" si="0"/>
        <v>1371211523</v>
      </c>
      <c r="G31" s="85">
        <v>885064353</v>
      </c>
      <c r="H31" s="86">
        <v>486147170</v>
      </c>
      <c r="I31" s="87">
        <f t="shared" si="1"/>
        <v>1371211523</v>
      </c>
      <c r="J31" s="85">
        <v>53874984</v>
      </c>
      <c r="K31" s="86">
        <v>69744930</v>
      </c>
      <c r="L31" s="86">
        <f t="shared" si="2"/>
        <v>123619914</v>
      </c>
      <c r="M31" s="104">
        <f t="shared" si="3"/>
        <v>0.09015378876742418</v>
      </c>
      <c r="N31" s="85">
        <v>0</v>
      </c>
      <c r="O31" s="86">
        <v>0</v>
      </c>
      <c r="P31" s="86">
        <f t="shared" si="4"/>
        <v>0</v>
      </c>
      <c r="Q31" s="104">
        <f t="shared" si="5"/>
        <v>0</v>
      </c>
      <c r="R31" s="85">
        <v>0</v>
      </c>
      <c r="S31" s="86">
        <v>0</v>
      </c>
      <c r="T31" s="86">
        <f t="shared" si="6"/>
        <v>0</v>
      </c>
      <c r="U31" s="104">
        <f t="shared" si="7"/>
        <v>0</v>
      </c>
      <c r="V31" s="85">
        <v>0</v>
      </c>
      <c r="W31" s="86">
        <v>0</v>
      </c>
      <c r="X31" s="86">
        <f t="shared" si="8"/>
        <v>0</v>
      </c>
      <c r="Y31" s="104">
        <f t="shared" si="9"/>
        <v>0</v>
      </c>
      <c r="Z31" s="85">
        <v>53874984</v>
      </c>
      <c r="AA31" s="86">
        <v>69744930</v>
      </c>
      <c r="AB31" s="86">
        <f t="shared" si="10"/>
        <v>123619914</v>
      </c>
      <c r="AC31" s="104">
        <f t="shared" si="11"/>
        <v>0.09015378876742418</v>
      </c>
      <c r="AD31" s="85">
        <v>208463616</v>
      </c>
      <c r="AE31" s="86">
        <v>93940199</v>
      </c>
      <c r="AF31" s="86">
        <f t="shared" si="12"/>
        <v>302403815</v>
      </c>
      <c r="AG31" s="86">
        <v>1257204194</v>
      </c>
      <c r="AH31" s="86">
        <v>1500023440</v>
      </c>
      <c r="AI31" s="87">
        <v>302403815</v>
      </c>
      <c r="AJ31" s="124">
        <f t="shared" si="13"/>
        <v>0.24053675325235194</v>
      </c>
      <c r="AK31" s="125">
        <f t="shared" si="14"/>
        <v>-0.5912091452946782</v>
      </c>
    </row>
    <row r="32" spans="1:37" ht="12.75">
      <c r="A32" s="62" t="s">
        <v>96</v>
      </c>
      <c r="B32" s="63" t="s">
        <v>393</v>
      </c>
      <c r="C32" s="64" t="s">
        <v>394</v>
      </c>
      <c r="D32" s="85">
        <v>573770676</v>
      </c>
      <c r="E32" s="86">
        <v>125230500</v>
      </c>
      <c r="F32" s="87">
        <f t="shared" si="0"/>
        <v>699001176</v>
      </c>
      <c r="G32" s="85">
        <v>573770676</v>
      </c>
      <c r="H32" s="86">
        <v>125230500</v>
      </c>
      <c r="I32" s="87">
        <f t="shared" si="1"/>
        <v>699001176</v>
      </c>
      <c r="J32" s="85">
        <v>9543757</v>
      </c>
      <c r="K32" s="86">
        <v>7754106</v>
      </c>
      <c r="L32" s="86">
        <f t="shared" si="2"/>
        <v>17297863</v>
      </c>
      <c r="M32" s="104">
        <f t="shared" si="3"/>
        <v>0.024746543487932558</v>
      </c>
      <c r="N32" s="85">
        <v>0</v>
      </c>
      <c r="O32" s="86">
        <v>0</v>
      </c>
      <c r="P32" s="86">
        <f t="shared" si="4"/>
        <v>0</v>
      </c>
      <c r="Q32" s="104">
        <f t="shared" si="5"/>
        <v>0</v>
      </c>
      <c r="R32" s="85">
        <v>0</v>
      </c>
      <c r="S32" s="86">
        <v>0</v>
      </c>
      <c r="T32" s="86">
        <f t="shared" si="6"/>
        <v>0</v>
      </c>
      <c r="U32" s="104">
        <f t="shared" si="7"/>
        <v>0</v>
      </c>
      <c r="V32" s="85">
        <v>0</v>
      </c>
      <c r="W32" s="86">
        <v>0</v>
      </c>
      <c r="X32" s="86">
        <f t="shared" si="8"/>
        <v>0</v>
      </c>
      <c r="Y32" s="104">
        <f t="shared" si="9"/>
        <v>0</v>
      </c>
      <c r="Z32" s="85">
        <v>9543757</v>
      </c>
      <c r="AA32" s="86">
        <v>7754106</v>
      </c>
      <c r="AB32" s="86">
        <f t="shared" si="10"/>
        <v>17297863</v>
      </c>
      <c r="AC32" s="104">
        <f t="shared" si="11"/>
        <v>0.024746543487932558</v>
      </c>
      <c r="AD32" s="85">
        <v>34821096</v>
      </c>
      <c r="AE32" s="86">
        <v>135802</v>
      </c>
      <c r="AF32" s="86">
        <f t="shared" si="12"/>
        <v>34956898</v>
      </c>
      <c r="AG32" s="86">
        <v>642328156</v>
      </c>
      <c r="AH32" s="86">
        <v>634220333</v>
      </c>
      <c r="AI32" s="87">
        <v>34956898</v>
      </c>
      <c r="AJ32" s="124">
        <f t="shared" si="13"/>
        <v>0.05442217918281633</v>
      </c>
      <c r="AK32" s="125">
        <f t="shared" si="14"/>
        <v>-0.5051659618081673</v>
      </c>
    </row>
    <row r="33" spans="1:37" ht="12.75">
      <c r="A33" s="62" t="s">
        <v>111</v>
      </c>
      <c r="B33" s="63" t="s">
        <v>395</v>
      </c>
      <c r="C33" s="64" t="s">
        <v>396</v>
      </c>
      <c r="D33" s="85">
        <v>161727705</v>
      </c>
      <c r="E33" s="86">
        <v>300000</v>
      </c>
      <c r="F33" s="87">
        <f t="shared" si="0"/>
        <v>162027705</v>
      </c>
      <c r="G33" s="85">
        <v>161727705</v>
      </c>
      <c r="H33" s="86">
        <v>300000</v>
      </c>
      <c r="I33" s="87">
        <f t="shared" si="1"/>
        <v>162027705</v>
      </c>
      <c r="J33" s="85">
        <v>29662639</v>
      </c>
      <c r="K33" s="86">
        <v>0</v>
      </c>
      <c r="L33" s="86">
        <f t="shared" si="2"/>
        <v>29662639</v>
      </c>
      <c r="M33" s="104">
        <f t="shared" si="3"/>
        <v>0.18307140127671376</v>
      </c>
      <c r="N33" s="85">
        <v>0</v>
      </c>
      <c r="O33" s="86">
        <v>0</v>
      </c>
      <c r="P33" s="86">
        <f t="shared" si="4"/>
        <v>0</v>
      </c>
      <c r="Q33" s="104">
        <f t="shared" si="5"/>
        <v>0</v>
      </c>
      <c r="R33" s="85">
        <v>0</v>
      </c>
      <c r="S33" s="86">
        <v>0</v>
      </c>
      <c r="T33" s="86">
        <f t="shared" si="6"/>
        <v>0</v>
      </c>
      <c r="U33" s="104">
        <f t="shared" si="7"/>
        <v>0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v>29662639</v>
      </c>
      <c r="AA33" s="86">
        <v>0</v>
      </c>
      <c r="AB33" s="86">
        <f t="shared" si="10"/>
        <v>29662639</v>
      </c>
      <c r="AC33" s="104">
        <f t="shared" si="11"/>
        <v>0.18307140127671376</v>
      </c>
      <c r="AD33" s="85">
        <v>30807147</v>
      </c>
      <c r="AE33" s="86">
        <v>0</v>
      </c>
      <c r="AF33" s="86">
        <f t="shared" si="12"/>
        <v>30807147</v>
      </c>
      <c r="AG33" s="86">
        <v>153800901</v>
      </c>
      <c r="AH33" s="86">
        <v>184948312</v>
      </c>
      <c r="AI33" s="87">
        <v>30807147</v>
      </c>
      <c r="AJ33" s="124">
        <f t="shared" si="13"/>
        <v>0.20030537402378418</v>
      </c>
      <c r="AK33" s="125">
        <f t="shared" si="14"/>
        <v>-0.03715072999132307</v>
      </c>
    </row>
    <row r="34" spans="1:37" ht="16.5">
      <c r="A34" s="65"/>
      <c r="B34" s="66" t="s">
        <v>397</v>
      </c>
      <c r="C34" s="67"/>
      <c r="D34" s="88">
        <f>SUM(D28:D33)</f>
        <v>2806303332</v>
      </c>
      <c r="E34" s="89">
        <f>SUM(E28:E33)</f>
        <v>918045442</v>
      </c>
      <c r="F34" s="90">
        <f t="shared" si="0"/>
        <v>3724348774</v>
      </c>
      <c r="G34" s="88">
        <f>SUM(G28:G33)</f>
        <v>2806303332</v>
      </c>
      <c r="H34" s="89">
        <f>SUM(H28:H33)</f>
        <v>918045442</v>
      </c>
      <c r="I34" s="90">
        <f t="shared" si="1"/>
        <v>3724348774</v>
      </c>
      <c r="J34" s="88">
        <f>SUM(J28:J33)</f>
        <v>352665094</v>
      </c>
      <c r="K34" s="89">
        <f>SUM(K28:K33)</f>
        <v>105033789</v>
      </c>
      <c r="L34" s="89">
        <f t="shared" si="2"/>
        <v>457698883</v>
      </c>
      <c r="M34" s="105">
        <f t="shared" si="3"/>
        <v>0.12289366833612238</v>
      </c>
      <c r="N34" s="88">
        <f>SUM(N28:N33)</f>
        <v>0</v>
      </c>
      <c r="O34" s="89">
        <f>SUM(O28:O33)</f>
        <v>0</v>
      </c>
      <c r="P34" s="89">
        <f t="shared" si="4"/>
        <v>0</v>
      </c>
      <c r="Q34" s="105">
        <f t="shared" si="5"/>
        <v>0</v>
      </c>
      <c r="R34" s="88">
        <f>SUM(R28:R33)</f>
        <v>0</v>
      </c>
      <c r="S34" s="89">
        <f>SUM(S28:S33)</f>
        <v>0</v>
      </c>
      <c r="T34" s="89">
        <f t="shared" si="6"/>
        <v>0</v>
      </c>
      <c r="U34" s="105">
        <f t="shared" si="7"/>
        <v>0</v>
      </c>
      <c r="V34" s="88">
        <f>SUM(V28:V33)</f>
        <v>0</v>
      </c>
      <c r="W34" s="89">
        <f>SUM(W28:W33)</f>
        <v>0</v>
      </c>
      <c r="X34" s="89">
        <f t="shared" si="8"/>
        <v>0</v>
      </c>
      <c r="Y34" s="105">
        <f t="shared" si="9"/>
        <v>0</v>
      </c>
      <c r="Z34" s="88">
        <v>352665094</v>
      </c>
      <c r="AA34" s="89">
        <v>105033789</v>
      </c>
      <c r="AB34" s="89">
        <f t="shared" si="10"/>
        <v>457698883</v>
      </c>
      <c r="AC34" s="105">
        <f t="shared" si="11"/>
        <v>0.12289366833612238</v>
      </c>
      <c r="AD34" s="88">
        <f>SUM(AD28:AD33)</f>
        <v>438621937</v>
      </c>
      <c r="AE34" s="89">
        <f>SUM(AE28:AE33)</f>
        <v>152663382</v>
      </c>
      <c r="AF34" s="89">
        <f t="shared" si="12"/>
        <v>591285319</v>
      </c>
      <c r="AG34" s="89">
        <f>SUM(AG28:AG33)</f>
        <v>3411528395</v>
      </c>
      <c r="AH34" s="89">
        <f>SUM(AH28:AH33)</f>
        <v>3707198141</v>
      </c>
      <c r="AI34" s="90">
        <f>SUM(AI28:AI33)</f>
        <v>591285319</v>
      </c>
      <c r="AJ34" s="126">
        <f t="shared" si="13"/>
        <v>0.17331977065370432</v>
      </c>
      <c r="AK34" s="127">
        <f t="shared" si="14"/>
        <v>-0.22592550788496746</v>
      </c>
    </row>
    <row r="35" spans="1:37" ht="12.75">
      <c r="A35" s="62" t="s">
        <v>96</v>
      </c>
      <c r="B35" s="63" t="s">
        <v>398</v>
      </c>
      <c r="C35" s="64" t="s">
        <v>399</v>
      </c>
      <c r="D35" s="85">
        <v>270153546</v>
      </c>
      <c r="E35" s="86">
        <v>61285000</v>
      </c>
      <c r="F35" s="87">
        <f t="shared" si="0"/>
        <v>331438546</v>
      </c>
      <c r="G35" s="85">
        <v>270153546</v>
      </c>
      <c r="H35" s="86">
        <v>61285000</v>
      </c>
      <c r="I35" s="87">
        <f t="shared" si="1"/>
        <v>331438546</v>
      </c>
      <c r="J35" s="85">
        <v>87762865</v>
      </c>
      <c r="K35" s="86">
        <v>4649218</v>
      </c>
      <c r="L35" s="86">
        <f t="shared" si="2"/>
        <v>92412083</v>
      </c>
      <c r="M35" s="104">
        <f t="shared" si="3"/>
        <v>0.2788211694604767</v>
      </c>
      <c r="N35" s="85">
        <v>0</v>
      </c>
      <c r="O35" s="86">
        <v>0</v>
      </c>
      <c r="P35" s="86">
        <f t="shared" si="4"/>
        <v>0</v>
      </c>
      <c r="Q35" s="104">
        <f t="shared" si="5"/>
        <v>0</v>
      </c>
      <c r="R35" s="85">
        <v>0</v>
      </c>
      <c r="S35" s="86">
        <v>0</v>
      </c>
      <c r="T35" s="86">
        <f t="shared" si="6"/>
        <v>0</v>
      </c>
      <c r="U35" s="104">
        <f t="shared" si="7"/>
        <v>0</v>
      </c>
      <c r="V35" s="85">
        <v>0</v>
      </c>
      <c r="W35" s="86">
        <v>0</v>
      </c>
      <c r="X35" s="86">
        <f t="shared" si="8"/>
        <v>0</v>
      </c>
      <c r="Y35" s="104">
        <f t="shared" si="9"/>
        <v>0</v>
      </c>
      <c r="Z35" s="85">
        <v>87762865</v>
      </c>
      <c r="AA35" s="86">
        <v>4649218</v>
      </c>
      <c r="AB35" s="86">
        <f t="shared" si="10"/>
        <v>92412083</v>
      </c>
      <c r="AC35" s="104">
        <f t="shared" si="11"/>
        <v>0.2788211694604767</v>
      </c>
      <c r="AD35" s="85">
        <v>33465113</v>
      </c>
      <c r="AE35" s="86">
        <v>7532049</v>
      </c>
      <c r="AF35" s="86">
        <f t="shared" si="12"/>
        <v>40997162</v>
      </c>
      <c r="AG35" s="86">
        <v>313763807</v>
      </c>
      <c r="AH35" s="86">
        <v>320630815</v>
      </c>
      <c r="AI35" s="87">
        <v>40997162</v>
      </c>
      <c r="AJ35" s="124">
        <f t="shared" si="13"/>
        <v>0.1306624954356192</v>
      </c>
      <c r="AK35" s="125">
        <f t="shared" si="14"/>
        <v>1.2541092722466987</v>
      </c>
    </row>
    <row r="36" spans="1:37" ht="12.75">
      <c r="A36" s="62" t="s">
        <v>96</v>
      </c>
      <c r="B36" s="63" t="s">
        <v>400</v>
      </c>
      <c r="C36" s="64" t="s">
        <v>401</v>
      </c>
      <c r="D36" s="85">
        <v>386388134</v>
      </c>
      <c r="E36" s="86">
        <v>77301755</v>
      </c>
      <c r="F36" s="87">
        <f t="shared" si="0"/>
        <v>463689889</v>
      </c>
      <c r="G36" s="85">
        <v>386388134</v>
      </c>
      <c r="H36" s="86">
        <v>77301755</v>
      </c>
      <c r="I36" s="87">
        <f t="shared" si="1"/>
        <v>463689889</v>
      </c>
      <c r="J36" s="85">
        <v>79840147</v>
      </c>
      <c r="K36" s="86">
        <v>18578290</v>
      </c>
      <c r="L36" s="86">
        <f t="shared" si="2"/>
        <v>98418437</v>
      </c>
      <c r="M36" s="104">
        <f t="shared" si="3"/>
        <v>0.21225055653521055</v>
      </c>
      <c r="N36" s="85">
        <v>0</v>
      </c>
      <c r="O36" s="86">
        <v>0</v>
      </c>
      <c r="P36" s="86">
        <f t="shared" si="4"/>
        <v>0</v>
      </c>
      <c r="Q36" s="104">
        <f t="shared" si="5"/>
        <v>0</v>
      </c>
      <c r="R36" s="85">
        <v>0</v>
      </c>
      <c r="S36" s="86">
        <v>0</v>
      </c>
      <c r="T36" s="86">
        <f t="shared" si="6"/>
        <v>0</v>
      </c>
      <c r="U36" s="104">
        <f t="shared" si="7"/>
        <v>0</v>
      </c>
      <c r="V36" s="85">
        <v>0</v>
      </c>
      <c r="W36" s="86">
        <v>0</v>
      </c>
      <c r="X36" s="86">
        <f t="shared" si="8"/>
        <v>0</v>
      </c>
      <c r="Y36" s="104">
        <f t="shared" si="9"/>
        <v>0</v>
      </c>
      <c r="Z36" s="85">
        <v>79840147</v>
      </c>
      <c r="AA36" s="86">
        <v>18578290</v>
      </c>
      <c r="AB36" s="86">
        <f t="shared" si="10"/>
        <v>98418437</v>
      </c>
      <c r="AC36" s="104">
        <f t="shared" si="11"/>
        <v>0.21225055653521055</v>
      </c>
      <c r="AD36" s="85">
        <v>86770926</v>
      </c>
      <c r="AE36" s="86">
        <v>18115112</v>
      </c>
      <c r="AF36" s="86">
        <f t="shared" si="12"/>
        <v>104886038</v>
      </c>
      <c r="AG36" s="86">
        <v>423364031</v>
      </c>
      <c r="AH36" s="86">
        <v>466053317</v>
      </c>
      <c r="AI36" s="87">
        <v>104886038</v>
      </c>
      <c r="AJ36" s="124">
        <f t="shared" si="13"/>
        <v>0.24774432951296232</v>
      </c>
      <c r="AK36" s="125">
        <f t="shared" si="14"/>
        <v>-0.06166312622086079</v>
      </c>
    </row>
    <row r="37" spans="1:37" ht="12.75">
      <c r="A37" s="62" t="s">
        <v>96</v>
      </c>
      <c r="B37" s="63" t="s">
        <v>402</v>
      </c>
      <c r="C37" s="64" t="s">
        <v>403</v>
      </c>
      <c r="D37" s="85">
        <v>268816551</v>
      </c>
      <c r="E37" s="86">
        <v>144961811</v>
      </c>
      <c r="F37" s="87">
        <f t="shared" si="0"/>
        <v>413778362</v>
      </c>
      <c r="G37" s="85">
        <v>268816551</v>
      </c>
      <c r="H37" s="86">
        <v>144961811</v>
      </c>
      <c r="I37" s="87">
        <f t="shared" si="1"/>
        <v>413778362</v>
      </c>
      <c r="J37" s="85">
        <v>68977132</v>
      </c>
      <c r="K37" s="86">
        <v>63357637</v>
      </c>
      <c r="L37" s="86">
        <f t="shared" si="2"/>
        <v>132334769</v>
      </c>
      <c r="M37" s="104">
        <f t="shared" si="3"/>
        <v>0.3198204187390543</v>
      </c>
      <c r="N37" s="85">
        <v>0</v>
      </c>
      <c r="O37" s="86">
        <v>0</v>
      </c>
      <c r="P37" s="86">
        <f t="shared" si="4"/>
        <v>0</v>
      </c>
      <c r="Q37" s="104">
        <f t="shared" si="5"/>
        <v>0</v>
      </c>
      <c r="R37" s="85">
        <v>0</v>
      </c>
      <c r="S37" s="86">
        <v>0</v>
      </c>
      <c r="T37" s="86">
        <f t="shared" si="6"/>
        <v>0</v>
      </c>
      <c r="U37" s="104">
        <f t="shared" si="7"/>
        <v>0</v>
      </c>
      <c r="V37" s="85">
        <v>0</v>
      </c>
      <c r="W37" s="86">
        <v>0</v>
      </c>
      <c r="X37" s="86">
        <f t="shared" si="8"/>
        <v>0</v>
      </c>
      <c r="Y37" s="104">
        <f t="shared" si="9"/>
        <v>0</v>
      </c>
      <c r="Z37" s="85">
        <v>68977132</v>
      </c>
      <c r="AA37" s="86">
        <v>63357637</v>
      </c>
      <c r="AB37" s="86">
        <f t="shared" si="10"/>
        <v>132334769</v>
      </c>
      <c r="AC37" s="104">
        <f t="shared" si="11"/>
        <v>0.3198204187390543</v>
      </c>
      <c r="AD37" s="85">
        <v>40604258</v>
      </c>
      <c r="AE37" s="86">
        <v>39295869</v>
      </c>
      <c r="AF37" s="86">
        <f t="shared" si="12"/>
        <v>79900127</v>
      </c>
      <c r="AG37" s="86">
        <v>386023769</v>
      </c>
      <c r="AH37" s="86">
        <v>441076550</v>
      </c>
      <c r="AI37" s="87">
        <v>79900127</v>
      </c>
      <c r="AJ37" s="124">
        <f t="shared" si="13"/>
        <v>0.2069824021639455</v>
      </c>
      <c r="AK37" s="125">
        <f t="shared" si="14"/>
        <v>0.656252298572692</v>
      </c>
    </row>
    <row r="38" spans="1:37" ht="12.75">
      <c r="A38" s="62" t="s">
        <v>96</v>
      </c>
      <c r="B38" s="63" t="s">
        <v>404</v>
      </c>
      <c r="C38" s="64" t="s">
        <v>405</v>
      </c>
      <c r="D38" s="85">
        <v>584247118</v>
      </c>
      <c r="E38" s="86">
        <v>140438401</v>
      </c>
      <c r="F38" s="87">
        <f t="shared" si="0"/>
        <v>724685519</v>
      </c>
      <c r="G38" s="85">
        <v>584247118</v>
      </c>
      <c r="H38" s="86">
        <v>140438401</v>
      </c>
      <c r="I38" s="87">
        <f t="shared" si="1"/>
        <v>724685519</v>
      </c>
      <c r="J38" s="85">
        <v>109407562</v>
      </c>
      <c r="K38" s="86">
        <v>19545639</v>
      </c>
      <c r="L38" s="86">
        <f t="shared" si="2"/>
        <v>128953201</v>
      </c>
      <c r="M38" s="104">
        <f t="shared" si="3"/>
        <v>0.17794367021151972</v>
      </c>
      <c r="N38" s="85">
        <v>0</v>
      </c>
      <c r="O38" s="86">
        <v>0</v>
      </c>
      <c r="P38" s="86">
        <f t="shared" si="4"/>
        <v>0</v>
      </c>
      <c r="Q38" s="104">
        <f t="shared" si="5"/>
        <v>0</v>
      </c>
      <c r="R38" s="85">
        <v>0</v>
      </c>
      <c r="S38" s="86">
        <v>0</v>
      </c>
      <c r="T38" s="86">
        <f t="shared" si="6"/>
        <v>0</v>
      </c>
      <c r="U38" s="104">
        <f t="shared" si="7"/>
        <v>0</v>
      </c>
      <c r="V38" s="85">
        <v>0</v>
      </c>
      <c r="W38" s="86">
        <v>0</v>
      </c>
      <c r="X38" s="86">
        <f t="shared" si="8"/>
        <v>0</v>
      </c>
      <c r="Y38" s="104">
        <f t="shared" si="9"/>
        <v>0</v>
      </c>
      <c r="Z38" s="85">
        <v>109407562</v>
      </c>
      <c r="AA38" s="86">
        <v>19545639</v>
      </c>
      <c r="AB38" s="86">
        <f t="shared" si="10"/>
        <v>128953201</v>
      </c>
      <c r="AC38" s="104">
        <f t="shared" si="11"/>
        <v>0.17794367021151972</v>
      </c>
      <c r="AD38" s="85">
        <v>47234506</v>
      </c>
      <c r="AE38" s="86">
        <v>16094954</v>
      </c>
      <c r="AF38" s="86">
        <f t="shared" si="12"/>
        <v>63329460</v>
      </c>
      <c r="AG38" s="86">
        <v>722106053</v>
      </c>
      <c r="AH38" s="86">
        <v>740475816</v>
      </c>
      <c r="AI38" s="87">
        <v>63329460</v>
      </c>
      <c r="AJ38" s="124">
        <f t="shared" si="13"/>
        <v>0.08770105130250168</v>
      </c>
      <c r="AK38" s="125">
        <f t="shared" si="14"/>
        <v>1.0362277050838582</v>
      </c>
    </row>
    <row r="39" spans="1:37" ht="12.75">
      <c r="A39" s="62" t="s">
        <v>111</v>
      </c>
      <c r="B39" s="63" t="s">
        <v>406</v>
      </c>
      <c r="C39" s="64" t="s">
        <v>407</v>
      </c>
      <c r="D39" s="85">
        <v>866624000</v>
      </c>
      <c r="E39" s="86">
        <v>689845000</v>
      </c>
      <c r="F39" s="87">
        <f t="shared" si="0"/>
        <v>1556469000</v>
      </c>
      <c r="G39" s="85">
        <v>866624000</v>
      </c>
      <c r="H39" s="86">
        <v>689845000</v>
      </c>
      <c r="I39" s="87">
        <f t="shared" si="1"/>
        <v>1556469000</v>
      </c>
      <c r="J39" s="85">
        <v>181483339</v>
      </c>
      <c r="K39" s="86">
        <v>100187524</v>
      </c>
      <c r="L39" s="86">
        <f t="shared" si="2"/>
        <v>281670863</v>
      </c>
      <c r="M39" s="104">
        <f t="shared" si="3"/>
        <v>0.18096785930204842</v>
      </c>
      <c r="N39" s="85">
        <v>0</v>
      </c>
      <c r="O39" s="86">
        <v>0</v>
      </c>
      <c r="P39" s="86">
        <f t="shared" si="4"/>
        <v>0</v>
      </c>
      <c r="Q39" s="104">
        <f t="shared" si="5"/>
        <v>0</v>
      </c>
      <c r="R39" s="85">
        <v>0</v>
      </c>
      <c r="S39" s="86">
        <v>0</v>
      </c>
      <c r="T39" s="86">
        <f t="shared" si="6"/>
        <v>0</v>
      </c>
      <c r="U39" s="104">
        <f t="shared" si="7"/>
        <v>0</v>
      </c>
      <c r="V39" s="85">
        <v>0</v>
      </c>
      <c r="W39" s="86">
        <v>0</v>
      </c>
      <c r="X39" s="86">
        <f t="shared" si="8"/>
        <v>0</v>
      </c>
      <c r="Y39" s="104">
        <f t="shared" si="9"/>
        <v>0</v>
      </c>
      <c r="Z39" s="85">
        <v>181483339</v>
      </c>
      <c r="AA39" s="86">
        <v>100187524</v>
      </c>
      <c r="AB39" s="86">
        <f t="shared" si="10"/>
        <v>281670863</v>
      </c>
      <c r="AC39" s="104">
        <f t="shared" si="11"/>
        <v>0.18096785930204842</v>
      </c>
      <c r="AD39" s="85">
        <v>241354401</v>
      </c>
      <c r="AE39" s="86">
        <v>69774547</v>
      </c>
      <c r="AF39" s="86">
        <f t="shared" si="12"/>
        <v>311128948</v>
      </c>
      <c r="AG39" s="86">
        <v>1602020668</v>
      </c>
      <c r="AH39" s="86">
        <v>1638478000</v>
      </c>
      <c r="AI39" s="87">
        <v>311128948</v>
      </c>
      <c r="AJ39" s="124">
        <f t="shared" si="13"/>
        <v>0.1942103208870711</v>
      </c>
      <c r="AK39" s="125">
        <f t="shared" si="14"/>
        <v>-0.0946812734377902</v>
      </c>
    </row>
    <row r="40" spans="1:37" ht="16.5">
      <c r="A40" s="65"/>
      <c r="B40" s="66" t="s">
        <v>408</v>
      </c>
      <c r="C40" s="67"/>
      <c r="D40" s="88">
        <f>SUM(D35:D39)</f>
        <v>2376229349</v>
      </c>
      <c r="E40" s="89">
        <f>SUM(E35:E39)</f>
        <v>1113831967</v>
      </c>
      <c r="F40" s="90">
        <f t="shared" si="0"/>
        <v>3490061316</v>
      </c>
      <c r="G40" s="88">
        <f>SUM(G35:G39)</f>
        <v>2376229349</v>
      </c>
      <c r="H40" s="89">
        <f>SUM(H35:H39)</f>
        <v>1113831967</v>
      </c>
      <c r="I40" s="90">
        <f t="shared" si="1"/>
        <v>3490061316</v>
      </c>
      <c r="J40" s="88">
        <f>SUM(J35:J39)</f>
        <v>527471045</v>
      </c>
      <c r="K40" s="89">
        <f>SUM(K35:K39)</f>
        <v>206318308</v>
      </c>
      <c r="L40" s="89">
        <f t="shared" si="2"/>
        <v>733789353</v>
      </c>
      <c r="M40" s="105">
        <f t="shared" si="3"/>
        <v>0.21025113502619047</v>
      </c>
      <c r="N40" s="88">
        <f>SUM(N35:N39)</f>
        <v>0</v>
      </c>
      <c r="O40" s="89">
        <f>SUM(O35:O39)</f>
        <v>0</v>
      </c>
      <c r="P40" s="89">
        <f t="shared" si="4"/>
        <v>0</v>
      </c>
      <c r="Q40" s="105">
        <f t="shared" si="5"/>
        <v>0</v>
      </c>
      <c r="R40" s="88">
        <f>SUM(R35:R39)</f>
        <v>0</v>
      </c>
      <c r="S40" s="89">
        <f>SUM(S35:S39)</f>
        <v>0</v>
      </c>
      <c r="T40" s="89">
        <f t="shared" si="6"/>
        <v>0</v>
      </c>
      <c r="U40" s="105">
        <f t="shared" si="7"/>
        <v>0</v>
      </c>
      <c r="V40" s="88">
        <f>SUM(V35:V39)</f>
        <v>0</v>
      </c>
      <c r="W40" s="89">
        <f>SUM(W35:W39)</f>
        <v>0</v>
      </c>
      <c r="X40" s="89">
        <f t="shared" si="8"/>
        <v>0</v>
      </c>
      <c r="Y40" s="105">
        <f t="shared" si="9"/>
        <v>0</v>
      </c>
      <c r="Z40" s="88">
        <v>527471045</v>
      </c>
      <c r="AA40" s="89">
        <v>206318308</v>
      </c>
      <c r="AB40" s="89">
        <f t="shared" si="10"/>
        <v>733789353</v>
      </c>
      <c r="AC40" s="105">
        <f t="shared" si="11"/>
        <v>0.21025113502619047</v>
      </c>
      <c r="AD40" s="88">
        <f>SUM(AD35:AD39)</f>
        <v>449429204</v>
      </c>
      <c r="AE40" s="89">
        <f>SUM(AE35:AE39)</f>
        <v>150812531</v>
      </c>
      <c r="AF40" s="89">
        <f t="shared" si="12"/>
        <v>600241735</v>
      </c>
      <c r="AG40" s="89">
        <f>SUM(AG35:AG39)</f>
        <v>3447278328</v>
      </c>
      <c r="AH40" s="89">
        <f>SUM(AH35:AH39)</f>
        <v>3606714498</v>
      </c>
      <c r="AI40" s="90">
        <f>SUM(AI35:AI39)</f>
        <v>600241735</v>
      </c>
      <c r="AJ40" s="126">
        <f t="shared" si="13"/>
        <v>0.17412047357030233</v>
      </c>
      <c r="AK40" s="127">
        <f t="shared" si="14"/>
        <v>0.2224897240775836</v>
      </c>
    </row>
    <row r="41" spans="1:37" ht="16.5">
      <c r="A41" s="68"/>
      <c r="B41" s="69" t="s">
        <v>409</v>
      </c>
      <c r="C41" s="70"/>
      <c r="D41" s="91">
        <f>SUM(D9:D14,D16:D20,D22:D26,D28:D33,D35:D39)</f>
        <v>15798927834</v>
      </c>
      <c r="E41" s="92">
        <f>SUM(E9:E14,E16:E20,E22:E26,E28:E33,E35:E39)</f>
        <v>6261794859</v>
      </c>
      <c r="F41" s="93">
        <f t="shared" si="0"/>
        <v>22060722693</v>
      </c>
      <c r="G41" s="91">
        <f>SUM(G9:G14,G16:G20,G22:G26,G28:G33,G35:G39)</f>
        <v>15798927834</v>
      </c>
      <c r="H41" s="92">
        <f>SUM(H9:H14,H16:H20,H22:H26,H28:H33,H35:H39)</f>
        <v>6261794859</v>
      </c>
      <c r="I41" s="93">
        <f t="shared" si="1"/>
        <v>22060722693</v>
      </c>
      <c r="J41" s="91">
        <f>SUM(J9:J14,J16:J20,J22:J26,J28:J33,J35:J39)</f>
        <v>2748394721</v>
      </c>
      <c r="K41" s="92">
        <f>SUM(K9:K14,K16:K20,K22:K26,K28:K33,K35:K39)</f>
        <v>863272776</v>
      </c>
      <c r="L41" s="92">
        <f t="shared" si="2"/>
        <v>3611667497</v>
      </c>
      <c r="M41" s="106">
        <f t="shared" si="3"/>
        <v>0.16371483143414897</v>
      </c>
      <c r="N41" s="91">
        <f>SUM(N9:N14,N16:N20,N22:N26,N28:N33,N35:N39)</f>
        <v>0</v>
      </c>
      <c r="O41" s="92">
        <f>SUM(O9:O14,O16:O20,O22:O26,O28:O33,O35:O39)</f>
        <v>0</v>
      </c>
      <c r="P41" s="92">
        <f t="shared" si="4"/>
        <v>0</v>
      </c>
      <c r="Q41" s="106">
        <f t="shared" si="5"/>
        <v>0</v>
      </c>
      <c r="R41" s="91">
        <f>SUM(R9:R14,R16:R20,R22:R26,R28:R33,R35:R39)</f>
        <v>0</v>
      </c>
      <c r="S41" s="92">
        <f>SUM(S9:S14,S16:S20,S22:S26,S28:S33,S35:S39)</f>
        <v>0</v>
      </c>
      <c r="T41" s="92">
        <f t="shared" si="6"/>
        <v>0</v>
      </c>
      <c r="U41" s="106">
        <f t="shared" si="7"/>
        <v>0</v>
      </c>
      <c r="V41" s="91">
        <f>SUM(V9:V14,V16:V20,V22:V26,V28:V33,V35:V39)</f>
        <v>0</v>
      </c>
      <c r="W41" s="92">
        <f>SUM(W9:W14,W16:W20,W22:W26,W28:W33,W35:W39)</f>
        <v>0</v>
      </c>
      <c r="X41" s="92">
        <f t="shared" si="8"/>
        <v>0</v>
      </c>
      <c r="Y41" s="106">
        <f t="shared" si="9"/>
        <v>0</v>
      </c>
      <c r="Z41" s="91">
        <v>2748394721</v>
      </c>
      <c r="AA41" s="92">
        <v>863272776</v>
      </c>
      <c r="AB41" s="92">
        <f t="shared" si="10"/>
        <v>3611667497</v>
      </c>
      <c r="AC41" s="106">
        <f t="shared" si="11"/>
        <v>0.16371483143414897</v>
      </c>
      <c r="AD41" s="91">
        <f>SUM(AD9:AD14,AD16:AD20,AD22:AD26,AD28:AD33,AD35:AD39)</f>
        <v>2697102219</v>
      </c>
      <c r="AE41" s="92">
        <f>SUM(AE9:AE14,AE16:AE20,AE22:AE26,AE28:AE33,AE35:AE39)</f>
        <v>748686219</v>
      </c>
      <c r="AF41" s="92">
        <f t="shared" si="12"/>
        <v>3445788438</v>
      </c>
      <c r="AG41" s="92">
        <f>SUM(AG9:AG14,AG16:AG20,AG22:AG26,AG28:AG33,AG35:AG39)</f>
        <v>20675952898</v>
      </c>
      <c r="AH41" s="92">
        <f>SUM(AH9:AH14,AH16:AH20,AH22:AH26,AH28:AH33,AH35:AH39)</f>
        <v>21560489726</v>
      </c>
      <c r="AI41" s="93">
        <f>SUM(AI9:AI14,AI16:AI20,AI22:AI26,AI28:AI33,AI35:AI39)</f>
        <v>3445788438</v>
      </c>
      <c r="AJ41" s="128">
        <f t="shared" si="13"/>
        <v>0.16665681407763866</v>
      </c>
      <c r="AK41" s="129">
        <f t="shared" si="14"/>
        <v>0.04813965279199772</v>
      </c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zoomScalePageLayoutView="0" workbookViewId="0" topLeftCell="A1">
      <selection activeCell="M31" sqref="M3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40" t="s">
        <v>614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ht="16.5">
      <c r="A3" s="5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ht="15" customHeight="1">
      <c r="A4" s="8"/>
      <c r="B4" s="9"/>
      <c r="C4" s="10"/>
      <c r="D4" s="132" t="s">
        <v>0</v>
      </c>
      <c r="E4" s="132"/>
      <c r="F4" s="132"/>
      <c r="G4" s="132" t="s">
        <v>1</v>
      </c>
      <c r="H4" s="132"/>
      <c r="I4" s="132"/>
      <c r="J4" s="133" t="s">
        <v>2</v>
      </c>
      <c r="K4" s="134"/>
      <c r="L4" s="134"/>
      <c r="M4" s="135"/>
      <c r="N4" s="133" t="s">
        <v>3</v>
      </c>
      <c r="O4" s="136"/>
      <c r="P4" s="136"/>
      <c r="Q4" s="137"/>
      <c r="R4" s="133" t="s">
        <v>4</v>
      </c>
      <c r="S4" s="136"/>
      <c r="T4" s="136"/>
      <c r="U4" s="137"/>
      <c r="V4" s="133" t="s">
        <v>5</v>
      </c>
      <c r="W4" s="138"/>
      <c r="X4" s="138"/>
      <c r="Y4" s="139"/>
      <c r="Z4" s="133" t="s">
        <v>6</v>
      </c>
      <c r="AA4" s="134"/>
      <c r="AB4" s="134"/>
      <c r="AC4" s="135"/>
      <c r="AD4" s="133" t="s">
        <v>7</v>
      </c>
      <c r="AE4" s="134"/>
      <c r="AF4" s="134"/>
      <c r="AG4" s="134"/>
      <c r="AH4" s="134"/>
      <c r="AI4" s="134"/>
      <c r="AJ4" s="135"/>
      <c r="AK4" s="11"/>
    </row>
    <row r="5" spans="1:37" ht="38.25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18"/>
      <c r="AH5" s="18"/>
      <c r="AI5" s="18"/>
      <c r="AJ5" s="22" t="s">
        <v>17</v>
      </c>
      <c r="AK5" s="23" t="s">
        <v>18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30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410</v>
      </c>
      <c r="C9" s="64" t="s">
        <v>411</v>
      </c>
      <c r="D9" s="85">
        <v>406048357</v>
      </c>
      <c r="E9" s="86">
        <v>133185000</v>
      </c>
      <c r="F9" s="87">
        <f>$D9+$E9</f>
        <v>539233357</v>
      </c>
      <c r="G9" s="85">
        <v>406048357</v>
      </c>
      <c r="H9" s="86">
        <v>133185000</v>
      </c>
      <c r="I9" s="87">
        <f>$G9+$H9</f>
        <v>539233357</v>
      </c>
      <c r="J9" s="85">
        <v>58632998</v>
      </c>
      <c r="K9" s="86">
        <v>60908462</v>
      </c>
      <c r="L9" s="86">
        <f>$J9+$K9</f>
        <v>119541460</v>
      </c>
      <c r="M9" s="104">
        <f>IF($F9=0,0,$L9/$F9)</f>
        <v>0.22168780630535065</v>
      </c>
      <c r="N9" s="85">
        <v>0</v>
      </c>
      <c r="O9" s="86">
        <v>0</v>
      </c>
      <c r="P9" s="86">
        <f>$N9+$O9</f>
        <v>0</v>
      </c>
      <c r="Q9" s="104">
        <f>IF($F9=0,0,$P9/$F9)</f>
        <v>0</v>
      </c>
      <c r="R9" s="85">
        <v>0</v>
      </c>
      <c r="S9" s="86">
        <v>0</v>
      </c>
      <c r="T9" s="86">
        <f>$R9+$S9</f>
        <v>0</v>
      </c>
      <c r="U9" s="104">
        <f>IF($I9=0,0,$T9/$I9)</f>
        <v>0</v>
      </c>
      <c r="V9" s="85">
        <v>0</v>
      </c>
      <c r="W9" s="86">
        <v>0</v>
      </c>
      <c r="X9" s="86">
        <f>$V9+$W9</f>
        <v>0</v>
      </c>
      <c r="Y9" s="104">
        <f>IF($I9=0,0,$X9/$I9)</f>
        <v>0</v>
      </c>
      <c r="Z9" s="85">
        <v>58632998</v>
      </c>
      <c r="AA9" s="86">
        <v>60908462</v>
      </c>
      <c r="AB9" s="86">
        <f>$Z9+$AA9</f>
        <v>119541460</v>
      </c>
      <c r="AC9" s="104">
        <f>IF($F9=0,0,$AB9/$F9)</f>
        <v>0.22168780630535065</v>
      </c>
      <c r="AD9" s="85">
        <v>39438580</v>
      </c>
      <c r="AE9" s="86">
        <v>29739334</v>
      </c>
      <c r="AF9" s="86">
        <f>$AD9+$AE9</f>
        <v>69177914</v>
      </c>
      <c r="AG9" s="86">
        <v>502530472</v>
      </c>
      <c r="AH9" s="86">
        <v>495841836</v>
      </c>
      <c r="AI9" s="87">
        <v>69177914</v>
      </c>
      <c r="AJ9" s="124">
        <f>IF($AG9=0,0,$AI9/$AG9)</f>
        <v>0.13765914278726565</v>
      </c>
      <c r="AK9" s="125">
        <f>IF($AF9=0,0,(($L9/$AF9)-1))</f>
        <v>0.7280292666818489</v>
      </c>
    </row>
    <row r="10" spans="1:37" ht="12.75">
      <c r="A10" s="62" t="s">
        <v>96</v>
      </c>
      <c r="B10" s="63" t="s">
        <v>412</v>
      </c>
      <c r="C10" s="64" t="s">
        <v>413</v>
      </c>
      <c r="D10" s="85">
        <v>791766890</v>
      </c>
      <c r="E10" s="86">
        <v>79055238</v>
      </c>
      <c r="F10" s="87">
        <f aca="true" t="shared" si="0" ref="F10:F32">$D10+$E10</f>
        <v>870822128</v>
      </c>
      <c r="G10" s="85">
        <v>791766890</v>
      </c>
      <c r="H10" s="86">
        <v>79055238</v>
      </c>
      <c r="I10" s="87">
        <f aca="true" t="shared" si="1" ref="I10:I32">$G10+$H10</f>
        <v>870822128</v>
      </c>
      <c r="J10" s="85">
        <v>129742885</v>
      </c>
      <c r="K10" s="86">
        <v>19391657</v>
      </c>
      <c r="L10" s="86">
        <f aca="true" t="shared" si="2" ref="L10:L32">$J10+$K10</f>
        <v>149134542</v>
      </c>
      <c r="M10" s="104">
        <f aca="true" t="shared" si="3" ref="M10:M32">IF($F10=0,0,$L10/$F10)</f>
        <v>0.17125718008856108</v>
      </c>
      <c r="N10" s="85">
        <v>0</v>
      </c>
      <c r="O10" s="86">
        <v>0</v>
      </c>
      <c r="P10" s="86">
        <f aca="true" t="shared" si="4" ref="P10:P32">$N10+$O10</f>
        <v>0</v>
      </c>
      <c r="Q10" s="104">
        <f aca="true" t="shared" si="5" ref="Q10:Q32">IF($F10=0,0,$P10/$F10)</f>
        <v>0</v>
      </c>
      <c r="R10" s="85">
        <v>0</v>
      </c>
      <c r="S10" s="86">
        <v>0</v>
      </c>
      <c r="T10" s="86">
        <f aca="true" t="shared" si="6" ref="T10:T32">$R10+$S10</f>
        <v>0</v>
      </c>
      <c r="U10" s="104">
        <f aca="true" t="shared" si="7" ref="U10:U32">IF($I10=0,0,$T10/$I10)</f>
        <v>0</v>
      </c>
      <c r="V10" s="85">
        <v>0</v>
      </c>
      <c r="W10" s="86">
        <v>0</v>
      </c>
      <c r="X10" s="86">
        <f aca="true" t="shared" si="8" ref="X10:X32">$V10+$W10</f>
        <v>0</v>
      </c>
      <c r="Y10" s="104">
        <f aca="true" t="shared" si="9" ref="Y10:Y32">IF($I10=0,0,$X10/$I10)</f>
        <v>0</v>
      </c>
      <c r="Z10" s="85">
        <v>129742885</v>
      </c>
      <c r="AA10" s="86">
        <v>19391657</v>
      </c>
      <c r="AB10" s="86">
        <f aca="true" t="shared" si="10" ref="AB10:AB32">$Z10+$AA10</f>
        <v>149134542</v>
      </c>
      <c r="AC10" s="104">
        <f aca="true" t="shared" si="11" ref="AC10:AC32">IF($F10=0,0,$AB10/$F10)</f>
        <v>0.17125718008856108</v>
      </c>
      <c r="AD10" s="85">
        <v>97446712</v>
      </c>
      <c r="AE10" s="86">
        <v>4680197</v>
      </c>
      <c r="AF10" s="86">
        <f aca="true" t="shared" si="12" ref="AF10:AF32">$AD10+$AE10</f>
        <v>102126909</v>
      </c>
      <c r="AG10" s="86">
        <v>814787652</v>
      </c>
      <c r="AH10" s="86">
        <v>819391219</v>
      </c>
      <c r="AI10" s="87">
        <v>102126909</v>
      </c>
      <c r="AJ10" s="124">
        <f aca="true" t="shared" si="13" ref="AJ10:AJ32">IF($AG10=0,0,$AI10/$AG10)</f>
        <v>0.12534174855168276</v>
      </c>
      <c r="AK10" s="125">
        <f aca="true" t="shared" si="14" ref="AK10:AK32">IF($AF10=0,0,(($L10/$AF10)-1))</f>
        <v>0.4602864559427722</v>
      </c>
    </row>
    <row r="11" spans="1:37" ht="12.75">
      <c r="A11" s="62" t="s">
        <v>96</v>
      </c>
      <c r="B11" s="63" t="s">
        <v>414</v>
      </c>
      <c r="C11" s="64" t="s">
        <v>415</v>
      </c>
      <c r="D11" s="85">
        <v>550839542</v>
      </c>
      <c r="E11" s="86">
        <v>125604250</v>
      </c>
      <c r="F11" s="87">
        <f t="shared" si="0"/>
        <v>676443792</v>
      </c>
      <c r="G11" s="85">
        <v>550839542</v>
      </c>
      <c r="H11" s="86">
        <v>125604250</v>
      </c>
      <c r="I11" s="87">
        <f t="shared" si="1"/>
        <v>676443792</v>
      </c>
      <c r="J11" s="85">
        <v>76468481</v>
      </c>
      <c r="K11" s="86">
        <v>16147024</v>
      </c>
      <c r="L11" s="86">
        <f t="shared" si="2"/>
        <v>92615505</v>
      </c>
      <c r="M11" s="104">
        <f t="shared" si="3"/>
        <v>0.13691530042159067</v>
      </c>
      <c r="N11" s="85">
        <v>0</v>
      </c>
      <c r="O11" s="86">
        <v>0</v>
      </c>
      <c r="P11" s="86">
        <f t="shared" si="4"/>
        <v>0</v>
      </c>
      <c r="Q11" s="104">
        <f t="shared" si="5"/>
        <v>0</v>
      </c>
      <c r="R11" s="85">
        <v>0</v>
      </c>
      <c r="S11" s="86">
        <v>0</v>
      </c>
      <c r="T11" s="86">
        <f t="shared" si="6"/>
        <v>0</v>
      </c>
      <c r="U11" s="104">
        <f t="shared" si="7"/>
        <v>0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v>76468481</v>
      </c>
      <c r="AA11" s="86">
        <v>16147024</v>
      </c>
      <c r="AB11" s="86">
        <f t="shared" si="10"/>
        <v>92615505</v>
      </c>
      <c r="AC11" s="104">
        <f t="shared" si="11"/>
        <v>0.13691530042159067</v>
      </c>
      <c r="AD11" s="85">
        <v>109009861</v>
      </c>
      <c r="AE11" s="86">
        <v>15357593</v>
      </c>
      <c r="AF11" s="86">
        <f t="shared" si="12"/>
        <v>124367454</v>
      </c>
      <c r="AG11" s="86">
        <v>556700127</v>
      </c>
      <c r="AH11" s="86">
        <v>618953592</v>
      </c>
      <c r="AI11" s="87">
        <v>124367454</v>
      </c>
      <c r="AJ11" s="124">
        <f t="shared" si="13"/>
        <v>0.22340115974142755</v>
      </c>
      <c r="AK11" s="125">
        <f t="shared" si="14"/>
        <v>-0.2553075421162839</v>
      </c>
    </row>
    <row r="12" spans="1:37" ht="12.75">
      <c r="A12" s="62" t="s">
        <v>96</v>
      </c>
      <c r="B12" s="63" t="s">
        <v>416</v>
      </c>
      <c r="C12" s="64" t="s">
        <v>417</v>
      </c>
      <c r="D12" s="85">
        <v>307123340</v>
      </c>
      <c r="E12" s="86">
        <v>48930000</v>
      </c>
      <c r="F12" s="87">
        <f t="shared" si="0"/>
        <v>356053340</v>
      </c>
      <c r="G12" s="85">
        <v>307123340</v>
      </c>
      <c r="H12" s="86">
        <v>48930000</v>
      </c>
      <c r="I12" s="87">
        <f t="shared" si="1"/>
        <v>356053340</v>
      </c>
      <c r="J12" s="85">
        <v>43767964</v>
      </c>
      <c r="K12" s="86">
        <v>1945283</v>
      </c>
      <c r="L12" s="86">
        <f t="shared" si="2"/>
        <v>45713247</v>
      </c>
      <c r="M12" s="104">
        <f t="shared" si="3"/>
        <v>0.12838876051548906</v>
      </c>
      <c r="N12" s="85">
        <v>0</v>
      </c>
      <c r="O12" s="86">
        <v>0</v>
      </c>
      <c r="P12" s="86">
        <f t="shared" si="4"/>
        <v>0</v>
      </c>
      <c r="Q12" s="104">
        <f t="shared" si="5"/>
        <v>0</v>
      </c>
      <c r="R12" s="85">
        <v>0</v>
      </c>
      <c r="S12" s="86">
        <v>0</v>
      </c>
      <c r="T12" s="86">
        <f t="shared" si="6"/>
        <v>0</v>
      </c>
      <c r="U12" s="104">
        <f t="shared" si="7"/>
        <v>0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v>43767964</v>
      </c>
      <c r="AA12" s="86">
        <v>1945283</v>
      </c>
      <c r="AB12" s="86">
        <f t="shared" si="10"/>
        <v>45713247</v>
      </c>
      <c r="AC12" s="104">
        <f t="shared" si="11"/>
        <v>0.12838876051548906</v>
      </c>
      <c r="AD12" s="85">
        <v>48777254</v>
      </c>
      <c r="AE12" s="86">
        <v>4768874</v>
      </c>
      <c r="AF12" s="86">
        <f t="shared" si="12"/>
        <v>53546128</v>
      </c>
      <c r="AG12" s="86">
        <v>335702255</v>
      </c>
      <c r="AH12" s="86">
        <v>316991459</v>
      </c>
      <c r="AI12" s="87">
        <v>53546128</v>
      </c>
      <c r="AJ12" s="124">
        <f t="shared" si="13"/>
        <v>0.15950482072275624</v>
      </c>
      <c r="AK12" s="125">
        <f t="shared" si="14"/>
        <v>-0.14628286474794217</v>
      </c>
    </row>
    <row r="13" spans="1:37" ht="12.75">
      <c r="A13" s="62" t="s">
        <v>96</v>
      </c>
      <c r="B13" s="63" t="s">
        <v>418</v>
      </c>
      <c r="C13" s="64" t="s">
        <v>419</v>
      </c>
      <c r="D13" s="85">
        <v>921119362</v>
      </c>
      <c r="E13" s="86">
        <v>68341350</v>
      </c>
      <c r="F13" s="87">
        <f t="shared" si="0"/>
        <v>989460712</v>
      </c>
      <c r="G13" s="85">
        <v>921119362</v>
      </c>
      <c r="H13" s="86">
        <v>68341350</v>
      </c>
      <c r="I13" s="87">
        <f t="shared" si="1"/>
        <v>989460712</v>
      </c>
      <c r="J13" s="85">
        <v>111757263</v>
      </c>
      <c r="K13" s="86">
        <v>5299399</v>
      </c>
      <c r="L13" s="86">
        <f t="shared" si="2"/>
        <v>117056662</v>
      </c>
      <c r="M13" s="104">
        <f t="shared" si="3"/>
        <v>0.11830349662230955</v>
      </c>
      <c r="N13" s="85">
        <v>0</v>
      </c>
      <c r="O13" s="86">
        <v>0</v>
      </c>
      <c r="P13" s="86">
        <f t="shared" si="4"/>
        <v>0</v>
      </c>
      <c r="Q13" s="104">
        <f t="shared" si="5"/>
        <v>0</v>
      </c>
      <c r="R13" s="85">
        <v>0</v>
      </c>
      <c r="S13" s="86">
        <v>0</v>
      </c>
      <c r="T13" s="86">
        <f t="shared" si="6"/>
        <v>0</v>
      </c>
      <c r="U13" s="104">
        <f t="shared" si="7"/>
        <v>0</v>
      </c>
      <c r="V13" s="85">
        <v>0</v>
      </c>
      <c r="W13" s="86">
        <v>0</v>
      </c>
      <c r="X13" s="86">
        <f t="shared" si="8"/>
        <v>0</v>
      </c>
      <c r="Y13" s="104">
        <f t="shared" si="9"/>
        <v>0</v>
      </c>
      <c r="Z13" s="85">
        <v>111757263</v>
      </c>
      <c r="AA13" s="86">
        <v>5299399</v>
      </c>
      <c r="AB13" s="86">
        <f t="shared" si="10"/>
        <v>117056662</v>
      </c>
      <c r="AC13" s="104">
        <f t="shared" si="11"/>
        <v>0.11830349662230955</v>
      </c>
      <c r="AD13" s="85">
        <v>166860234</v>
      </c>
      <c r="AE13" s="86">
        <v>0</v>
      </c>
      <c r="AF13" s="86">
        <f t="shared" si="12"/>
        <v>166860234</v>
      </c>
      <c r="AG13" s="86">
        <v>969608000</v>
      </c>
      <c r="AH13" s="86">
        <v>953659253</v>
      </c>
      <c r="AI13" s="87">
        <v>166860234</v>
      </c>
      <c r="AJ13" s="124">
        <f t="shared" si="13"/>
        <v>0.17209040560721447</v>
      </c>
      <c r="AK13" s="125">
        <f t="shared" si="14"/>
        <v>-0.29847478219406065</v>
      </c>
    </row>
    <row r="14" spans="1:37" ht="12.75">
      <c r="A14" s="62" t="s">
        <v>96</v>
      </c>
      <c r="B14" s="63" t="s">
        <v>420</v>
      </c>
      <c r="C14" s="64" t="s">
        <v>421</v>
      </c>
      <c r="D14" s="85">
        <v>213355063</v>
      </c>
      <c r="E14" s="86">
        <v>40122200</v>
      </c>
      <c r="F14" s="87">
        <f t="shared" si="0"/>
        <v>253477263</v>
      </c>
      <c r="G14" s="85">
        <v>213355063</v>
      </c>
      <c r="H14" s="86">
        <v>40122200</v>
      </c>
      <c r="I14" s="87">
        <f t="shared" si="1"/>
        <v>253477263</v>
      </c>
      <c r="J14" s="85">
        <v>51540384</v>
      </c>
      <c r="K14" s="86">
        <v>15381483</v>
      </c>
      <c r="L14" s="86">
        <f t="shared" si="2"/>
        <v>66921867</v>
      </c>
      <c r="M14" s="104">
        <f t="shared" si="3"/>
        <v>0.26401526593728447</v>
      </c>
      <c r="N14" s="85">
        <v>0</v>
      </c>
      <c r="O14" s="86">
        <v>0</v>
      </c>
      <c r="P14" s="86">
        <f t="shared" si="4"/>
        <v>0</v>
      </c>
      <c r="Q14" s="104">
        <f t="shared" si="5"/>
        <v>0</v>
      </c>
      <c r="R14" s="85">
        <v>0</v>
      </c>
      <c r="S14" s="86">
        <v>0</v>
      </c>
      <c r="T14" s="86">
        <f t="shared" si="6"/>
        <v>0</v>
      </c>
      <c r="U14" s="104">
        <f t="shared" si="7"/>
        <v>0</v>
      </c>
      <c r="V14" s="85">
        <v>0</v>
      </c>
      <c r="W14" s="86">
        <v>0</v>
      </c>
      <c r="X14" s="86">
        <f t="shared" si="8"/>
        <v>0</v>
      </c>
      <c r="Y14" s="104">
        <f t="shared" si="9"/>
        <v>0</v>
      </c>
      <c r="Z14" s="85">
        <v>51540384</v>
      </c>
      <c r="AA14" s="86">
        <v>15381483</v>
      </c>
      <c r="AB14" s="86">
        <f t="shared" si="10"/>
        <v>66921867</v>
      </c>
      <c r="AC14" s="104">
        <f t="shared" si="11"/>
        <v>0.26401526593728447</v>
      </c>
      <c r="AD14" s="85">
        <v>25725319</v>
      </c>
      <c r="AE14" s="86">
        <v>1344590</v>
      </c>
      <c r="AF14" s="86">
        <f t="shared" si="12"/>
        <v>27069909</v>
      </c>
      <c r="AG14" s="86">
        <v>230134013</v>
      </c>
      <c r="AH14" s="86">
        <v>252297206</v>
      </c>
      <c r="AI14" s="87">
        <v>27069909</v>
      </c>
      <c r="AJ14" s="124">
        <f t="shared" si="13"/>
        <v>0.11762671952363686</v>
      </c>
      <c r="AK14" s="125">
        <f t="shared" si="14"/>
        <v>1.4721866261168444</v>
      </c>
    </row>
    <row r="15" spans="1:37" ht="12.75">
      <c r="A15" s="62" t="s">
        <v>96</v>
      </c>
      <c r="B15" s="63" t="s">
        <v>68</v>
      </c>
      <c r="C15" s="64" t="s">
        <v>69</v>
      </c>
      <c r="D15" s="85">
        <v>1655806577</v>
      </c>
      <c r="E15" s="86">
        <v>104396000</v>
      </c>
      <c r="F15" s="87">
        <f t="shared" si="0"/>
        <v>1760202577</v>
      </c>
      <c r="G15" s="85">
        <v>1655806577</v>
      </c>
      <c r="H15" s="86">
        <v>104396000</v>
      </c>
      <c r="I15" s="87">
        <f t="shared" si="1"/>
        <v>1760202577</v>
      </c>
      <c r="J15" s="85">
        <v>267162352</v>
      </c>
      <c r="K15" s="86">
        <v>2764465</v>
      </c>
      <c r="L15" s="86">
        <f t="shared" si="2"/>
        <v>269926817</v>
      </c>
      <c r="M15" s="104">
        <f t="shared" si="3"/>
        <v>0.15334985900318904</v>
      </c>
      <c r="N15" s="85">
        <v>0</v>
      </c>
      <c r="O15" s="86">
        <v>0</v>
      </c>
      <c r="P15" s="86">
        <f t="shared" si="4"/>
        <v>0</v>
      </c>
      <c r="Q15" s="104">
        <f t="shared" si="5"/>
        <v>0</v>
      </c>
      <c r="R15" s="85">
        <v>0</v>
      </c>
      <c r="S15" s="86">
        <v>0</v>
      </c>
      <c r="T15" s="86">
        <f t="shared" si="6"/>
        <v>0</v>
      </c>
      <c r="U15" s="104">
        <f t="shared" si="7"/>
        <v>0</v>
      </c>
      <c r="V15" s="85">
        <v>0</v>
      </c>
      <c r="W15" s="86">
        <v>0</v>
      </c>
      <c r="X15" s="86">
        <f t="shared" si="8"/>
        <v>0</v>
      </c>
      <c r="Y15" s="104">
        <f t="shared" si="9"/>
        <v>0</v>
      </c>
      <c r="Z15" s="85">
        <v>267162352</v>
      </c>
      <c r="AA15" s="86">
        <v>2764465</v>
      </c>
      <c r="AB15" s="86">
        <f t="shared" si="10"/>
        <v>269926817</v>
      </c>
      <c r="AC15" s="104">
        <f t="shared" si="11"/>
        <v>0.15334985900318904</v>
      </c>
      <c r="AD15" s="85">
        <v>589944126</v>
      </c>
      <c r="AE15" s="86">
        <v>7527206</v>
      </c>
      <c r="AF15" s="86">
        <f t="shared" si="12"/>
        <v>597471332</v>
      </c>
      <c r="AG15" s="86">
        <v>1809172686</v>
      </c>
      <c r="AH15" s="86">
        <v>1821721043</v>
      </c>
      <c r="AI15" s="87">
        <v>597471332</v>
      </c>
      <c r="AJ15" s="124">
        <f t="shared" si="13"/>
        <v>0.33024560707965495</v>
      </c>
      <c r="AK15" s="125">
        <f t="shared" si="14"/>
        <v>-0.5482179603556276</v>
      </c>
    </row>
    <row r="16" spans="1:37" ht="12.75">
      <c r="A16" s="62" t="s">
        <v>111</v>
      </c>
      <c r="B16" s="63" t="s">
        <v>422</v>
      </c>
      <c r="C16" s="64" t="s">
        <v>423</v>
      </c>
      <c r="D16" s="85">
        <v>482965355</v>
      </c>
      <c r="E16" s="86">
        <v>28050000</v>
      </c>
      <c r="F16" s="87">
        <f t="shared" si="0"/>
        <v>511015355</v>
      </c>
      <c r="G16" s="85">
        <v>482965355</v>
      </c>
      <c r="H16" s="86">
        <v>28050000</v>
      </c>
      <c r="I16" s="87">
        <f t="shared" si="1"/>
        <v>511015355</v>
      </c>
      <c r="J16" s="85">
        <v>59875310</v>
      </c>
      <c r="K16" s="86">
        <v>4500495</v>
      </c>
      <c r="L16" s="86">
        <f t="shared" si="2"/>
        <v>64375805</v>
      </c>
      <c r="M16" s="104">
        <f t="shared" si="3"/>
        <v>0.1259762634725526</v>
      </c>
      <c r="N16" s="85">
        <v>0</v>
      </c>
      <c r="O16" s="86">
        <v>0</v>
      </c>
      <c r="P16" s="86">
        <f t="shared" si="4"/>
        <v>0</v>
      </c>
      <c r="Q16" s="104">
        <f t="shared" si="5"/>
        <v>0</v>
      </c>
      <c r="R16" s="85">
        <v>0</v>
      </c>
      <c r="S16" s="86">
        <v>0</v>
      </c>
      <c r="T16" s="86">
        <f t="shared" si="6"/>
        <v>0</v>
      </c>
      <c r="U16" s="104">
        <f t="shared" si="7"/>
        <v>0</v>
      </c>
      <c r="V16" s="85">
        <v>0</v>
      </c>
      <c r="W16" s="86">
        <v>0</v>
      </c>
      <c r="X16" s="86">
        <f t="shared" si="8"/>
        <v>0</v>
      </c>
      <c r="Y16" s="104">
        <f t="shared" si="9"/>
        <v>0</v>
      </c>
      <c r="Z16" s="85">
        <v>59875310</v>
      </c>
      <c r="AA16" s="86">
        <v>4500495</v>
      </c>
      <c r="AB16" s="86">
        <f t="shared" si="10"/>
        <v>64375805</v>
      </c>
      <c r="AC16" s="104">
        <f t="shared" si="11"/>
        <v>0.1259762634725526</v>
      </c>
      <c r="AD16" s="85">
        <v>53246581</v>
      </c>
      <c r="AE16" s="86">
        <v>96708</v>
      </c>
      <c r="AF16" s="86">
        <f t="shared" si="12"/>
        <v>53343289</v>
      </c>
      <c r="AG16" s="86">
        <v>435948665</v>
      </c>
      <c r="AH16" s="86">
        <v>433391024</v>
      </c>
      <c r="AI16" s="87">
        <v>53343289</v>
      </c>
      <c r="AJ16" s="124">
        <f t="shared" si="13"/>
        <v>0.12236140005154048</v>
      </c>
      <c r="AK16" s="125">
        <f t="shared" si="14"/>
        <v>0.2068210679697684</v>
      </c>
    </row>
    <row r="17" spans="1:37" ht="16.5">
      <c r="A17" s="65"/>
      <c r="B17" s="66" t="s">
        <v>424</v>
      </c>
      <c r="C17" s="67"/>
      <c r="D17" s="88">
        <f>SUM(D9:D16)</f>
        <v>5329024486</v>
      </c>
      <c r="E17" s="89">
        <f>SUM(E9:E16)</f>
        <v>627684038</v>
      </c>
      <c r="F17" s="90">
        <f t="shared" si="0"/>
        <v>5956708524</v>
      </c>
      <c r="G17" s="88">
        <f>SUM(G9:G16)</f>
        <v>5329024486</v>
      </c>
      <c r="H17" s="89">
        <f>SUM(H9:H16)</f>
        <v>627684038</v>
      </c>
      <c r="I17" s="90">
        <f t="shared" si="1"/>
        <v>5956708524</v>
      </c>
      <c r="J17" s="88">
        <f>SUM(J9:J16)</f>
        <v>798947637</v>
      </c>
      <c r="K17" s="89">
        <f>SUM(K9:K16)</f>
        <v>126338268</v>
      </c>
      <c r="L17" s="89">
        <f t="shared" si="2"/>
        <v>925285905</v>
      </c>
      <c r="M17" s="105">
        <f t="shared" si="3"/>
        <v>0.15533509844773463</v>
      </c>
      <c r="N17" s="88">
        <f>SUM(N9:N16)</f>
        <v>0</v>
      </c>
      <c r="O17" s="89">
        <f>SUM(O9:O16)</f>
        <v>0</v>
      </c>
      <c r="P17" s="89">
        <f t="shared" si="4"/>
        <v>0</v>
      </c>
      <c r="Q17" s="105">
        <f t="shared" si="5"/>
        <v>0</v>
      </c>
      <c r="R17" s="88">
        <f>SUM(R9:R16)</f>
        <v>0</v>
      </c>
      <c r="S17" s="89">
        <f>SUM(S9:S16)</f>
        <v>0</v>
      </c>
      <c r="T17" s="89">
        <f t="shared" si="6"/>
        <v>0</v>
      </c>
      <c r="U17" s="105">
        <f t="shared" si="7"/>
        <v>0</v>
      </c>
      <c r="V17" s="88">
        <f>SUM(V9:V16)</f>
        <v>0</v>
      </c>
      <c r="W17" s="89">
        <f>SUM(W9:W16)</f>
        <v>0</v>
      </c>
      <c r="X17" s="89">
        <f t="shared" si="8"/>
        <v>0</v>
      </c>
      <c r="Y17" s="105">
        <f t="shared" si="9"/>
        <v>0</v>
      </c>
      <c r="Z17" s="88">
        <v>798947637</v>
      </c>
      <c r="AA17" s="89">
        <v>126338268</v>
      </c>
      <c r="AB17" s="89">
        <f t="shared" si="10"/>
        <v>925285905</v>
      </c>
      <c r="AC17" s="105">
        <f t="shared" si="11"/>
        <v>0.15533509844773463</v>
      </c>
      <c r="AD17" s="88">
        <f>SUM(AD9:AD16)</f>
        <v>1130448667</v>
      </c>
      <c r="AE17" s="89">
        <f>SUM(AE9:AE16)</f>
        <v>63514502</v>
      </c>
      <c r="AF17" s="89">
        <f t="shared" si="12"/>
        <v>1193963169</v>
      </c>
      <c r="AG17" s="89">
        <f>SUM(AG9:AG16)</f>
        <v>5654583870</v>
      </c>
      <c r="AH17" s="89">
        <f>SUM(AH9:AH16)</f>
        <v>5712246632</v>
      </c>
      <c r="AI17" s="90">
        <f>SUM(AI9:AI16)</f>
        <v>1193963169</v>
      </c>
      <c r="AJ17" s="126">
        <f t="shared" si="13"/>
        <v>0.2111496082557884</v>
      </c>
      <c r="AK17" s="127">
        <f t="shared" si="14"/>
        <v>-0.22502977560440973</v>
      </c>
    </row>
    <row r="18" spans="1:37" ht="12.75">
      <c r="A18" s="62" t="s">
        <v>96</v>
      </c>
      <c r="B18" s="63" t="s">
        <v>425</v>
      </c>
      <c r="C18" s="64" t="s">
        <v>426</v>
      </c>
      <c r="D18" s="85">
        <v>464982447</v>
      </c>
      <c r="E18" s="86">
        <v>35000964</v>
      </c>
      <c r="F18" s="87">
        <f t="shared" si="0"/>
        <v>499983411</v>
      </c>
      <c r="G18" s="85">
        <v>464982447</v>
      </c>
      <c r="H18" s="86">
        <v>35000964</v>
      </c>
      <c r="I18" s="87">
        <f t="shared" si="1"/>
        <v>499983411</v>
      </c>
      <c r="J18" s="85">
        <v>37591806</v>
      </c>
      <c r="K18" s="86">
        <v>3</v>
      </c>
      <c r="L18" s="86">
        <f t="shared" si="2"/>
        <v>37591809</v>
      </c>
      <c r="M18" s="104">
        <f t="shared" si="3"/>
        <v>0.07518611252484135</v>
      </c>
      <c r="N18" s="85">
        <v>0</v>
      </c>
      <c r="O18" s="86">
        <v>0</v>
      </c>
      <c r="P18" s="86">
        <f t="shared" si="4"/>
        <v>0</v>
      </c>
      <c r="Q18" s="104">
        <f t="shared" si="5"/>
        <v>0</v>
      </c>
      <c r="R18" s="85">
        <v>0</v>
      </c>
      <c r="S18" s="86">
        <v>0</v>
      </c>
      <c r="T18" s="86">
        <f t="shared" si="6"/>
        <v>0</v>
      </c>
      <c r="U18" s="104">
        <f t="shared" si="7"/>
        <v>0</v>
      </c>
      <c r="V18" s="85">
        <v>0</v>
      </c>
      <c r="W18" s="86">
        <v>0</v>
      </c>
      <c r="X18" s="86">
        <f t="shared" si="8"/>
        <v>0</v>
      </c>
      <c r="Y18" s="104">
        <f t="shared" si="9"/>
        <v>0</v>
      </c>
      <c r="Z18" s="85">
        <v>37591806</v>
      </c>
      <c r="AA18" s="86">
        <v>3</v>
      </c>
      <c r="AB18" s="86">
        <f t="shared" si="10"/>
        <v>37591809</v>
      </c>
      <c r="AC18" s="104">
        <f t="shared" si="11"/>
        <v>0.07518611252484135</v>
      </c>
      <c r="AD18" s="85">
        <v>70869837</v>
      </c>
      <c r="AE18" s="86">
        <v>1978880</v>
      </c>
      <c r="AF18" s="86">
        <f t="shared" si="12"/>
        <v>72848717</v>
      </c>
      <c r="AG18" s="86">
        <v>549563564</v>
      </c>
      <c r="AH18" s="86">
        <v>549563745</v>
      </c>
      <c r="AI18" s="87">
        <v>72848717</v>
      </c>
      <c r="AJ18" s="124">
        <f t="shared" si="13"/>
        <v>0.1325573996750629</v>
      </c>
      <c r="AK18" s="125">
        <f t="shared" si="14"/>
        <v>-0.4839743162532293</v>
      </c>
    </row>
    <row r="19" spans="1:37" ht="12.75">
      <c r="A19" s="62" t="s">
        <v>96</v>
      </c>
      <c r="B19" s="63" t="s">
        <v>62</v>
      </c>
      <c r="C19" s="64" t="s">
        <v>63</v>
      </c>
      <c r="D19" s="85">
        <v>3077034726</v>
      </c>
      <c r="E19" s="86">
        <v>245502811</v>
      </c>
      <c r="F19" s="87">
        <f t="shared" si="0"/>
        <v>3322537537</v>
      </c>
      <c r="G19" s="85">
        <v>3077034726</v>
      </c>
      <c r="H19" s="86">
        <v>245502811</v>
      </c>
      <c r="I19" s="87">
        <f t="shared" si="1"/>
        <v>3322537537</v>
      </c>
      <c r="J19" s="85">
        <v>212124647</v>
      </c>
      <c r="K19" s="86">
        <v>0</v>
      </c>
      <c r="L19" s="86">
        <f t="shared" si="2"/>
        <v>212124647</v>
      </c>
      <c r="M19" s="104">
        <f t="shared" si="3"/>
        <v>0.06384416869268315</v>
      </c>
      <c r="N19" s="85">
        <v>0</v>
      </c>
      <c r="O19" s="86">
        <v>0</v>
      </c>
      <c r="P19" s="86">
        <f t="shared" si="4"/>
        <v>0</v>
      </c>
      <c r="Q19" s="104">
        <f t="shared" si="5"/>
        <v>0</v>
      </c>
      <c r="R19" s="85">
        <v>0</v>
      </c>
      <c r="S19" s="86">
        <v>0</v>
      </c>
      <c r="T19" s="86">
        <f t="shared" si="6"/>
        <v>0</v>
      </c>
      <c r="U19" s="104">
        <f t="shared" si="7"/>
        <v>0</v>
      </c>
      <c r="V19" s="85">
        <v>0</v>
      </c>
      <c r="W19" s="86">
        <v>0</v>
      </c>
      <c r="X19" s="86">
        <f t="shared" si="8"/>
        <v>0</v>
      </c>
      <c r="Y19" s="104">
        <f t="shared" si="9"/>
        <v>0</v>
      </c>
      <c r="Z19" s="85">
        <v>212124647</v>
      </c>
      <c r="AA19" s="86">
        <v>0</v>
      </c>
      <c r="AB19" s="86">
        <f t="shared" si="10"/>
        <v>212124647</v>
      </c>
      <c r="AC19" s="104">
        <f t="shared" si="11"/>
        <v>0.06384416869268315</v>
      </c>
      <c r="AD19" s="85">
        <v>266465819</v>
      </c>
      <c r="AE19" s="86">
        <v>2367980</v>
      </c>
      <c r="AF19" s="86">
        <f t="shared" si="12"/>
        <v>268833799</v>
      </c>
      <c r="AG19" s="86">
        <v>2957646190</v>
      </c>
      <c r="AH19" s="86">
        <v>3013664906</v>
      </c>
      <c r="AI19" s="87">
        <v>268833799</v>
      </c>
      <c r="AJ19" s="124">
        <f t="shared" si="13"/>
        <v>0.09089450925839104</v>
      </c>
      <c r="AK19" s="125">
        <f t="shared" si="14"/>
        <v>-0.21094502332275566</v>
      </c>
    </row>
    <row r="20" spans="1:37" ht="12.75">
      <c r="A20" s="62" t="s">
        <v>96</v>
      </c>
      <c r="B20" s="63" t="s">
        <v>90</v>
      </c>
      <c r="C20" s="64" t="s">
        <v>91</v>
      </c>
      <c r="D20" s="85">
        <v>1421172405</v>
      </c>
      <c r="E20" s="86">
        <v>282174770</v>
      </c>
      <c r="F20" s="87">
        <f t="shared" si="0"/>
        <v>1703347175</v>
      </c>
      <c r="G20" s="85">
        <v>1421172405</v>
      </c>
      <c r="H20" s="86">
        <v>316639100</v>
      </c>
      <c r="I20" s="87">
        <f t="shared" si="1"/>
        <v>1737811505</v>
      </c>
      <c r="J20" s="85">
        <v>289481769</v>
      </c>
      <c r="K20" s="86">
        <v>26135859</v>
      </c>
      <c r="L20" s="86">
        <f t="shared" si="2"/>
        <v>315617628</v>
      </c>
      <c r="M20" s="104">
        <f t="shared" si="3"/>
        <v>0.18529260072891482</v>
      </c>
      <c r="N20" s="85">
        <v>0</v>
      </c>
      <c r="O20" s="86">
        <v>0</v>
      </c>
      <c r="P20" s="86">
        <f t="shared" si="4"/>
        <v>0</v>
      </c>
      <c r="Q20" s="104">
        <f t="shared" si="5"/>
        <v>0</v>
      </c>
      <c r="R20" s="85">
        <v>0</v>
      </c>
      <c r="S20" s="86">
        <v>0</v>
      </c>
      <c r="T20" s="86">
        <f t="shared" si="6"/>
        <v>0</v>
      </c>
      <c r="U20" s="104">
        <f t="shared" si="7"/>
        <v>0</v>
      </c>
      <c r="V20" s="85">
        <v>0</v>
      </c>
      <c r="W20" s="86">
        <v>0</v>
      </c>
      <c r="X20" s="86">
        <f t="shared" si="8"/>
        <v>0</v>
      </c>
      <c r="Y20" s="104">
        <f t="shared" si="9"/>
        <v>0</v>
      </c>
      <c r="Z20" s="85">
        <v>289481769</v>
      </c>
      <c r="AA20" s="86">
        <v>26135859</v>
      </c>
      <c r="AB20" s="86">
        <f t="shared" si="10"/>
        <v>315617628</v>
      </c>
      <c r="AC20" s="104">
        <f t="shared" si="11"/>
        <v>0.18529260072891482</v>
      </c>
      <c r="AD20" s="85">
        <v>301992461</v>
      </c>
      <c r="AE20" s="86">
        <v>17417839</v>
      </c>
      <c r="AF20" s="86">
        <f t="shared" si="12"/>
        <v>319410300</v>
      </c>
      <c r="AG20" s="86">
        <v>1661295870</v>
      </c>
      <c r="AH20" s="86">
        <v>1685410921</v>
      </c>
      <c r="AI20" s="87">
        <v>319410300</v>
      </c>
      <c r="AJ20" s="124">
        <f t="shared" si="13"/>
        <v>0.1922657521564777</v>
      </c>
      <c r="AK20" s="125">
        <f t="shared" si="14"/>
        <v>-0.011873981521572707</v>
      </c>
    </row>
    <row r="21" spans="1:37" ht="12.75">
      <c r="A21" s="62" t="s">
        <v>96</v>
      </c>
      <c r="B21" s="63" t="s">
        <v>427</v>
      </c>
      <c r="C21" s="64" t="s">
        <v>428</v>
      </c>
      <c r="D21" s="85">
        <v>332104236</v>
      </c>
      <c r="E21" s="86">
        <v>81869138</v>
      </c>
      <c r="F21" s="87">
        <f t="shared" si="0"/>
        <v>413973374</v>
      </c>
      <c r="G21" s="85">
        <v>332104236</v>
      </c>
      <c r="H21" s="86">
        <v>81869138</v>
      </c>
      <c r="I21" s="87">
        <f t="shared" si="1"/>
        <v>413973374</v>
      </c>
      <c r="J21" s="85">
        <v>60712792</v>
      </c>
      <c r="K21" s="86">
        <v>279606</v>
      </c>
      <c r="L21" s="86">
        <f t="shared" si="2"/>
        <v>60992398</v>
      </c>
      <c r="M21" s="104">
        <f t="shared" si="3"/>
        <v>0.14733410849751896</v>
      </c>
      <c r="N21" s="85">
        <v>0</v>
      </c>
      <c r="O21" s="86">
        <v>0</v>
      </c>
      <c r="P21" s="86">
        <f t="shared" si="4"/>
        <v>0</v>
      </c>
      <c r="Q21" s="104">
        <f t="shared" si="5"/>
        <v>0</v>
      </c>
      <c r="R21" s="85">
        <v>0</v>
      </c>
      <c r="S21" s="86">
        <v>0</v>
      </c>
      <c r="T21" s="86">
        <f t="shared" si="6"/>
        <v>0</v>
      </c>
      <c r="U21" s="104">
        <f t="shared" si="7"/>
        <v>0</v>
      </c>
      <c r="V21" s="85">
        <v>0</v>
      </c>
      <c r="W21" s="86">
        <v>0</v>
      </c>
      <c r="X21" s="86">
        <f t="shared" si="8"/>
        <v>0</v>
      </c>
      <c r="Y21" s="104">
        <f t="shared" si="9"/>
        <v>0</v>
      </c>
      <c r="Z21" s="85">
        <v>60712792</v>
      </c>
      <c r="AA21" s="86">
        <v>279606</v>
      </c>
      <c r="AB21" s="86">
        <f t="shared" si="10"/>
        <v>60992398</v>
      </c>
      <c r="AC21" s="104">
        <f t="shared" si="11"/>
        <v>0.14733410849751896</v>
      </c>
      <c r="AD21" s="85">
        <v>40057410</v>
      </c>
      <c r="AE21" s="86">
        <v>1444472</v>
      </c>
      <c r="AF21" s="86">
        <f t="shared" si="12"/>
        <v>41501882</v>
      </c>
      <c r="AG21" s="86">
        <v>336722593</v>
      </c>
      <c r="AH21" s="86">
        <v>340728193</v>
      </c>
      <c r="AI21" s="87">
        <v>41501882</v>
      </c>
      <c r="AJ21" s="124">
        <f t="shared" si="13"/>
        <v>0.12325244240442161</v>
      </c>
      <c r="AK21" s="125">
        <f t="shared" si="14"/>
        <v>0.4696296905282513</v>
      </c>
    </row>
    <row r="22" spans="1:37" ht="12.75">
      <c r="A22" s="62" t="s">
        <v>96</v>
      </c>
      <c r="B22" s="63" t="s">
        <v>429</v>
      </c>
      <c r="C22" s="64" t="s">
        <v>430</v>
      </c>
      <c r="D22" s="85">
        <v>807703836</v>
      </c>
      <c r="E22" s="86">
        <v>153363891</v>
      </c>
      <c r="F22" s="87">
        <f t="shared" si="0"/>
        <v>961067727</v>
      </c>
      <c r="G22" s="85">
        <v>807703836</v>
      </c>
      <c r="H22" s="86">
        <v>153363891</v>
      </c>
      <c r="I22" s="87">
        <f t="shared" si="1"/>
        <v>961067727</v>
      </c>
      <c r="J22" s="85">
        <v>76727335</v>
      </c>
      <c r="K22" s="86">
        <v>9240514</v>
      </c>
      <c r="L22" s="86">
        <f t="shared" si="2"/>
        <v>85967849</v>
      </c>
      <c r="M22" s="104">
        <f t="shared" si="3"/>
        <v>0.08945035462625622</v>
      </c>
      <c r="N22" s="85">
        <v>0</v>
      </c>
      <c r="O22" s="86">
        <v>0</v>
      </c>
      <c r="P22" s="86">
        <f t="shared" si="4"/>
        <v>0</v>
      </c>
      <c r="Q22" s="104">
        <f t="shared" si="5"/>
        <v>0</v>
      </c>
      <c r="R22" s="85">
        <v>0</v>
      </c>
      <c r="S22" s="86">
        <v>0</v>
      </c>
      <c r="T22" s="86">
        <f t="shared" si="6"/>
        <v>0</v>
      </c>
      <c r="U22" s="104">
        <f t="shared" si="7"/>
        <v>0</v>
      </c>
      <c r="V22" s="85">
        <v>0</v>
      </c>
      <c r="W22" s="86">
        <v>0</v>
      </c>
      <c r="X22" s="86">
        <f t="shared" si="8"/>
        <v>0</v>
      </c>
      <c r="Y22" s="104">
        <f t="shared" si="9"/>
        <v>0</v>
      </c>
      <c r="Z22" s="85">
        <v>76727335</v>
      </c>
      <c r="AA22" s="86">
        <v>9240514</v>
      </c>
      <c r="AB22" s="86">
        <f t="shared" si="10"/>
        <v>85967849</v>
      </c>
      <c r="AC22" s="104">
        <f t="shared" si="11"/>
        <v>0.08945035462625622</v>
      </c>
      <c r="AD22" s="85">
        <v>76165832</v>
      </c>
      <c r="AE22" s="86">
        <v>6810502</v>
      </c>
      <c r="AF22" s="86">
        <f t="shared" si="12"/>
        <v>82976334</v>
      </c>
      <c r="AG22" s="86">
        <v>748957122</v>
      </c>
      <c r="AH22" s="86">
        <v>882592554</v>
      </c>
      <c r="AI22" s="87">
        <v>82976334</v>
      </c>
      <c r="AJ22" s="124">
        <f t="shared" si="13"/>
        <v>0.11078916477677878</v>
      </c>
      <c r="AK22" s="125">
        <f t="shared" si="14"/>
        <v>0.036052629174964546</v>
      </c>
    </row>
    <row r="23" spans="1:37" ht="12.75">
      <c r="A23" s="62" t="s">
        <v>96</v>
      </c>
      <c r="B23" s="63" t="s">
        <v>431</v>
      </c>
      <c r="C23" s="64" t="s">
        <v>432</v>
      </c>
      <c r="D23" s="85">
        <v>618303413</v>
      </c>
      <c r="E23" s="86">
        <v>121003000</v>
      </c>
      <c r="F23" s="87">
        <f t="shared" si="0"/>
        <v>739306413</v>
      </c>
      <c r="G23" s="85">
        <v>618303413</v>
      </c>
      <c r="H23" s="86">
        <v>121003000</v>
      </c>
      <c r="I23" s="87">
        <f t="shared" si="1"/>
        <v>739306413</v>
      </c>
      <c r="J23" s="85">
        <v>102158619</v>
      </c>
      <c r="K23" s="86">
        <v>50689759</v>
      </c>
      <c r="L23" s="86">
        <f t="shared" si="2"/>
        <v>152848378</v>
      </c>
      <c r="M23" s="104">
        <f t="shared" si="3"/>
        <v>0.2067456406603631</v>
      </c>
      <c r="N23" s="85">
        <v>0</v>
      </c>
      <c r="O23" s="86">
        <v>0</v>
      </c>
      <c r="P23" s="86">
        <f t="shared" si="4"/>
        <v>0</v>
      </c>
      <c r="Q23" s="104">
        <f t="shared" si="5"/>
        <v>0</v>
      </c>
      <c r="R23" s="85">
        <v>0</v>
      </c>
      <c r="S23" s="86">
        <v>0</v>
      </c>
      <c r="T23" s="86">
        <f t="shared" si="6"/>
        <v>0</v>
      </c>
      <c r="U23" s="104">
        <f t="shared" si="7"/>
        <v>0</v>
      </c>
      <c r="V23" s="85">
        <v>0</v>
      </c>
      <c r="W23" s="86">
        <v>0</v>
      </c>
      <c r="X23" s="86">
        <f t="shared" si="8"/>
        <v>0</v>
      </c>
      <c r="Y23" s="104">
        <f t="shared" si="9"/>
        <v>0</v>
      </c>
      <c r="Z23" s="85">
        <v>102158619</v>
      </c>
      <c r="AA23" s="86">
        <v>50689759</v>
      </c>
      <c r="AB23" s="86">
        <f t="shared" si="10"/>
        <v>152848378</v>
      </c>
      <c r="AC23" s="104">
        <f t="shared" si="11"/>
        <v>0.2067456406603631</v>
      </c>
      <c r="AD23" s="85">
        <v>112285571</v>
      </c>
      <c r="AE23" s="86">
        <v>12010320</v>
      </c>
      <c r="AF23" s="86">
        <f t="shared" si="12"/>
        <v>124295891</v>
      </c>
      <c r="AG23" s="86">
        <v>744860000</v>
      </c>
      <c r="AH23" s="86">
        <v>726729902</v>
      </c>
      <c r="AI23" s="87">
        <v>124295891</v>
      </c>
      <c r="AJ23" s="124">
        <f t="shared" si="13"/>
        <v>0.1668714805466799</v>
      </c>
      <c r="AK23" s="125">
        <f t="shared" si="14"/>
        <v>0.22971384468373124</v>
      </c>
    </row>
    <row r="24" spans="1:37" ht="12.75">
      <c r="A24" s="62" t="s">
        <v>111</v>
      </c>
      <c r="B24" s="63" t="s">
        <v>433</v>
      </c>
      <c r="C24" s="64" t="s">
        <v>434</v>
      </c>
      <c r="D24" s="85">
        <v>371605714</v>
      </c>
      <c r="E24" s="86">
        <v>29384500</v>
      </c>
      <c r="F24" s="87">
        <f t="shared" si="0"/>
        <v>400990214</v>
      </c>
      <c r="G24" s="85">
        <v>401695132</v>
      </c>
      <c r="H24" s="86">
        <v>30077318</v>
      </c>
      <c r="I24" s="87">
        <f t="shared" si="1"/>
        <v>431772450</v>
      </c>
      <c r="J24" s="85">
        <v>81864068</v>
      </c>
      <c r="K24" s="86">
        <v>10120928</v>
      </c>
      <c r="L24" s="86">
        <f t="shared" si="2"/>
        <v>91984996</v>
      </c>
      <c r="M24" s="104">
        <f t="shared" si="3"/>
        <v>0.22939461560027</v>
      </c>
      <c r="N24" s="85">
        <v>0</v>
      </c>
      <c r="O24" s="86">
        <v>0</v>
      </c>
      <c r="P24" s="86">
        <f t="shared" si="4"/>
        <v>0</v>
      </c>
      <c r="Q24" s="104">
        <f t="shared" si="5"/>
        <v>0</v>
      </c>
      <c r="R24" s="85">
        <v>0</v>
      </c>
      <c r="S24" s="86">
        <v>0</v>
      </c>
      <c r="T24" s="86">
        <f t="shared" si="6"/>
        <v>0</v>
      </c>
      <c r="U24" s="104">
        <f t="shared" si="7"/>
        <v>0</v>
      </c>
      <c r="V24" s="85">
        <v>0</v>
      </c>
      <c r="W24" s="86">
        <v>0</v>
      </c>
      <c r="X24" s="86">
        <f t="shared" si="8"/>
        <v>0</v>
      </c>
      <c r="Y24" s="104">
        <f t="shared" si="9"/>
        <v>0</v>
      </c>
      <c r="Z24" s="85">
        <v>81864068</v>
      </c>
      <c r="AA24" s="86">
        <v>10120928</v>
      </c>
      <c r="AB24" s="86">
        <f t="shared" si="10"/>
        <v>91984996</v>
      </c>
      <c r="AC24" s="104">
        <f t="shared" si="11"/>
        <v>0.22939461560027</v>
      </c>
      <c r="AD24" s="85">
        <v>54330422</v>
      </c>
      <c r="AE24" s="86">
        <v>5024364</v>
      </c>
      <c r="AF24" s="86">
        <f t="shared" si="12"/>
        <v>59354786</v>
      </c>
      <c r="AG24" s="86">
        <v>449956402</v>
      </c>
      <c r="AH24" s="86">
        <v>527169879</v>
      </c>
      <c r="AI24" s="87">
        <v>59354786</v>
      </c>
      <c r="AJ24" s="124">
        <f t="shared" si="13"/>
        <v>0.1319123046948002</v>
      </c>
      <c r="AK24" s="125">
        <f t="shared" si="14"/>
        <v>0.549748591461521</v>
      </c>
    </row>
    <row r="25" spans="1:37" ht="16.5">
      <c r="A25" s="65"/>
      <c r="B25" s="66" t="s">
        <v>435</v>
      </c>
      <c r="C25" s="67"/>
      <c r="D25" s="88">
        <f>SUM(D18:D24)</f>
        <v>7092906777</v>
      </c>
      <c r="E25" s="89">
        <f>SUM(E18:E24)</f>
        <v>948299074</v>
      </c>
      <c r="F25" s="90">
        <f t="shared" si="0"/>
        <v>8041205851</v>
      </c>
      <c r="G25" s="88">
        <f>SUM(G18:G24)</f>
        <v>7122996195</v>
      </c>
      <c r="H25" s="89">
        <f>SUM(H18:H24)</f>
        <v>983456222</v>
      </c>
      <c r="I25" s="90">
        <f t="shared" si="1"/>
        <v>8106452417</v>
      </c>
      <c r="J25" s="88">
        <f>SUM(J18:J24)</f>
        <v>860661036</v>
      </c>
      <c r="K25" s="89">
        <f>SUM(K18:K24)</f>
        <v>96466669</v>
      </c>
      <c r="L25" s="89">
        <f t="shared" si="2"/>
        <v>957127705</v>
      </c>
      <c r="M25" s="105">
        <f t="shared" si="3"/>
        <v>0.11902788247622988</v>
      </c>
      <c r="N25" s="88">
        <f>SUM(N18:N24)</f>
        <v>0</v>
      </c>
      <c r="O25" s="89">
        <f>SUM(O18:O24)</f>
        <v>0</v>
      </c>
      <c r="P25" s="89">
        <f t="shared" si="4"/>
        <v>0</v>
      </c>
      <c r="Q25" s="105">
        <f t="shared" si="5"/>
        <v>0</v>
      </c>
      <c r="R25" s="88">
        <f>SUM(R18:R24)</f>
        <v>0</v>
      </c>
      <c r="S25" s="89">
        <f>SUM(S18:S24)</f>
        <v>0</v>
      </c>
      <c r="T25" s="89">
        <f t="shared" si="6"/>
        <v>0</v>
      </c>
      <c r="U25" s="105">
        <f t="shared" si="7"/>
        <v>0</v>
      </c>
      <c r="V25" s="88">
        <f>SUM(V18:V24)</f>
        <v>0</v>
      </c>
      <c r="W25" s="89">
        <f>SUM(W18:W24)</f>
        <v>0</v>
      </c>
      <c r="X25" s="89">
        <f t="shared" si="8"/>
        <v>0</v>
      </c>
      <c r="Y25" s="105">
        <f t="shared" si="9"/>
        <v>0</v>
      </c>
      <c r="Z25" s="88">
        <v>860661036</v>
      </c>
      <c r="AA25" s="89">
        <v>96466669</v>
      </c>
      <c r="AB25" s="89">
        <f t="shared" si="10"/>
        <v>957127705</v>
      </c>
      <c r="AC25" s="105">
        <f t="shared" si="11"/>
        <v>0.11902788247622988</v>
      </c>
      <c r="AD25" s="88">
        <f>SUM(AD18:AD24)</f>
        <v>922167352</v>
      </c>
      <c r="AE25" s="89">
        <f>SUM(AE18:AE24)</f>
        <v>47054357</v>
      </c>
      <c r="AF25" s="89">
        <f t="shared" si="12"/>
        <v>969221709</v>
      </c>
      <c r="AG25" s="89">
        <f>SUM(AG18:AG24)</f>
        <v>7449001741</v>
      </c>
      <c r="AH25" s="89">
        <f>SUM(AH18:AH24)</f>
        <v>7725860100</v>
      </c>
      <c r="AI25" s="90">
        <f>SUM(AI18:AI24)</f>
        <v>969221709</v>
      </c>
      <c r="AJ25" s="126">
        <f t="shared" si="13"/>
        <v>0.13011430829252105</v>
      </c>
      <c r="AK25" s="127">
        <f t="shared" si="14"/>
        <v>-0.01247805727801754</v>
      </c>
    </row>
    <row r="26" spans="1:37" ht="12.75">
      <c r="A26" s="62" t="s">
        <v>96</v>
      </c>
      <c r="B26" s="63" t="s">
        <v>436</v>
      </c>
      <c r="C26" s="64" t="s">
        <v>437</v>
      </c>
      <c r="D26" s="85">
        <v>675754588</v>
      </c>
      <c r="E26" s="86">
        <v>112170049</v>
      </c>
      <c r="F26" s="87">
        <f t="shared" si="0"/>
        <v>787924637</v>
      </c>
      <c r="G26" s="85">
        <v>675754588</v>
      </c>
      <c r="H26" s="86">
        <v>112170049</v>
      </c>
      <c r="I26" s="87">
        <f t="shared" si="1"/>
        <v>787924637</v>
      </c>
      <c r="J26" s="85">
        <v>158812830</v>
      </c>
      <c r="K26" s="86">
        <v>13462145</v>
      </c>
      <c r="L26" s="86">
        <f t="shared" si="2"/>
        <v>172274975</v>
      </c>
      <c r="M26" s="104">
        <f t="shared" si="3"/>
        <v>0.2186439754643692</v>
      </c>
      <c r="N26" s="85">
        <v>0</v>
      </c>
      <c r="O26" s="86">
        <v>0</v>
      </c>
      <c r="P26" s="86">
        <f t="shared" si="4"/>
        <v>0</v>
      </c>
      <c r="Q26" s="104">
        <f t="shared" si="5"/>
        <v>0</v>
      </c>
      <c r="R26" s="85">
        <v>0</v>
      </c>
      <c r="S26" s="86">
        <v>0</v>
      </c>
      <c r="T26" s="86">
        <f t="shared" si="6"/>
        <v>0</v>
      </c>
      <c r="U26" s="104">
        <f t="shared" si="7"/>
        <v>0</v>
      </c>
      <c r="V26" s="85">
        <v>0</v>
      </c>
      <c r="W26" s="86">
        <v>0</v>
      </c>
      <c r="X26" s="86">
        <f t="shared" si="8"/>
        <v>0</v>
      </c>
      <c r="Y26" s="104">
        <f t="shared" si="9"/>
        <v>0</v>
      </c>
      <c r="Z26" s="85">
        <v>158812830</v>
      </c>
      <c r="AA26" s="86">
        <v>13462145</v>
      </c>
      <c r="AB26" s="86">
        <f t="shared" si="10"/>
        <v>172274975</v>
      </c>
      <c r="AC26" s="104">
        <f t="shared" si="11"/>
        <v>0.2186439754643692</v>
      </c>
      <c r="AD26" s="85">
        <v>110792671</v>
      </c>
      <c r="AE26" s="86">
        <v>13321800</v>
      </c>
      <c r="AF26" s="86">
        <f t="shared" si="12"/>
        <v>124114471</v>
      </c>
      <c r="AG26" s="86">
        <v>576312901</v>
      </c>
      <c r="AH26" s="86">
        <v>661837993</v>
      </c>
      <c r="AI26" s="87">
        <v>124114471</v>
      </c>
      <c r="AJ26" s="124">
        <f t="shared" si="13"/>
        <v>0.2153595222051085</v>
      </c>
      <c r="AK26" s="125">
        <f t="shared" si="14"/>
        <v>0.3880329474231896</v>
      </c>
    </row>
    <row r="27" spans="1:37" ht="12.75">
      <c r="A27" s="62" t="s">
        <v>96</v>
      </c>
      <c r="B27" s="63" t="s">
        <v>438</v>
      </c>
      <c r="C27" s="64" t="s">
        <v>439</v>
      </c>
      <c r="D27" s="85">
        <v>823193665</v>
      </c>
      <c r="E27" s="86">
        <v>259173883</v>
      </c>
      <c r="F27" s="87">
        <f t="shared" si="0"/>
        <v>1082367548</v>
      </c>
      <c r="G27" s="85">
        <v>823193665</v>
      </c>
      <c r="H27" s="86">
        <v>259173883</v>
      </c>
      <c r="I27" s="87">
        <f t="shared" si="1"/>
        <v>1082367548</v>
      </c>
      <c r="J27" s="85">
        <v>154525748</v>
      </c>
      <c r="K27" s="86">
        <v>30829794</v>
      </c>
      <c r="L27" s="86">
        <f t="shared" si="2"/>
        <v>185355542</v>
      </c>
      <c r="M27" s="104">
        <f t="shared" si="3"/>
        <v>0.17125009184033665</v>
      </c>
      <c r="N27" s="85">
        <v>0</v>
      </c>
      <c r="O27" s="86">
        <v>0</v>
      </c>
      <c r="P27" s="86">
        <f t="shared" si="4"/>
        <v>0</v>
      </c>
      <c r="Q27" s="104">
        <f t="shared" si="5"/>
        <v>0</v>
      </c>
      <c r="R27" s="85">
        <v>0</v>
      </c>
      <c r="S27" s="86">
        <v>0</v>
      </c>
      <c r="T27" s="86">
        <f t="shared" si="6"/>
        <v>0</v>
      </c>
      <c r="U27" s="104">
        <f t="shared" si="7"/>
        <v>0</v>
      </c>
      <c r="V27" s="85">
        <v>0</v>
      </c>
      <c r="W27" s="86">
        <v>0</v>
      </c>
      <c r="X27" s="86">
        <f t="shared" si="8"/>
        <v>0</v>
      </c>
      <c r="Y27" s="104">
        <f t="shared" si="9"/>
        <v>0</v>
      </c>
      <c r="Z27" s="85">
        <v>154525748</v>
      </c>
      <c r="AA27" s="86">
        <v>30829794</v>
      </c>
      <c r="AB27" s="86">
        <f t="shared" si="10"/>
        <v>185355542</v>
      </c>
      <c r="AC27" s="104">
        <f t="shared" si="11"/>
        <v>0.17125009184033665</v>
      </c>
      <c r="AD27" s="85">
        <v>139582071</v>
      </c>
      <c r="AE27" s="86">
        <v>93563922</v>
      </c>
      <c r="AF27" s="86">
        <f t="shared" si="12"/>
        <v>233145993</v>
      </c>
      <c r="AG27" s="86">
        <v>1064349285</v>
      </c>
      <c r="AH27" s="86">
        <v>1079962886</v>
      </c>
      <c r="AI27" s="87">
        <v>233145993</v>
      </c>
      <c r="AJ27" s="124">
        <f t="shared" si="13"/>
        <v>0.21905026506406683</v>
      </c>
      <c r="AK27" s="125">
        <f t="shared" si="14"/>
        <v>-0.20498079501627975</v>
      </c>
    </row>
    <row r="28" spans="1:37" ht="12.75">
      <c r="A28" s="62" t="s">
        <v>96</v>
      </c>
      <c r="B28" s="63" t="s">
        <v>440</v>
      </c>
      <c r="C28" s="64" t="s">
        <v>441</v>
      </c>
      <c r="D28" s="85">
        <v>1013532331</v>
      </c>
      <c r="E28" s="86">
        <v>553040515</v>
      </c>
      <c r="F28" s="87">
        <f t="shared" si="0"/>
        <v>1566572846</v>
      </c>
      <c r="G28" s="85">
        <v>1013532331</v>
      </c>
      <c r="H28" s="86">
        <v>553040515</v>
      </c>
      <c r="I28" s="87">
        <f t="shared" si="1"/>
        <v>1566572846</v>
      </c>
      <c r="J28" s="85">
        <v>108668753</v>
      </c>
      <c r="K28" s="86">
        <v>181821627</v>
      </c>
      <c r="L28" s="86">
        <f t="shared" si="2"/>
        <v>290490380</v>
      </c>
      <c r="M28" s="104">
        <f t="shared" si="3"/>
        <v>0.1854304960932535</v>
      </c>
      <c r="N28" s="85">
        <v>0</v>
      </c>
      <c r="O28" s="86">
        <v>0</v>
      </c>
      <c r="P28" s="86">
        <f t="shared" si="4"/>
        <v>0</v>
      </c>
      <c r="Q28" s="104">
        <f t="shared" si="5"/>
        <v>0</v>
      </c>
      <c r="R28" s="85">
        <v>0</v>
      </c>
      <c r="S28" s="86">
        <v>0</v>
      </c>
      <c r="T28" s="86">
        <f t="shared" si="6"/>
        <v>0</v>
      </c>
      <c r="U28" s="104">
        <f t="shared" si="7"/>
        <v>0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v>108668753</v>
      </c>
      <c r="AA28" s="86">
        <v>181821627</v>
      </c>
      <c r="AB28" s="86">
        <f t="shared" si="10"/>
        <v>290490380</v>
      </c>
      <c r="AC28" s="104">
        <f t="shared" si="11"/>
        <v>0.1854304960932535</v>
      </c>
      <c r="AD28" s="85">
        <v>144200996</v>
      </c>
      <c r="AE28" s="86">
        <v>162471250</v>
      </c>
      <c r="AF28" s="86">
        <f t="shared" si="12"/>
        <v>306672246</v>
      </c>
      <c r="AG28" s="86">
        <v>1584094146</v>
      </c>
      <c r="AH28" s="86">
        <v>1600099629</v>
      </c>
      <c r="AI28" s="87">
        <v>306672246</v>
      </c>
      <c r="AJ28" s="124">
        <f t="shared" si="13"/>
        <v>0.19359470949020224</v>
      </c>
      <c r="AK28" s="125">
        <f t="shared" si="14"/>
        <v>-0.05276599435085494</v>
      </c>
    </row>
    <row r="29" spans="1:37" ht="12.75">
      <c r="A29" s="62" t="s">
        <v>96</v>
      </c>
      <c r="B29" s="63" t="s">
        <v>58</v>
      </c>
      <c r="C29" s="64" t="s">
        <v>59</v>
      </c>
      <c r="D29" s="85">
        <v>2682858290</v>
      </c>
      <c r="E29" s="86">
        <v>607133896</v>
      </c>
      <c r="F29" s="87">
        <f t="shared" si="0"/>
        <v>3289992186</v>
      </c>
      <c r="G29" s="85">
        <v>2682858290</v>
      </c>
      <c r="H29" s="86">
        <v>607133896</v>
      </c>
      <c r="I29" s="87">
        <f t="shared" si="1"/>
        <v>3289992186</v>
      </c>
      <c r="J29" s="85">
        <v>403682853</v>
      </c>
      <c r="K29" s="86">
        <v>13093123</v>
      </c>
      <c r="L29" s="86">
        <f t="shared" si="2"/>
        <v>416775976</v>
      </c>
      <c r="M29" s="104">
        <f t="shared" si="3"/>
        <v>0.12667992883798296</v>
      </c>
      <c r="N29" s="85">
        <v>0</v>
      </c>
      <c r="O29" s="86">
        <v>0</v>
      </c>
      <c r="P29" s="86">
        <f t="shared" si="4"/>
        <v>0</v>
      </c>
      <c r="Q29" s="104">
        <f t="shared" si="5"/>
        <v>0</v>
      </c>
      <c r="R29" s="85">
        <v>0</v>
      </c>
      <c r="S29" s="86">
        <v>0</v>
      </c>
      <c r="T29" s="86">
        <f t="shared" si="6"/>
        <v>0</v>
      </c>
      <c r="U29" s="104">
        <f t="shared" si="7"/>
        <v>0</v>
      </c>
      <c r="V29" s="85">
        <v>0</v>
      </c>
      <c r="W29" s="86">
        <v>0</v>
      </c>
      <c r="X29" s="86">
        <f t="shared" si="8"/>
        <v>0</v>
      </c>
      <c r="Y29" s="104">
        <f t="shared" si="9"/>
        <v>0</v>
      </c>
      <c r="Z29" s="85">
        <v>403682853</v>
      </c>
      <c r="AA29" s="86">
        <v>13093123</v>
      </c>
      <c r="AB29" s="86">
        <f t="shared" si="10"/>
        <v>416775976</v>
      </c>
      <c r="AC29" s="104">
        <f t="shared" si="11"/>
        <v>0.12667992883798296</v>
      </c>
      <c r="AD29" s="85">
        <v>537906156</v>
      </c>
      <c r="AE29" s="86">
        <v>75545660</v>
      </c>
      <c r="AF29" s="86">
        <f t="shared" si="12"/>
        <v>613451816</v>
      </c>
      <c r="AG29" s="86">
        <v>3427314200</v>
      </c>
      <c r="AH29" s="86">
        <v>3144914848</v>
      </c>
      <c r="AI29" s="87">
        <v>613451816</v>
      </c>
      <c r="AJ29" s="124">
        <f t="shared" si="13"/>
        <v>0.17898908013744408</v>
      </c>
      <c r="AK29" s="125">
        <f t="shared" si="14"/>
        <v>-0.3206051964805008</v>
      </c>
    </row>
    <row r="30" spans="1:37" ht="12.75">
      <c r="A30" s="62" t="s">
        <v>111</v>
      </c>
      <c r="B30" s="63" t="s">
        <v>442</v>
      </c>
      <c r="C30" s="64" t="s">
        <v>443</v>
      </c>
      <c r="D30" s="85">
        <v>233462000</v>
      </c>
      <c r="E30" s="86">
        <v>44547000</v>
      </c>
      <c r="F30" s="87">
        <f t="shared" si="0"/>
        <v>278009000</v>
      </c>
      <c r="G30" s="85">
        <v>233462000</v>
      </c>
      <c r="H30" s="86">
        <v>44547000</v>
      </c>
      <c r="I30" s="87">
        <f t="shared" si="1"/>
        <v>278009000</v>
      </c>
      <c r="J30" s="85">
        <v>44885748</v>
      </c>
      <c r="K30" s="86">
        <v>364951</v>
      </c>
      <c r="L30" s="86">
        <f t="shared" si="2"/>
        <v>45250699</v>
      </c>
      <c r="M30" s="104">
        <f t="shared" si="3"/>
        <v>0.16276702912495639</v>
      </c>
      <c r="N30" s="85">
        <v>0</v>
      </c>
      <c r="O30" s="86">
        <v>0</v>
      </c>
      <c r="P30" s="86">
        <f t="shared" si="4"/>
        <v>0</v>
      </c>
      <c r="Q30" s="104">
        <f t="shared" si="5"/>
        <v>0</v>
      </c>
      <c r="R30" s="85">
        <v>0</v>
      </c>
      <c r="S30" s="86">
        <v>0</v>
      </c>
      <c r="T30" s="86">
        <f t="shared" si="6"/>
        <v>0</v>
      </c>
      <c r="U30" s="104">
        <f t="shared" si="7"/>
        <v>0</v>
      </c>
      <c r="V30" s="85">
        <v>0</v>
      </c>
      <c r="W30" s="86">
        <v>0</v>
      </c>
      <c r="X30" s="86">
        <f t="shared" si="8"/>
        <v>0</v>
      </c>
      <c r="Y30" s="104">
        <f t="shared" si="9"/>
        <v>0</v>
      </c>
      <c r="Z30" s="85">
        <v>44885748</v>
      </c>
      <c r="AA30" s="86">
        <v>364951</v>
      </c>
      <c r="AB30" s="86">
        <f t="shared" si="10"/>
        <v>45250699</v>
      </c>
      <c r="AC30" s="104">
        <f t="shared" si="11"/>
        <v>0.16276702912495639</v>
      </c>
      <c r="AD30" s="85">
        <v>38227024</v>
      </c>
      <c r="AE30" s="86">
        <v>3427241</v>
      </c>
      <c r="AF30" s="86">
        <f t="shared" si="12"/>
        <v>41654265</v>
      </c>
      <c r="AG30" s="86">
        <v>246986368</v>
      </c>
      <c r="AH30" s="86">
        <v>249077368</v>
      </c>
      <c r="AI30" s="87">
        <v>41654265</v>
      </c>
      <c r="AJ30" s="124">
        <f t="shared" si="13"/>
        <v>0.1686500568322864</v>
      </c>
      <c r="AK30" s="125">
        <f t="shared" si="14"/>
        <v>0.08634011427161181</v>
      </c>
    </row>
    <row r="31" spans="1:37" ht="16.5">
      <c r="A31" s="65"/>
      <c r="B31" s="66" t="s">
        <v>444</v>
      </c>
      <c r="C31" s="67"/>
      <c r="D31" s="88">
        <f>SUM(D26:D30)</f>
        <v>5428800874</v>
      </c>
      <c r="E31" s="89">
        <f>SUM(E26:E30)</f>
        <v>1576065343</v>
      </c>
      <c r="F31" s="90">
        <f t="shared" si="0"/>
        <v>7004866217</v>
      </c>
      <c r="G31" s="88">
        <f>SUM(G26:G30)</f>
        <v>5428800874</v>
      </c>
      <c r="H31" s="89">
        <f>SUM(H26:H30)</f>
        <v>1576065343</v>
      </c>
      <c r="I31" s="90">
        <f t="shared" si="1"/>
        <v>7004866217</v>
      </c>
      <c r="J31" s="88">
        <f>SUM(J26:J30)</f>
        <v>870575932</v>
      </c>
      <c r="K31" s="89">
        <f>SUM(K26:K30)</f>
        <v>239571640</v>
      </c>
      <c r="L31" s="89">
        <f t="shared" si="2"/>
        <v>1110147572</v>
      </c>
      <c r="M31" s="105">
        <f t="shared" si="3"/>
        <v>0.15848233750785992</v>
      </c>
      <c r="N31" s="88">
        <f>SUM(N26:N30)</f>
        <v>0</v>
      </c>
      <c r="O31" s="89">
        <f>SUM(O26:O30)</f>
        <v>0</v>
      </c>
      <c r="P31" s="89">
        <f t="shared" si="4"/>
        <v>0</v>
      </c>
      <c r="Q31" s="105">
        <f t="shared" si="5"/>
        <v>0</v>
      </c>
      <c r="R31" s="88">
        <f>SUM(R26:R30)</f>
        <v>0</v>
      </c>
      <c r="S31" s="89">
        <f>SUM(S26:S30)</f>
        <v>0</v>
      </c>
      <c r="T31" s="89">
        <f t="shared" si="6"/>
        <v>0</v>
      </c>
      <c r="U31" s="105">
        <f t="shared" si="7"/>
        <v>0</v>
      </c>
      <c r="V31" s="88">
        <f>SUM(V26:V30)</f>
        <v>0</v>
      </c>
      <c r="W31" s="89">
        <f>SUM(W26:W30)</f>
        <v>0</v>
      </c>
      <c r="X31" s="89">
        <f t="shared" si="8"/>
        <v>0</v>
      </c>
      <c r="Y31" s="105">
        <f t="shared" si="9"/>
        <v>0</v>
      </c>
      <c r="Z31" s="88">
        <v>870575932</v>
      </c>
      <c r="AA31" s="89">
        <v>239571640</v>
      </c>
      <c r="AB31" s="89">
        <f t="shared" si="10"/>
        <v>1110147572</v>
      </c>
      <c r="AC31" s="105">
        <f t="shared" si="11"/>
        <v>0.15848233750785992</v>
      </c>
      <c r="AD31" s="88">
        <f>SUM(AD26:AD30)</f>
        <v>970708918</v>
      </c>
      <c r="AE31" s="89">
        <f>SUM(AE26:AE30)</f>
        <v>348329873</v>
      </c>
      <c r="AF31" s="89">
        <f t="shared" si="12"/>
        <v>1319038791</v>
      </c>
      <c r="AG31" s="89">
        <f>SUM(AG26:AG30)</f>
        <v>6899056900</v>
      </c>
      <c r="AH31" s="89">
        <f>SUM(AH26:AH30)</f>
        <v>6735892724</v>
      </c>
      <c r="AI31" s="90">
        <f>SUM(AI26:AI30)</f>
        <v>1319038791</v>
      </c>
      <c r="AJ31" s="126">
        <f t="shared" si="13"/>
        <v>0.1911911744053017</v>
      </c>
      <c r="AK31" s="127">
        <f t="shared" si="14"/>
        <v>-0.15836624398410126</v>
      </c>
    </row>
    <row r="32" spans="1:37" ht="16.5">
      <c r="A32" s="68"/>
      <c r="B32" s="69" t="s">
        <v>445</v>
      </c>
      <c r="C32" s="70"/>
      <c r="D32" s="91">
        <f>SUM(D9:D16,D18:D24,D26:D30)</f>
        <v>17850732137</v>
      </c>
      <c r="E32" s="92">
        <f>SUM(E9:E16,E18:E24,E26:E30)</f>
        <v>3152048455</v>
      </c>
      <c r="F32" s="93">
        <f t="shared" si="0"/>
        <v>21002780592</v>
      </c>
      <c r="G32" s="91">
        <f>SUM(G9:G16,G18:G24,G26:G30)</f>
        <v>17880821555</v>
      </c>
      <c r="H32" s="92">
        <f>SUM(H9:H16,H18:H24,H26:H30)</f>
        <v>3187205603</v>
      </c>
      <c r="I32" s="93">
        <f t="shared" si="1"/>
        <v>21068027158</v>
      </c>
      <c r="J32" s="91">
        <f>SUM(J9:J16,J18:J24,J26:J30)</f>
        <v>2530184605</v>
      </c>
      <c r="K32" s="92">
        <f>SUM(K9:K16,K18:K24,K26:K30)</f>
        <v>462376577</v>
      </c>
      <c r="L32" s="92">
        <f t="shared" si="2"/>
        <v>2992561182</v>
      </c>
      <c r="M32" s="106">
        <f t="shared" si="3"/>
        <v>0.14248404723800584</v>
      </c>
      <c r="N32" s="91">
        <f>SUM(N9:N16,N18:N24,N26:N30)</f>
        <v>0</v>
      </c>
      <c r="O32" s="92">
        <f>SUM(O9:O16,O18:O24,O26:O30)</f>
        <v>0</v>
      </c>
      <c r="P32" s="92">
        <f t="shared" si="4"/>
        <v>0</v>
      </c>
      <c r="Q32" s="106">
        <f t="shared" si="5"/>
        <v>0</v>
      </c>
      <c r="R32" s="91">
        <f>SUM(R9:R16,R18:R24,R26:R30)</f>
        <v>0</v>
      </c>
      <c r="S32" s="92">
        <f>SUM(S9:S16,S18:S24,S26:S30)</f>
        <v>0</v>
      </c>
      <c r="T32" s="92">
        <f t="shared" si="6"/>
        <v>0</v>
      </c>
      <c r="U32" s="106">
        <f t="shared" si="7"/>
        <v>0</v>
      </c>
      <c r="V32" s="91">
        <f>SUM(V9:V16,V18:V24,V26:V30)</f>
        <v>0</v>
      </c>
      <c r="W32" s="92">
        <f>SUM(W9:W16,W18:W24,W26:W30)</f>
        <v>0</v>
      </c>
      <c r="X32" s="92">
        <f t="shared" si="8"/>
        <v>0</v>
      </c>
      <c r="Y32" s="106">
        <f t="shared" si="9"/>
        <v>0</v>
      </c>
      <c r="Z32" s="91">
        <v>2530184605</v>
      </c>
      <c r="AA32" s="92">
        <v>462376577</v>
      </c>
      <c r="AB32" s="92">
        <f t="shared" si="10"/>
        <v>2992561182</v>
      </c>
      <c r="AC32" s="106">
        <f t="shared" si="11"/>
        <v>0.14248404723800584</v>
      </c>
      <c r="AD32" s="91">
        <f>SUM(AD9:AD16,AD18:AD24,AD26:AD30)</f>
        <v>3023324937</v>
      </c>
      <c r="AE32" s="92">
        <f>SUM(AE9:AE16,AE18:AE24,AE26:AE30)</f>
        <v>458898732</v>
      </c>
      <c r="AF32" s="92">
        <f t="shared" si="12"/>
        <v>3482223669</v>
      </c>
      <c r="AG32" s="92">
        <f>SUM(AG9:AG16,AG18:AG24,AG26:AG30)</f>
        <v>20002642511</v>
      </c>
      <c r="AH32" s="92">
        <f>SUM(AH9:AH16,AH18:AH24,AH26:AH30)</f>
        <v>20173999456</v>
      </c>
      <c r="AI32" s="93">
        <f>SUM(AI9:AI16,AI18:AI24,AI26:AI30)</f>
        <v>3482223669</v>
      </c>
      <c r="AJ32" s="128">
        <f t="shared" si="13"/>
        <v>0.17408818195321094</v>
      </c>
      <c r="AK32" s="129">
        <f t="shared" si="14"/>
        <v>-0.14061775851997982</v>
      </c>
    </row>
    <row r="33" spans="1:37" ht="12.75">
      <c r="A33" s="71"/>
      <c r="B33" s="71"/>
      <c r="C33" s="71"/>
      <c r="D33" s="94"/>
      <c r="E33" s="94"/>
      <c r="F33" s="94"/>
      <c r="G33" s="94"/>
      <c r="H33" s="94"/>
      <c r="I33" s="94"/>
      <c r="J33" s="94"/>
      <c r="K33" s="94"/>
      <c r="L33" s="94"/>
      <c r="M33" s="107"/>
      <c r="N33" s="94"/>
      <c r="O33" s="94"/>
      <c r="P33" s="94"/>
      <c r="Q33" s="107"/>
      <c r="R33" s="94"/>
      <c r="S33" s="94"/>
      <c r="T33" s="94"/>
      <c r="U33" s="107"/>
      <c r="V33" s="94"/>
      <c r="W33" s="94"/>
      <c r="X33" s="94"/>
      <c r="Y33" s="107"/>
      <c r="Z33" s="94"/>
      <c r="AA33" s="94"/>
      <c r="AB33" s="94"/>
      <c r="AC33" s="107"/>
      <c r="AD33" s="94"/>
      <c r="AE33" s="94"/>
      <c r="AF33" s="94"/>
      <c r="AG33" s="94"/>
      <c r="AH33" s="94"/>
      <c r="AI33" s="94"/>
      <c r="AJ33" s="107"/>
      <c r="AK33" s="107"/>
    </row>
    <row r="34" spans="1:37" ht="12.75">
      <c r="A34" s="71"/>
      <c r="B34" s="71"/>
      <c r="C34" s="71"/>
      <c r="D34" s="94"/>
      <c r="E34" s="94"/>
      <c r="F34" s="94"/>
      <c r="G34" s="94"/>
      <c r="H34" s="94"/>
      <c r="I34" s="94"/>
      <c r="J34" s="94"/>
      <c r="K34" s="94"/>
      <c r="L34" s="94"/>
      <c r="M34" s="107"/>
      <c r="N34" s="94"/>
      <c r="O34" s="94"/>
      <c r="P34" s="94"/>
      <c r="Q34" s="107"/>
      <c r="R34" s="94"/>
      <c r="S34" s="94"/>
      <c r="T34" s="94"/>
      <c r="U34" s="107"/>
      <c r="V34" s="94"/>
      <c r="W34" s="94"/>
      <c r="X34" s="94"/>
      <c r="Y34" s="107"/>
      <c r="Z34" s="94"/>
      <c r="AA34" s="94"/>
      <c r="AB34" s="94"/>
      <c r="AC34" s="107"/>
      <c r="AD34" s="94"/>
      <c r="AE34" s="94"/>
      <c r="AF34" s="94"/>
      <c r="AG34" s="94"/>
      <c r="AH34" s="94"/>
      <c r="AI34" s="94"/>
      <c r="AJ34" s="107"/>
      <c r="AK34" s="107"/>
    </row>
    <row r="35" spans="1:37" ht="12.75">
      <c r="A35" s="71"/>
      <c r="B35" s="71"/>
      <c r="C35" s="71"/>
      <c r="D35" s="94"/>
      <c r="E35" s="94"/>
      <c r="F35" s="94"/>
      <c r="G35" s="94"/>
      <c r="H35" s="94"/>
      <c r="I35" s="94"/>
      <c r="J35" s="94"/>
      <c r="K35" s="94"/>
      <c r="L35" s="94"/>
      <c r="M35" s="107"/>
      <c r="N35" s="94"/>
      <c r="O35" s="94"/>
      <c r="P35" s="94"/>
      <c r="Q35" s="107"/>
      <c r="R35" s="94"/>
      <c r="S35" s="94"/>
      <c r="T35" s="94"/>
      <c r="U35" s="107"/>
      <c r="V35" s="94"/>
      <c r="W35" s="94"/>
      <c r="X35" s="94"/>
      <c r="Y35" s="107"/>
      <c r="Z35" s="94"/>
      <c r="AA35" s="94"/>
      <c r="AB35" s="94"/>
      <c r="AC35" s="107"/>
      <c r="AD35" s="94"/>
      <c r="AE35" s="94"/>
      <c r="AF35" s="94"/>
      <c r="AG35" s="94"/>
      <c r="AH35" s="94"/>
      <c r="AI35" s="94"/>
      <c r="AJ35" s="107"/>
      <c r="AK35" s="107"/>
    </row>
    <row r="36" spans="1:37" ht="12.75">
      <c r="A36" s="71"/>
      <c r="B36" s="71"/>
      <c r="C36" s="71"/>
      <c r="D36" s="94"/>
      <c r="E36" s="94"/>
      <c r="F36" s="94"/>
      <c r="G36" s="94"/>
      <c r="H36" s="94"/>
      <c r="I36" s="94"/>
      <c r="J36" s="94"/>
      <c r="K36" s="94"/>
      <c r="L36" s="94"/>
      <c r="M36" s="107"/>
      <c r="N36" s="94"/>
      <c r="O36" s="94"/>
      <c r="P36" s="94"/>
      <c r="Q36" s="107"/>
      <c r="R36" s="94"/>
      <c r="S36" s="94"/>
      <c r="T36" s="94"/>
      <c r="U36" s="107"/>
      <c r="V36" s="94"/>
      <c r="W36" s="94"/>
      <c r="X36" s="94"/>
      <c r="Y36" s="107"/>
      <c r="Z36" s="94"/>
      <c r="AA36" s="94"/>
      <c r="AB36" s="94"/>
      <c r="AC36" s="107"/>
      <c r="AD36" s="94"/>
      <c r="AE36" s="94"/>
      <c r="AF36" s="94"/>
      <c r="AG36" s="94"/>
      <c r="AH36" s="94"/>
      <c r="AI36" s="94"/>
      <c r="AJ36" s="107"/>
      <c r="AK36" s="107"/>
    </row>
    <row r="37" spans="1:37" ht="12.75">
      <c r="A37" s="71"/>
      <c r="B37" s="71"/>
      <c r="C37" s="71"/>
      <c r="D37" s="94"/>
      <c r="E37" s="94"/>
      <c r="F37" s="94"/>
      <c r="G37" s="94"/>
      <c r="H37" s="94"/>
      <c r="I37" s="94"/>
      <c r="J37" s="94"/>
      <c r="K37" s="94"/>
      <c r="L37" s="94"/>
      <c r="M37" s="107"/>
      <c r="N37" s="94"/>
      <c r="O37" s="94"/>
      <c r="P37" s="94"/>
      <c r="Q37" s="107"/>
      <c r="R37" s="94"/>
      <c r="S37" s="94"/>
      <c r="T37" s="94"/>
      <c r="U37" s="107"/>
      <c r="V37" s="94"/>
      <c r="W37" s="94"/>
      <c r="X37" s="94"/>
      <c r="Y37" s="107"/>
      <c r="Z37" s="94"/>
      <c r="AA37" s="94"/>
      <c r="AB37" s="94"/>
      <c r="AC37" s="107"/>
      <c r="AD37" s="94"/>
      <c r="AE37" s="94"/>
      <c r="AF37" s="94"/>
      <c r="AG37" s="94"/>
      <c r="AH37" s="94"/>
      <c r="AI37" s="94"/>
      <c r="AJ37" s="107"/>
      <c r="AK37" s="107"/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2017-11-29T08:10:47Z</dcterms:created>
  <dcterms:modified xsi:type="dcterms:W3CDTF">2017-12-01T15:45:38Z</dcterms:modified>
  <cp:category/>
  <cp:version/>
  <cp:contentType/>
  <cp:contentStatus/>
</cp:coreProperties>
</file>