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80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W" sheetId="8" r:id="rId8"/>
    <sheet name="NC" sheetId="9" r:id="rId9"/>
    <sheet name="WC" sheetId="10" r:id="rId10"/>
  </sheets>
  <definedNames>
    <definedName name="_xlnm.Print_Area" localSheetId="1">'EC'!$A$1:$X$124</definedName>
    <definedName name="_xlnm.Print_Area" localSheetId="2">'FS'!$A$1:$X$124</definedName>
    <definedName name="_xlnm.Print_Area" localSheetId="3">'GT'!$A$1:$X$124</definedName>
    <definedName name="_xlnm.Print_Area" localSheetId="4">'KZ'!$A$1:$X$124</definedName>
    <definedName name="_xlnm.Print_Area" localSheetId="5">'LP'!$A$1:$X$124</definedName>
    <definedName name="_xlnm.Print_Area" localSheetId="6">'MP'!$A$1:$X$124</definedName>
    <definedName name="_xlnm.Print_Area" localSheetId="8">'NC'!$A$1:$X$124</definedName>
    <definedName name="_xlnm.Print_Area" localSheetId="7">'NW'!$A$1:$X$124</definedName>
    <definedName name="_xlnm.Print_Area" localSheetId="0">'Summary'!$A$1:$X$124</definedName>
    <definedName name="_xlnm.Print_Area" localSheetId="9">'WC'!$A$1:$X$124</definedName>
  </definedNames>
  <calcPr calcMode="manual" fullCalcOnLoad="1"/>
</workbook>
</file>

<file path=xl/sharedStrings.xml><?xml version="1.0" encoding="utf-8"?>
<sst xmlns="http://schemas.openxmlformats.org/spreadsheetml/2006/main" count="1520" uniqueCount="128">
  <si>
    <t>Figures Finalised as at 2018/01/31</t>
  </si>
  <si>
    <t>2nd Quarter Ended 31 December 2017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</si>
  <si>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</si>
  <si>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</si>
  <si>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</si>
  <si>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</si>
  <si>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</si>
  <si>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</si>
  <si>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</si>
  <si>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</si>
  <si>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</si>
  <si>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</si>
  <si>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</si>
  <si>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</si>
  <si>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 of 2015</t>
  </si>
  <si>
    <t>Adjustment (Mid year)</t>
  </si>
  <si>
    <t>Other Adjustments</t>
  </si>
  <si>
    <t>Total Available 2017/18</t>
  </si>
  <si>
    <t>Approved payment schedule</t>
  </si>
  <si>
    <t>Transferred to municipalities for direct grants</t>
  </si>
  <si>
    <t>Actual expenditure National Department by 30 September 2017</t>
  </si>
  <si>
    <t>Actual expenditure by municipalities by 30 September 2017</t>
  </si>
  <si>
    <t>Actual expenditure National Department by 31 December 2017</t>
  </si>
  <si>
    <t>Actual expenditure by municipalities by 31 December 2017</t>
  </si>
  <si>
    <t>Actual expenditure National Department by 31 March 2018</t>
  </si>
  <si>
    <t>Actual expenditure by municipalities by 31 March 2018</t>
  </si>
  <si>
    <t>Actual expenditure National Department by 30 June 2018</t>
  </si>
  <si>
    <t>Actual expenditure by municipalities by 30 June 2018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</si>
  <si>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</si>
  <si>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</si>
  <si>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</si>
  <si>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</si>
  <si>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</si>
  <si>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</si>
  <si>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</si>
  <si>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</si>
  <si>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</si>
  <si>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</si>
  <si>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</si>
  <si>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</si>
  <si>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</si>
  <si>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</si>
  <si>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</si>
  <si>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</si>
  <si>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</si>
  <si>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</si>
  <si>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</si>
  <si>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</si>
  <si>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</si>
  <si>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</si>
  <si>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</si>
  <si>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</si>
  <si>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</si>
  <si>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</si>
  <si>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</si>
  <si>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</si>
  <si>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</si>
  <si>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</si>
  <si>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</si>
  <si>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</si>
  <si>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</si>
  <si>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</si>
  <si>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</si>
  <si>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</si>
  <si>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</si>
  <si>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</si>
  <si>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</si>
  <si>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</si>
  <si>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</si>
  <si>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</si>
  <si>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</si>
  <si>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</si>
  <si>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</si>
  <si>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</si>
  <si>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</si>
  <si>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</si>
  <si>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</si>
  <si>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</si>
  <si>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</si>
  <si>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</si>
  <si>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</si>
  <si>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</si>
  <si>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</si>
  <si>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</si>
  <si>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</si>
  <si>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</si>
  <si>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</si>
  <si>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</si>
  <si>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</si>
  <si>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2017</t>
  </si>
  <si>
    <t>Actual expenditure Provincial Department by 31 December 2017</t>
  </si>
  <si>
    <t>Actual expenditure Provincial Department by 31 March 2018</t>
  </si>
  <si>
    <t>Actual expenditure Provincial Department by 30 June 2018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</si>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</sst>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wrapText="1"/>
    </xf>
    <xf numFmtId="164" fontId="22" fillId="0" borderId="19" xfId="0" applyNumberFormat="1" applyFont="1" applyBorder="1" applyAlignment="1">
      <alignment wrapText="1"/>
    </xf>
    <xf numFmtId="164" fontId="22" fillId="0" borderId="20" xfId="0" applyNumberFormat="1" applyFont="1" applyBorder="1" applyAlignment="1">
      <alignment wrapText="1"/>
    </xf>
    <xf numFmtId="164" fontId="22" fillId="0" borderId="21" xfId="0" applyNumberFormat="1" applyFont="1" applyBorder="1" applyAlignment="1">
      <alignment wrapText="1"/>
    </xf>
    <xf numFmtId="165" fontId="22" fillId="0" borderId="20" xfId="0" applyNumberFormat="1" applyFont="1" applyBorder="1" applyAlignment="1">
      <alignment wrapText="1"/>
    </xf>
    <xf numFmtId="165" fontId="22" fillId="0" borderId="21" xfId="0" applyNumberFormat="1" applyFont="1" applyBorder="1" applyAlignment="1">
      <alignment wrapText="1"/>
    </xf>
    <xf numFmtId="165" fontId="22" fillId="0" borderId="21" xfId="0" applyNumberFormat="1" applyFont="1" applyBorder="1" applyAlignment="1">
      <alignment shrinkToFit="1"/>
    </xf>
    <xf numFmtId="0" fontId="23" fillId="0" borderId="18" xfId="0" applyFont="1" applyBorder="1" applyAlignment="1">
      <alignment wrapText="1"/>
    </xf>
    <xf numFmtId="166" fontId="23" fillId="0" borderId="19" xfId="0" applyNumberFormat="1" applyFont="1" applyBorder="1" applyAlignment="1">
      <alignment wrapText="1"/>
    </xf>
    <xf numFmtId="166" fontId="23" fillId="0" borderId="20" xfId="0" applyNumberFormat="1" applyFont="1" applyBorder="1" applyAlignment="1">
      <alignment wrapText="1"/>
    </xf>
    <xf numFmtId="166" fontId="23" fillId="0" borderId="21" xfId="0" applyNumberFormat="1" applyFont="1" applyBorder="1" applyAlignment="1">
      <alignment wrapText="1"/>
    </xf>
    <xf numFmtId="165" fontId="23" fillId="0" borderId="20" xfId="0" applyNumberFormat="1" applyFont="1" applyBorder="1" applyAlignment="1">
      <alignment wrapText="1"/>
    </xf>
    <xf numFmtId="165" fontId="23" fillId="0" borderId="21" xfId="0" applyNumberFormat="1" applyFont="1" applyBorder="1" applyAlignment="1">
      <alignment wrapText="1"/>
    </xf>
    <xf numFmtId="165" fontId="23" fillId="0" borderId="21" xfId="0" applyNumberFormat="1" applyFont="1" applyBorder="1" applyAlignment="1">
      <alignment shrinkToFit="1"/>
    </xf>
    <xf numFmtId="0" fontId="22" fillId="0" borderId="22" xfId="0" applyFont="1" applyBorder="1" applyAlignment="1">
      <alignment/>
    </xf>
    <xf numFmtId="166" fontId="22" fillId="0" borderId="23" xfId="0" applyNumberFormat="1" applyFont="1" applyBorder="1" applyAlignment="1">
      <alignment/>
    </xf>
    <xf numFmtId="166" fontId="22" fillId="0" borderId="24" xfId="0" applyNumberFormat="1" applyFont="1" applyBorder="1" applyAlignment="1">
      <alignment/>
    </xf>
    <xf numFmtId="166" fontId="22" fillId="0" borderId="25" xfId="0" applyNumberFormat="1" applyFont="1" applyBorder="1" applyAlignment="1">
      <alignment/>
    </xf>
    <xf numFmtId="165" fontId="22" fillId="0" borderId="24" xfId="0" applyNumberFormat="1" applyFont="1" applyBorder="1" applyAlignment="1">
      <alignment/>
    </xf>
    <xf numFmtId="165" fontId="22" fillId="0" borderId="25" xfId="0" applyNumberFormat="1" applyFont="1" applyBorder="1" applyAlignment="1">
      <alignment/>
    </xf>
    <xf numFmtId="165" fontId="22" fillId="0" borderId="25" xfId="0" applyNumberFormat="1" applyFont="1" applyBorder="1" applyAlignment="1">
      <alignment shrinkToFit="1"/>
    </xf>
    <xf numFmtId="166" fontId="22" fillId="0" borderId="19" xfId="0" applyNumberFormat="1" applyFont="1" applyBorder="1" applyAlignment="1">
      <alignment wrapText="1"/>
    </xf>
    <xf numFmtId="166" fontId="22" fillId="0" borderId="20" xfId="0" applyNumberFormat="1" applyFont="1" applyBorder="1" applyAlignment="1">
      <alignment wrapText="1"/>
    </xf>
    <xf numFmtId="166" fontId="22" fillId="0" borderId="21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22" fillId="0" borderId="26" xfId="0" applyFont="1" applyBorder="1" applyAlignment="1">
      <alignment/>
    </xf>
    <xf numFmtId="166" fontId="22" fillId="0" borderId="27" xfId="0" applyNumberFormat="1" applyFont="1" applyBorder="1" applyAlignment="1">
      <alignment/>
    </xf>
    <xf numFmtId="166" fontId="22" fillId="0" borderId="16" xfId="0" applyNumberFormat="1" applyFont="1" applyBorder="1" applyAlignment="1">
      <alignment/>
    </xf>
    <xf numFmtId="166" fontId="22" fillId="0" borderId="17" xfId="0" applyNumberFormat="1" applyFont="1" applyBorder="1" applyAlignment="1">
      <alignment/>
    </xf>
    <xf numFmtId="165" fontId="22" fillId="0" borderId="16" xfId="0" applyNumberFormat="1" applyFont="1" applyBorder="1" applyAlignment="1">
      <alignment/>
    </xf>
    <xf numFmtId="165" fontId="22" fillId="0" borderId="17" xfId="0" applyNumberFormat="1" applyFont="1" applyBorder="1" applyAlignment="1">
      <alignment/>
    </xf>
    <xf numFmtId="165" fontId="22" fillId="0" borderId="17" xfId="0" applyNumberFormat="1" applyFont="1" applyBorder="1" applyAlignment="1">
      <alignment shrinkToFit="1"/>
    </xf>
    <xf numFmtId="0" fontId="22" fillId="0" borderId="14" xfId="0" applyFont="1" applyBorder="1" applyAlignment="1">
      <alignment/>
    </xf>
    <xf numFmtId="166" fontId="22" fillId="0" borderId="15" xfId="0" applyNumberFormat="1" applyFont="1" applyBorder="1" applyAlignment="1">
      <alignment/>
    </xf>
    <xf numFmtId="166" fontId="22" fillId="0" borderId="28" xfId="0" applyNumberFormat="1" applyFont="1" applyBorder="1" applyAlignment="1">
      <alignment/>
    </xf>
    <xf numFmtId="166" fontId="22" fillId="0" borderId="29" xfId="0" applyNumberFormat="1" applyFont="1" applyBorder="1" applyAlignment="1">
      <alignment/>
    </xf>
    <xf numFmtId="165" fontId="22" fillId="0" borderId="28" xfId="0" applyNumberFormat="1" applyFont="1" applyBorder="1" applyAlignment="1">
      <alignment/>
    </xf>
    <xf numFmtId="165" fontId="22" fillId="0" borderId="29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165" fontId="22" fillId="0" borderId="29" xfId="0" applyNumberFormat="1" applyFont="1" applyBorder="1" applyAlignment="1">
      <alignment shrinkToFit="1"/>
    </xf>
    <xf numFmtId="0" fontId="24" fillId="33" borderId="30" xfId="0" applyNumberFormat="1" applyFont="1" applyFill="1" applyBorder="1" applyAlignment="1" applyProtection="1">
      <alignment horizontal="left" indent="1"/>
      <protection/>
    </xf>
    <xf numFmtId="167" fontId="24" fillId="33" borderId="31" xfId="0" applyNumberFormat="1" applyFont="1" applyFill="1" applyBorder="1" applyAlignment="1" applyProtection="1">
      <alignment horizontal="right"/>
      <protection/>
    </xf>
    <xf numFmtId="167" fontId="24" fillId="33" borderId="32" xfId="0" applyNumberFormat="1" applyFont="1" applyFill="1" applyBorder="1" applyAlignment="1" applyProtection="1">
      <alignment horizontal="right"/>
      <protection/>
    </xf>
    <xf numFmtId="167" fontId="24" fillId="33" borderId="33" xfId="0" applyNumberFormat="1" applyFont="1" applyFill="1" applyBorder="1" applyAlignment="1" applyProtection="1">
      <alignment horizontal="right"/>
      <protection/>
    </xf>
    <xf numFmtId="0" fontId="25" fillId="0" borderId="19" xfId="0" applyNumberFormat="1" applyFont="1" applyFill="1" applyBorder="1" applyAlignment="1" applyProtection="1">
      <alignment horizontal="left" indent="1"/>
      <protection/>
    </xf>
    <xf numFmtId="167" fontId="25" fillId="0" borderId="18" xfId="0" applyNumberFormat="1" applyFont="1" applyFill="1" applyBorder="1" applyAlignment="1" applyProtection="1">
      <alignment horizontal="right"/>
      <protection/>
    </xf>
    <xf numFmtId="167" fontId="25" fillId="0" borderId="10" xfId="0" applyNumberFormat="1" applyFont="1" applyFill="1" applyBorder="1" applyAlignment="1" applyProtection="1">
      <alignment horizontal="right"/>
      <protection/>
    </xf>
    <xf numFmtId="167" fontId="25" fillId="0" borderId="34" xfId="0" applyNumberFormat="1" applyFont="1" applyFill="1" applyBorder="1" applyAlignment="1" applyProtection="1">
      <alignment horizontal="center" vertical="center"/>
      <protection/>
    </xf>
    <xf numFmtId="167" fontId="24" fillId="0" borderId="14" xfId="0" applyNumberFormat="1" applyFont="1" applyFill="1" applyBorder="1" applyAlignment="1" applyProtection="1">
      <alignment horizontal="center" vertical="center"/>
      <protection/>
    </xf>
    <xf numFmtId="167" fontId="24" fillId="0" borderId="35" xfId="0" applyNumberFormat="1" applyFont="1" applyFill="1" applyBorder="1" applyAlignment="1" applyProtection="1">
      <alignment horizontal="center" vertical="center"/>
      <protection/>
    </xf>
    <xf numFmtId="167" fontId="24" fillId="0" borderId="36" xfId="0" applyNumberFormat="1" applyFont="1" applyFill="1" applyBorder="1" applyAlignment="1" applyProtection="1">
      <alignment horizontal="center" vertical="center"/>
      <protection/>
    </xf>
    <xf numFmtId="167" fontId="24" fillId="0" borderId="15" xfId="0" applyNumberFormat="1" applyFont="1" applyFill="1" applyBorder="1" applyAlignment="1" applyProtection="1">
      <alignment horizontal="center" vertical="center"/>
      <protection/>
    </xf>
    <xf numFmtId="167" fontId="2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/>
    </xf>
    <xf numFmtId="168" fontId="24" fillId="0" borderId="37" xfId="0" applyNumberFormat="1" applyFont="1" applyFill="1" applyBorder="1" applyAlignment="1" applyProtection="1">
      <alignment horizontal="left" vertical="top" wrapText="1"/>
      <protection/>
    </xf>
    <xf numFmtId="167" fontId="24" fillId="0" borderId="37" xfId="0" applyNumberFormat="1" applyFont="1" applyFill="1" applyBorder="1" applyAlignment="1" applyProtection="1">
      <alignment horizontal="center" vertical="top" wrapText="1"/>
      <protection/>
    </xf>
    <xf numFmtId="168" fontId="24" fillId="0" borderId="37" xfId="0" applyNumberFormat="1" applyFont="1" applyFill="1" applyBorder="1" applyAlignment="1" applyProtection="1">
      <alignment horizontal="center" vertical="top" wrapText="1"/>
      <protection/>
    </xf>
    <xf numFmtId="49" fontId="24" fillId="0" borderId="37" xfId="0" applyNumberFormat="1" applyFont="1" applyFill="1" applyBorder="1" applyAlignment="1" applyProtection="1">
      <alignment horizontal="center" vertical="top" wrapText="1"/>
      <protection/>
    </xf>
    <xf numFmtId="49" fontId="24" fillId="0" borderId="38" xfId="0" applyNumberFormat="1" applyFont="1" applyFill="1" applyBorder="1" applyAlignment="1" applyProtection="1">
      <alignment horizontal="center" vertical="top" wrapText="1"/>
      <protection/>
    </xf>
    <xf numFmtId="168" fontId="24" fillId="0" borderId="19" xfId="0" applyNumberFormat="1" applyFont="1" applyFill="1" applyBorder="1" applyAlignment="1" applyProtection="1">
      <alignment horizontal="center" vertical="top" wrapText="1"/>
      <protection/>
    </xf>
    <xf numFmtId="168" fontId="24" fillId="0" borderId="18" xfId="0" applyNumberFormat="1" applyFont="1" applyFill="1" applyBorder="1" applyAlignment="1" applyProtection="1">
      <alignment horizontal="center" vertical="top" wrapText="1"/>
      <protection/>
    </xf>
    <xf numFmtId="168" fontId="24" fillId="0" borderId="39" xfId="0" applyNumberFormat="1" applyFont="1" applyFill="1" applyBorder="1" applyAlignment="1" applyProtection="1">
      <alignment horizontal="left" vertical="top" wrapText="1"/>
      <protection/>
    </xf>
    <xf numFmtId="167" fontId="24" fillId="0" borderId="39" xfId="0" applyNumberFormat="1" applyFont="1" applyFill="1" applyBorder="1" applyAlignment="1" applyProtection="1">
      <alignment horizontal="center" vertical="top" wrapText="1"/>
      <protection/>
    </xf>
    <xf numFmtId="167" fontId="24" fillId="0" borderId="40" xfId="0" applyNumberFormat="1" applyFont="1" applyFill="1" applyBorder="1" applyAlignment="1" applyProtection="1">
      <alignment horizontal="center" vertical="top" wrapText="1"/>
      <protection/>
    </xf>
    <xf numFmtId="169" fontId="25" fillId="0" borderId="19" xfId="0" applyNumberFormat="1" applyFont="1" applyBorder="1" applyAlignment="1" applyProtection="1">
      <alignment/>
      <protection/>
    </xf>
    <xf numFmtId="166" fontId="24" fillId="0" borderId="19" xfId="0" applyNumberFormat="1" applyFont="1" applyFill="1" applyBorder="1" applyAlignment="1" applyProtection="1">
      <alignment horizontal="center" vertical="top" wrapText="1"/>
      <protection/>
    </xf>
    <xf numFmtId="166" fontId="24" fillId="0" borderId="18" xfId="0" applyNumberFormat="1" applyFont="1" applyFill="1" applyBorder="1" applyAlignment="1" applyProtection="1">
      <alignment horizontal="center" vertical="top" wrapText="1"/>
      <protection/>
    </xf>
    <xf numFmtId="167" fontId="24" fillId="0" borderId="19" xfId="0" applyNumberFormat="1" applyFont="1" applyFill="1" applyBorder="1" applyAlignment="1" applyProtection="1">
      <alignment horizontal="center" vertical="top" wrapText="1"/>
      <protection/>
    </xf>
    <xf numFmtId="167" fontId="24" fillId="0" borderId="18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left"/>
      <protection/>
    </xf>
    <xf numFmtId="166" fontId="24" fillId="0" borderId="41" xfId="0" applyNumberFormat="1" applyFont="1" applyFill="1" applyBorder="1" applyAlignment="1" applyProtection="1">
      <alignment horizontal="right"/>
      <protection/>
    </xf>
    <xf numFmtId="166" fontId="24" fillId="0" borderId="42" xfId="0" applyNumberFormat="1" applyFont="1" applyFill="1" applyBorder="1" applyAlignment="1" applyProtection="1">
      <alignment horizontal="right"/>
      <protection/>
    </xf>
    <xf numFmtId="167" fontId="24" fillId="0" borderId="41" xfId="0" applyNumberFormat="1" applyFont="1" applyFill="1" applyBorder="1" applyAlignment="1" applyProtection="1">
      <alignment horizontal="right"/>
      <protection/>
    </xf>
    <xf numFmtId="167" fontId="24" fillId="0" borderId="42" xfId="0" applyNumberFormat="1" applyFont="1" applyFill="1" applyBorder="1" applyAlignment="1" applyProtection="1">
      <alignment horizontal="right"/>
      <protection/>
    </xf>
    <xf numFmtId="0" fontId="24" fillId="0" borderId="23" xfId="0" applyNumberFormat="1" applyFont="1" applyFill="1" applyBorder="1" applyAlignment="1" applyProtection="1">
      <alignment horizontal="left"/>
      <protection/>
    </xf>
    <xf numFmtId="166" fontId="24" fillId="0" borderId="23" xfId="0" applyNumberFormat="1" applyFont="1" applyFill="1" applyBorder="1" applyAlignment="1" applyProtection="1">
      <alignment horizontal="right"/>
      <protection/>
    </xf>
    <xf numFmtId="166" fontId="24" fillId="0" borderId="22" xfId="0" applyNumberFormat="1" applyFont="1" applyFill="1" applyBorder="1" applyAlignment="1" applyProtection="1">
      <alignment horizontal="right"/>
      <protection/>
    </xf>
    <xf numFmtId="167" fontId="24" fillId="0" borderId="23" xfId="0" applyNumberFormat="1" applyFont="1" applyFill="1" applyBorder="1" applyAlignment="1" applyProtection="1">
      <alignment horizontal="right"/>
      <protection/>
    </xf>
    <xf numFmtId="167" fontId="24" fillId="0" borderId="22" xfId="0" applyNumberFormat="1" applyFont="1" applyFill="1" applyBorder="1" applyAlignment="1" applyProtection="1">
      <alignment horizontal="right"/>
      <protection/>
    </xf>
    <xf numFmtId="166" fontId="24" fillId="0" borderId="19" xfId="0" applyNumberFormat="1" applyFont="1" applyFill="1" applyBorder="1" applyAlignment="1" applyProtection="1">
      <alignment horizontal="right"/>
      <protection/>
    </xf>
    <xf numFmtId="166" fontId="25" fillId="0" borderId="19" xfId="0" applyNumberFormat="1" applyFont="1" applyFill="1" applyBorder="1" applyAlignment="1" applyProtection="1">
      <alignment horizontal="right"/>
      <protection locked="0"/>
    </xf>
    <xf numFmtId="166" fontId="24" fillId="0" borderId="18" xfId="0" applyNumberFormat="1" applyFont="1" applyFill="1" applyBorder="1" applyAlignment="1" applyProtection="1">
      <alignment horizontal="right"/>
      <protection/>
    </xf>
    <xf numFmtId="167" fontId="24" fillId="0" borderId="19" xfId="0" applyNumberFormat="1" applyFont="1" applyFill="1" applyBorder="1" applyAlignment="1" applyProtection="1">
      <alignment horizontal="right"/>
      <protection/>
    </xf>
    <xf numFmtId="167" fontId="24" fillId="0" borderId="18" xfId="0" applyNumberFormat="1" applyFont="1" applyFill="1" applyBorder="1" applyAlignment="1" applyProtection="1">
      <alignment horizontal="right"/>
      <protection/>
    </xf>
    <xf numFmtId="0" fontId="24" fillId="0" borderId="43" xfId="0" applyNumberFormat="1" applyFont="1" applyFill="1" applyBorder="1" applyAlignment="1" applyProtection="1">
      <alignment horizontal="left"/>
      <protection/>
    </xf>
    <xf numFmtId="166" fontId="24" fillId="0" borderId="43" xfId="0" applyNumberFormat="1" applyFont="1" applyFill="1" applyBorder="1" applyAlignment="1" applyProtection="1">
      <alignment horizontal="right"/>
      <protection/>
    </xf>
    <xf numFmtId="166" fontId="24" fillId="0" borderId="27" xfId="0" applyNumberFormat="1" applyFont="1" applyFill="1" applyBorder="1" applyAlignment="1" applyProtection="1">
      <alignment horizontal="right"/>
      <protection/>
    </xf>
    <xf numFmtId="167" fontId="24" fillId="0" borderId="27" xfId="0" applyNumberFormat="1" applyFont="1" applyFill="1" applyBorder="1" applyAlignment="1" applyProtection="1">
      <alignment horizontal="right"/>
      <protection/>
    </xf>
    <xf numFmtId="165" fontId="24" fillId="0" borderId="26" xfId="57" applyNumberFormat="1" applyFont="1" applyFill="1" applyBorder="1" applyAlignment="1" applyProtection="1">
      <alignment horizontal="right"/>
      <protection/>
    </xf>
    <xf numFmtId="165" fontId="24" fillId="0" borderId="27" xfId="57" applyNumberFormat="1" applyFont="1" applyFill="1" applyBorder="1" applyAlignment="1" applyProtection="1">
      <alignment horizontal="right"/>
      <protection/>
    </xf>
    <xf numFmtId="0" fontId="24" fillId="0" borderId="37" xfId="0" applyNumberFormat="1" applyFont="1" applyFill="1" applyBorder="1" applyAlignment="1" applyProtection="1">
      <alignment horizontal="left" indent="1"/>
      <protection/>
    </xf>
    <xf numFmtId="166" fontId="24" fillId="0" borderId="37" xfId="0" applyNumberFormat="1" applyFont="1" applyFill="1" applyBorder="1" applyAlignment="1" applyProtection="1">
      <alignment horizontal="right"/>
      <protection/>
    </xf>
    <xf numFmtId="165" fontId="24" fillId="0" borderId="18" xfId="57" applyNumberFormat="1" applyFont="1" applyFill="1" applyBorder="1" applyAlignment="1" applyProtection="1">
      <alignment horizontal="right"/>
      <protection/>
    </xf>
    <xf numFmtId="165" fontId="24" fillId="0" borderId="19" xfId="57" applyNumberFormat="1" applyFont="1" applyFill="1" applyBorder="1" applyAlignment="1" applyProtection="1">
      <alignment horizontal="right"/>
      <protection/>
    </xf>
    <xf numFmtId="0" fontId="24" fillId="0" borderId="19" xfId="0" applyNumberFormat="1" applyFont="1" applyFill="1" applyBorder="1" applyAlignment="1" applyProtection="1">
      <alignment horizontal="left" indent="1"/>
      <protection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166" fontId="24" fillId="0" borderId="39" xfId="0" applyNumberFormat="1" applyFont="1" applyFill="1" applyBorder="1" applyAlignment="1" applyProtection="1">
      <alignment horizontal="right"/>
      <protection/>
    </xf>
    <xf numFmtId="166" fontId="24" fillId="0" borderId="40" xfId="0" applyNumberFormat="1" applyFont="1" applyFill="1" applyBorder="1" applyAlignment="1" applyProtection="1">
      <alignment horizontal="right"/>
      <protection/>
    </xf>
    <xf numFmtId="165" fontId="24" fillId="0" borderId="40" xfId="57" applyNumberFormat="1" applyFont="1" applyFill="1" applyBorder="1" applyAlignment="1" applyProtection="1">
      <alignment horizontal="right"/>
      <protection/>
    </xf>
    <xf numFmtId="165" fontId="24" fillId="0" borderId="39" xfId="57" applyNumberFormat="1" applyFont="1" applyFill="1" applyBorder="1" applyAlignment="1" applyProtection="1">
      <alignment horizontal="right"/>
      <protection/>
    </xf>
    <xf numFmtId="0" fontId="24" fillId="0" borderId="15" xfId="0" applyNumberFormat="1" applyFont="1" applyFill="1" applyBorder="1" applyAlignment="1" applyProtection="1">
      <alignment horizontal="centerContinuous" vertical="justify"/>
      <protection/>
    </xf>
    <xf numFmtId="166" fontId="24" fillId="0" borderId="15" xfId="0" applyNumberFormat="1" applyFont="1" applyFill="1" applyBorder="1" applyAlignment="1" applyProtection="1">
      <alignment horizontal="right"/>
      <protection/>
    </xf>
    <xf numFmtId="166" fontId="24" fillId="0" borderId="14" xfId="0" applyNumberFormat="1" applyFont="1" applyFill="1" applyBorder="1" applyAlignment="1" applyProtection="1">
      <alignment horizontal="right"/>
      <protection/>
    </xf>
    <xf numFmtId="10" fontId="24" fillId="0" borderId="14" xfId="57" applyNumberFormat="1" applyFont="1" applyFill="1" applyBorder="1" applyAlignment="1" applyProtection="1">
      <alignment horizontal="right"/>
      <protection/>
    </xf>
    <xf numFmtId="10" fontId="24" fillId="0" borderId="15" xfId="57" applyNumberFormat="1" applyFont="1" applyFill="1" applyBorder="1" applyAlignment="1" applyProtection="1">
      <alignment horizontal="right"/>
      <protection/>
    </xf>
    <xf numFmtId="0" fontId="24" fillId="34" borderId="19" xfId="0" applyNumberFormat="1" applyFont="1" applyFill="1" applyBorder="1" applyAlignment="1" applyProtection="1">
      <alignment horizontal="left" indent="1"/>
      <protection locked="0"/>
    </xf>
    <xf numFmtId="166" fontId="25" fillId="34" borderId="19" xfId="0" applyNumberFormat="1" applyFont="1" applyFill="1" applyBorder="1" applyAlignment="1" applyProtection="1">
      <alignment horizontal="right"/>
      <protection locked="0"/>
    </xf>
    <xf numFmtId="166" fontId="25" fillId="0" borderId="19" xfId="0" applyNumberFormat="1" applyFont="1" applyFill="1" applyBorder="1" applyAlignment="1" applyProtection="1">
      <alignment horizontal="right"/>
      <protection/>
    </xf>
    <xf numFmtId="166" fontId="25" fillId="34" borderId="18" xfId="0" applyNumberFormat="1" applyFont="1" applyFill="1" applyBorder="1" applyAlignment="1" applyProtection="1">
      <alignment horizontal="right"/>
      <protection locked="0"/>
    </xf>
    <xf numFmtId="10" fontId="24" fillId="0" borderId="18" xfId="57" applyNumberFormat="1" applyFont="1" applyFill="1" applyBorder="1" applyAlignment="1" applyProtection="1">
      <alignment horizontal="right"/>
      <protection/>
    </xf>
    <xf numFmtId="10" fontId="24" fillId="0" borderId="19" xfId="57" applyNumberFormat="1" applyFont="1" applyFill="1" applyBorder="1" applyAlignment="1" applyProtection="1">
      <alignment horizontal="right"/>
      <protection/>
    </xf>
    <xf numFmtId="0" fontId="24" fillId="0" borderId="39" xfId="0" applyNumberFormat="1" applyFont="1" applyFill="1" applyBorder="1" applyAlignment="1" applyProtection="1">
      <alignment/>
      <protection/>
    </xf>
    <xf numFmtId="166" fontId="24" fillId="0" borderId="40" xfId="0" applyNumberFormat="1" applyFont="1" applyFill="1" applyBorder="1" applyAlignment="1" applyProtection="1">
      <alignment/>
      <protection/>
    </xf>
    <xf numFmtId="166" fontId="24" fillId="0" borderId="39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1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10" fontId="24" fillId="0" borderId="0" xfId="57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168" fontId="2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22"/>
  <sheetViews>
    <sheetView showGridLines="0" tabSelected="1" zoomScalePageLayoutView="0" workbookViewId="0" topLeftCell="A1">
      <selection activeCell="B43" sqref="B43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502006000</v>
      </c>
      <c r="C10" s="23">
        <v>0</v>
      </c>
      <c r="D10" s="23"/>
      <c r="E10" s="23">
        <f aca="true" t="shared" si="0" ref="E10:E15">$B10+$C10+$D10</f>
        <v>502006000</v>
      </c>
      <c r="F10" s="24">
        <v>502006000</v>
      </c>
      <c r="G10" s="25">
        <v>502006000</v>
      </c>
      <c r="H10" s="24">
        <v>87066000</v>
      </c>
      <c r="I10" s="25">
        <v>104510923</v>
      </c>
      <c r="J10" s="24">
        <v>143331000</v>
      </c>
      <c r="K10" s="25">
        <v>134842210</v>
      </c>
      <c r="L10" s="24"/>
      <c r="M10" s="25"/>
      <c r="N10" s="24"/>
      <c r="O10" s="25"/>
      <c r="P10" s="24">
        <f aca="true" t="shared" si="1" ref="P10:P15">$H10+$J10+$L10+$N10</f>
        <v>230397000</v>
      </c>
      <c r="Q10" s="25">
        <f aca="true" t="shared" si="2" ref="Q10:Q15">$I10+$K10+$M10+$O10</f>
        <v>239353133</v>
      </c>
      <c r="R10" s="26">
        <f aca="true" t="shared" si="3" ref="R10:R15">IF($H10=0,0,(($J10-$H10)/$H10)*100)</f>
        <v>64.6233891530563</v>
      </c>
      <c r="S10" s="27">
        <f aca="true" t="shared" si="4" ref="S10:S15">IF($I10=0,0,(($K10-$I10)/$I10)*100)</f>
        <v>29.02212144849204</v>
      </c>
      <c r="T10" s="26">
        <f>IF($E10=0,0,($P10/$E10)*100)</f>
        <v>45.895268184045605</v>
      </c>
      <c r="U10" s="28">
        <f>IF($E10=0,0,($Q10/$E10)*100)</f>
        <v>47.67933709955658</v>
      </c>
      <c r="V10" s="24">
        <v>1081000</v>
      </c>
      <c r="W10" s="25"/>
    </row>
    <row r="11" spans="1:23" ht="12.75" customHeight="1">
      <c r="A11" s="22" t="s">
        <v>36</v>
      </c>
      <c r="B11" s="23">
        <v>140774000</v>
      </c>
      <c r="C11" s="23">
        <v>0</v>
      </c>
      <c r="D11" s="23"/>
      <c r="E11" s="23">
        <f t="shared" si="0"/>
        <v>140774000</v>
      </c>
      <c r="F11" s="24">
        <v>61800000</v>
      </c>
      <c r="G11" s="25">
        <v>61800000</v>
      </c>
      <c r="H11" s="24">
        <v>26743000</v>
      </c>
      <c r="I11" s="25">
        <v>32394340</v>
      </c>
      <c r="J11" s="24">
        <v>27694000</v>
      </c>
      <c r="K11" s="25">
        <v>14496660</v>
      </c>
      <c r="L11" s="24"/>
      <c r="M11" s="25"/>
      <c r="N11" s="24"/>
      <c r="O11" s="25"/>
      <c r="P11" s="24">
        <f t="shared" si="1"/>
        <v>54437000</v>
      </c>
      <c r="Q11" s="25">
        <f t="shared" si="2"/>
        <v>46891000</v>
      </c>
      <c r="R11" s="26">
        <f t="shared" si="3"/>
        <v>3.556070747485323</v>
      </c>
      <c r="S11" s="27">
        <f t="shared" si="4"/>
        <v>-55.24940467995335</v>
      </c>
      <c r="T11" s="26">
        <f>IF($E11=0,0,($P11/$E11)*100)</f>
        <v>38.669782772386945</v>
      </c>
      <c r="U11" s="28">
        <f>IF($E11=0,0,($Q11/$E11)*100)</f>
        <v>33.30941793228863</v>
      </c>
      <c r="V11" s="24">
        <v>903000</v>
      </c>
      <c r="W11" s="25"/>
    </row>
    <row r="12" spans="1:23" ht="12.75" customHeight="1">
      <c r="A12" s="22" t="s">
        <v>37</v>
      </c>
      <c r="B12" s="23">
        <v>292119000</v>
      </c>
      <c r="C12" s="23">
        <v>0</v>
      </c>
      <c r="D12" s="23"/>
      <c r="E12" s="23">
        <f t="shared" si="0"/>
        <v>292119000</v>
      </c>
      <c r="F12" s="24">
        <v>0</v>
      </c>
      <c r="G12" s="25">
        <v>0</v>
      </c>
      <c r="H12" s="24">
        <v>0</v>
      </c>
      <c r="I12" s="25">
        <v>26264019</v>
      </c>
      <c r="J12" s="24">
        <v>0</v>
      </c>
      <c r="K12" s="25">
        <v>39490240</v>
      </c>
      <c r="L12" s="24"/>
      <c r="M12" s="25"/>
      <c r="N12" s="24"/>
      <c r="O12" s="25"/>
      <c r="P12" s="24">
        <f t="shared" si="1"/>
        <v>0</v>
      </c>
      <c r="Q12" s="25">
        <f t="shared" si="2"/>
        <v>65754259</v>
      </c>
      <c r="R12" s="26">
        <f t="shared" si="3"/>
        <v>0</v>
      </c>
      <c r="S12" s="27">
        <f t="shared" si="4"/>
        <v>50.35870938107379</v>
      </c>
      <c r="T12" s="26">
        <f>IF($E12=0,0,($P12/$E12)*100)</f>
        <v>0</v>
      </c>
      <c r="U12" s="28">
        <f>IF($E12=0,0,($Q12/$E12)*100)</f>
        <v>22.509408494483413</v>
      </c>
      <c r="V12" s="24">
        <v>4858000</v>
      </c>
      <c r="W12" s="25"/>
    </row>
    <row r="13" spans="1:23" ht="12.75" customHeight="1">
      <c r="A13" s="22" t="s">
        <v>38</v>
      </c>
      <c r="B13" s="23">
        <v>663390000</v>
      </c>
      <c r="C13" s="23">
        <v>0</v>
      </c>
      <c r="D13" s="23"/>
      <c r="E13" s="23">
        <f t="shared" si="0"/>
        <v>663390000</v>
      </c>
      <c r="F13" s="24">
        <v>358603000</v>
      </c>
      <c r="G13" s="25">
        <v>330130000</v>
      </c>
      <c r="H13" s="24">
        <v>68359000</v>
      </c>
      <c r="I13" s="25">
        <v>54727457</v>
      </c>
      <c r="J13" s="24">
        <v>73358000</v>
      </c>
      <c r="K13" s="25">
        <v>136845538</v>
      </c>
      <c r="L13" s="24"/>
      <c r="M13" s="25"/>
      <c r="N13" s="24"/>
      <c r="O13" s="25"/>
      <c r="P13" s="24">
        <f t="shared" si="1"/>
        <v>141717000</v>
      </c>
      <c r="Q13" s="25">
        <f t="shared" si="2"/>
        <v>191572995</v>
      </c>
      <c r="R13" s="26">
        <f t="shared" si="3"/>
        <v>7.3128629734197395</v>
      </c>
      <c r="S13" s="27">
        <f t="shared" si="4"/>
        <v>150.0491444358542</v>
      </c>
      <c r="T13" s="26">
        <f>IF($E13=0,0,($P13/$E13)*100)</f>
        <v>21.362546918102474</v>
      </c>
      <c r="U13" s="28">
        <f>IF($E13=0,0,($Q13/$E13)*100)</f>
        <v>28.877884050106275</v>
      </c>
      <c r="V13" s="24">
        <v>28000</v>
      </c>
      <c r="W13" s="25"/>
    </row>
    <row r="14" spans="1:23" ht="12.75" customHeight="1">
      <c r="A14" s="22" t="s">
        <v>39</v>
      </c>
      <c r="B14" s="23">
        <v>27744000</v>
      </c>
      <c r="C14" s="23">
        <v>0</v>
      </c>
      <c r="D14" s="23"/>
      <c r="E14" s="23">
        <f t="shared" si="0"/>
        <v>27744000</v>
      </c>
      <c r="F14" s="24">
        <v>20657000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1626033000</v>
      </c>
      <c r="C15" s="30">
        <f>SUM(C9:C14)</f>
        <v>0</v>
      </c>
      <c r="D15" s="30"/>
      <c r="E15" s="30">
        <f t="shared" si="0"/>
        <v>1626033000</v>
      </c>
      <c r="F15" s="31">
        <f aca="true" t="shared" si="5" ref="F15:O15">SUM(F9:F14)</f>
        <v>943066000</v>
      </c>
      <c r="G15" s="32">
        <f t="shared" si="5"/>
        <v>893936000</v>
      </c>
      <c r="H15" s="31">
        <f t="shared" si="5"/>
        <v>182168000</v>
      </c>
      <c r="I15" s="32">
        <f t="shared" si="5"/>
        <v>217896739</v>
      </c>
      <c r="J15" s="31">
        <f t="shared" si="5"/>
        <v>244383000</v>
      </c>
      <c r="K15" s="32">
        <f t="shared" si="5"/>
        <v>325674648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426551000</v>
      </c>
      <c r="Q15" s="32">
        <f t="shared" si="2"/>
        <v>543571387</v>
      </c>
      <c r="R15" s="33">
        <f t="shared" si="3"/>
        <v>34.152540512054806</v>
      </c>
      <c r="S15" s="34">
        <f t="shared" si="4"/>
        <v>49.46283707348186</v>
      </c>
      <c r="T15" s="33">
        <f>IF(SUM($E9:$E13)=0,0,(P15/SUM($E9:$E13))*100)</f>
        <v>26.687976955356636</v>
      </c>
      <c r="U15" s="35">
        <f>IF(SUM($E9:$E13)=0,0,(Q15/SUM($E9:$E13))*100)</f>
        <v>34.00958068284272</v>
      </c>
      <c r="V15" s="31">
        <f>SUM(V9:V14)</f>
        <v>6870000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103249000</v>
      </c>
      <c r="C18" s="23">
        <v>0</v>
      </c>
      <c r="D18" s="23"/>
      <c r="E18" s="23">
        <f t="shared" si="6"/>
        <v>103249000</v>
      </c>
      <c r="F18" s="24">
        <v>92989000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34866000</v>
      </c>
      <c r="D19" s="23"/>
      <c r="E19" s="23">
        <f t="shared" si="6"/>
        <v>34866000</v>
      </c>
      <c r="F19" s="24">
        <v>34866000</v>
      </c>
      <c r="G19" s="25">
        <v>34866000</v>
      </c>
      <c r="H19" s="24">
        <v>1174000</v>
      </c>
      <c r="I19" s="25">
        <v>1174070</v>
      </c>
      <c r="J19" s="24">
        <v>3925000</v>
      </c>
      <c r="K19" s="25">
        <v>10836634</v>
      </c>
      <c r="L19" s="24"/>
      <c r="M19" s="25"/>
      <c r="N19" s="24"/>
      <c r="O19" s="25"/>
      <c r="P19" s="24">
        <f t="shared" si="7"/>
        <v>5099000</v>
      </c>
      <c r="Q19" s="25">
        <f t="shared" si="8"/>
        <v>12010704</v>
      </c>
      <c r="R19" s="26">
        <f t="shared" si="9"/>
        <v>234.32708688245313</v>
      </c>
      <c r="S19" s="27">
        <f t="shared" si="10"/>
        <v>822.997265921112</v>
      </c>
      <c r="T19" s="26">
        <f t="shared" si="11"/>
        <v>14.624562611139794</v>
      </c>
      <c r="U19" s="28">
        <f t="shared" si="12"/>
        <v>34.448184477714676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111856000</v>
      </c>
      <c r="C21" s="23">
        <v>0</v>
      </c>
      <c r="D21" s="23"/>
      <c r="E21" s="23">
        <f t="shared" si="6"/>
        <v>111856000</v>
      </c>
      <c r="F21" s="24">
        <v>76857000</v>
      </c>
      <c r="G21" s="25">
        <v>76857000</v>
      </c>
      <c r="H21" s="24">
        <v>4859000</v>
      </c>
      <c r="I21" s="25">
        <v>16874194</v>
      </c>
      <c r="J21" s="24">
        <v>9873000</v>
      </c>
      <c r="K21" s="25">
        <v>26695671</v>
      </c>
      <c r="L21" s="24"/>
      <c r="M21" s="25"/>
      <c r="N21" s="24"/>
      <c r="O21" s="25"/>
      <c r="P21" s="24">
        <f t="shared" si="7"/>
        <v>14732000</v>
      </c>
      <c r="Q21" s="25">
        <f t="shared" si="8"/>
        <v>43569865</v>
      </c>
      <c r="R21" s="26">
        <f t="shared" si="9"/>
        <v>103.1899567812307</v>
      </c>
      <c r="S21" s="27">
        <f t="shared" si="10"/>
        <v>58.20412518666077</v>
      </c>
      <c r="T21" s="26">
        <f t="shared" si="11"/>
        <v>13.170504934916321</v>
      </c>
      <c r="U21" s="28">
        <f t="shared" si="12"/>
        <v>38.951745994850526</v>
      </c>
      <c r="V21" s="24">
        <v>32283000</v>
      </c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215105000</v>
      </c>
      <c r="C23" s="30">
        <f>SUM(C17:C22)</f>
        <v>34866000</v>
      </c>
      <c r="D23" s="30"/>
      <c r="E23" s="30">
        <f t="shared" si="6"/>
        <v>249971000</v>
      </c>
      <c r="F23" s="31">
        <f aca="true" t="shared" si="13" ref="F23:O23">SUM(F17:F22)</f>
        <v>204712000</v>
      </c>
      <c r="G23" s="32">
        <f t="shared" si="13"/>
        <v>111723000</v>
      </c>
      <c r="H23" s="31">
        <f t="shared" si="13"/>
        <v>6033000</v>
      </c>
      <c r="I23" s="32">
        <f t="shared" si="13"/>
        <v>18048264</v>
      </c>
      <c r="J23" s="31">
        <f t="shared" si="13"/>
        <v>13798000</v>
      </c>
      <c r="K23" s="32">
        <f t="shared" si="13"/>
        <v>37532305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19831000</v>
      </c>
      <c r="Q23" s="32">
        <f t="shared" si="8"/>
        <v>55580569</v>
      </c>
      <c r="R23" s="33">
        <f t="shared" si="9"/>
        <v>128.70876844024534</v>
      </c>
      <c r="S23" s="34">
        <f t="shared" si="10"/>
        <v>107.95520832363712</v>
      </c>
      <c r="T23" s="33">
        <f>IF(($E23-$E18-$E22)=0,0,($P23/($E23-$E18-$E22))*100)</f>
        <v>13.516037131445863</v>
      </c>
      <c r="U23" s="35">
        <f>IF(($E23-$E18-$E22)=0,0,($Q23/($E23-$E18-$E22))*100)</f>
        <v>37.881550824007306</v>
      </c>
      <c r="V23" s="31">
        <f>SUM(V17:V22)</f>
        <v>32283000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6159560000</v>
      </c>
      <c r="C27" s="23">
        <v>0</v>
      </c>
      <c r="D27" s="23"/>
      <c r="E27" s="23">
        <f>$B27+$C27+$D27</f>
        <v>6159560000</v>
      </c>
      <c r="F27" s="24">
        <v>3080019000</v>
      </c>
      <c r="G27" s="25">
        <v>3080019000</v>
      </c>
      <c r="H27" s="24">
        <v>395633000</v>
      </c>
      <c r="I27" s="25">
        <v>563808431</v>
      </c>
      <c r="J27" s="24">
        <v>1232074000</v>
      </c>
      <c r="K27" s="25">
        <v>1386315788</v>
      </c>
      <c r="L27" s="24"/>
      <c r="M27" s="25"/>
      <c r="N27" s="24"/>
      <c r="O27" s="25"/>
      <c r="P27" s="24">
        <f>$H27+$J27+$L27+$N27</f>
        <v>1627707000</v>
      </c>
      <c r="Q27" s="25">
        <f>$I27+$K27+$M27+$O27</f>
        <v>1950124219</v>
      </c>
      <c r="R27" s="26">
        <f>IF($H27=0,0,(($J27-$H27)/$H27)*100)</f>
        <v>211.4184104965966</v>
      </c>
      <c r="S27" s="27">
        <f>IF($I27=0,0,(($K27-$I27)/$I27)*100)</f>
        <v>145.88418898617002</v>
      </c>
      <c r="T27" s="26">
        <f>IF($E27=0,0,($P27/$E27)*100)</f>
        <v>26.425702485242454</v>
      </c>
      <c r="U27" s="28">
        <f>IF($E27=0,0,($Q27/$E27)*100)</f>
        <v>31.66012213534733</v>
      </c>
      <c r="V27" s="24">
        <v>104407000</v>
      </c>
      <c r="W27" s="25"/>
    </row>
    <row r="28" spans="1:23" ht="12.75" customHeight="1">
      <c r="A28" s="22" t="s">
        <v>52</v>
      </c>
      <c r="B28" s="23">
        <v>107309000</v>
      </c>
      <c r="C28" s="23">
        <v>0</v>
      </c>
      <c r="D28" s="23"/>
      <c r="E28" s="23">
        <f>$B28+$C28+$D28</f>
        <v>107309000</v>
      </c>
      <c r="F28" s="24">
        <v>75117000</v>
      </c>
      <c r="G28" s="25">
        <v>75117000</v>
      </c>
      <c r="H28" s="24">
        <v>12616000</v>
      </c>
      <c r="I28" s="25">
        <v>9966912</v>
      </c>
      <c r="J28" s="24">
        <v>18674000</v>
      </c>
      <c r="K28" s="25">
        <v>20864240</v>
      </c>
      <c r="L28" s="24"/>
      <c r="M28" s="25"/>
      <c r="N28" s="24"/>
      <c r="O28" s="25"/>
      <c r="P28" s="24">
        <f>$H28+$J28+$L28+$N28</f>
        <v>31290000</v>
      </c>
      <c r="Q28" s="25">
        <f>$I28+$K28+$M28+$O28</f>
        <v>30831152</v>
      </c>
      <c r="R28" s="26">
        <f>IF($H28=0,0,(($J28-$H28)/$H28)*100)</f>
        <v>48.01838934686113</v>
      </c>
      <c r="S28" s="27">
        <f>IF($I28=0,0,(($K28-$I28)/$I28)*100)</f>
        <v>109.33504780618108</v>
      </c>
      <c r="T28" s="26">
        <f>IF($E28=0,0,($P28/$E28)*100)</f>
        <v>29.158784444920745</v>
      </c>
      <c r="U28" s="28">
        <f>IF($E28=0,0,($Q28/$E28)*100)</f>
        <v>28.731189369018438</v>
      </c>
      <c r="V28" s="24">
        <v>2196000</v>
      </c>
      <c r="W28" s="25"/>
    </row>
    <row r="29" spans="1:23" ht="12.75" customHeight="1">
      <c r="A29" s="29" t="s">
        <v>40</v>
      </c>
      <c r="B29" s="30">
        <f>SUM(B25:B28)</f>
        <v>6266869000</v>
      </c>
      <c r="C29" s="30">
        <f>SUM(C25:C28)</f>
        <v>0</v>
      </c>
      <c r="D29" s="30"/>
      <c r="E29" s="30">
        <f>$B29+$C29+$D29</f>
        <v>6266869000</v>
      </c>
      <c r="F29" s="31">
        <f aca="true" t="shared" si="14" ref="F29:O29">SUM(F25:F28)</f>
        <v>3155136000</v>
      </c>
      <c r="G29" s="32">
        <f t="shared" si="14"/>
        <v>3155136000</v>
      </c>
      <c r="H29" s="31">
        <f t="shared" si="14"/>
        <v>408249000</v>
      </c>
      <c r="I29" s="32">
        <f t="shared" si="14"/>
        <v>573775343</v>
      </c>
      <c r="J29" s="31">
        <f t="shared" si="14"/>
        <v>1250748000</v>
      </c>
      <c r="K29" s="32">
        <f t="shared" si="14"/>
        <v>1407180028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1658997000</v>
      </c>
      <c r="Q29" s="32">
        <f>$I29+$K29+$M29+$O29</f>
        <v>1980955371</v>
      </c>
      <c r="R29" s="33">
        <f>IF($H29=0,0,(($J29-$H29)/$H29)*100)</f>
        <v>206.36890721104032</v>
      </c>
      <c r="S29" s="34">
        <f>IF($I29=0,0,(($K29-$I29)/$I29)*100)</f>
        <v>145.249302739731</v>
      </c>
      <c r="T29" s="33">
        <f>IF($E29=0,0,($P29/$E29)*100)</f>
        <v>26.47250165912196</v>
      </c>
      <c r="U29" s="35">
        <f>IF($E29=0,0,($Q29/$E29)*100)</f>
        <v>31.609969364287018</v>
      </c>
      <c r="V29" s="31">
        <f>SUM(V25:V28)</f>
        <v>106603000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691447000</v>
      </c>
      <c r="C31" s="23">
        <v>0</v>
      </c>
      <c r="D31" s="23"/>
      <c r="E31" s="23">
        <f>$B31+$C31+$D31</f>
        <v>691447000</v>
      </c>
      <c r="F31" s="24">
        <v>483990000</v>
      </c>
      <c r="G31" s="25">
        <v>426708000</v>
      </c>
      <c r="H31" s="24">
        <v>92680000</v>
      </c>
      <c r="I31" s="25">
        <v>169965582</v>
      </c>
      <c r="J31" s="24">
        <v>173233000</v>
      </c>
      <c r="K31" s="25">
        <v>221022869</v>
      </c>
      <c r="L31" s="24"/>
      <c r="M31" s="25"/>
      <c r="N31" s="24"/>
      <c r="O31" s="25"/>
      <c r="P31" s="24">
        <f>$H31+$J31+$L31+$N31</f>
        <v>265913000</v>
      </c>
      <c r="Q31" s="25">
        <f>$I31+$K31+$M31+$O31</f>
        <v>390988451</v>
      </c>
      <c r="R31" s="26">
        <f>IF($H31=0,0,(($J31-$H31)/$H31)*100)</f>
        <v>86.91519205869659</v>
      </c>
      <c r="S31" s="27">
        <f>IF($I31=0,0,(($K31-$I31)/$I31)*100)</f>
        <v>30.039780053822895</v>
      </c>
      <c r="T31" s="26">
        <f>IF($E31=0,0,($P31/$E31)*100)</f>
        <v>38.45746673280816</v>
      </c>
      <c r="U31" s="28">
        <f>IF($E31=0,0,($Q31/$E31)*100)</f>
        <v>56.5464093415692</v>
      </c>
      <c r="V31" s="24">
        <v>544700</v>
      </c>
      <c r="W31" s="25"/>
    </row>
    <row r="32" spans="1:23" ht="12.75" customHeight="1">
      <c r="A32" s="29" t="s">
        <v>40</v>
      </c>
      <c r="B32" s="30">
        <f>B31</f>
        <v>691447000</v>
      </c>
      <c r="C32" s="30">
        <f>C31</f>
        <v>0</v>
      </c>
      <c r="D32" s="30"/>
      <c r="E32" s="30">
        <f>$B32+$C32+$D32</f>
        <v>691447000</v>
      </c>
      <c r="F32" s="31">
        <f aca="true" t="shared" si="15" ref="F32:O32">F31</f>
        <v>483990000</v>
      </c>
      <c r="G32" s="32">
        <f t="shared" si="15"/>
        <v>426708000</v>
      </c>
      <c r="H32" s="31">
        <f t="shared" si="15"/>
        <v>92680000</v>
      </c>
      <c r="I32" s="32">
        <f t="shared" si="15"/>
        <v>169965582</v>
      </c>
      <c r="J32" s="31">
        <f t="shared" si="15"/>
        <v>173233000</v>
      </c>
      <c r="K32" s="32">
        <f t="shared" si="15"/>
        <v>221022869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265913000</v>
      </c>
      <c r="Q32" s="32">
        <f>$I32+$K32+$M32+$O32</f>
        <v>390988451</v>
      </c>
      <c r="R32" s="33">
        <f>IF($H32=0,0,(($J32-$H32)/$H32)*100)</f>
        <v>86.91519205869659</v>
      </c>
      <c r="S32" s="34">
        <f>IF($I32=0,0,(($K32-$I32)/$I32)*100)</f>
        <v>30.039780053822895</v>
      </c>
      <c r="T32" s="33">
        <f>IF($E32=0,0,($P32/$E32)*100)</f>
        <v>38.45746673280816</v>
      </c>
      <c r="U32" s="35">
        <f>IF($E32=0,0,($Q32/$E32)*100)</f>
        <v>56.5464093415692</v>
      </c>
      <c r="V32" s="31">
        <f>V31</f>
        <v>544700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2087048000</v>
      </c>
      <c r="C34" s="23">
        <v>0</v>
      </c>
      <c r="D34" s="23"/>
      <c r="E34" s="23">
        <f aca="true" t="shared" si="16" ref="E34:E39">$B34+$C34+$D34</f>
        <v>2087048000</v>
      </c>
      <c r="F34" s="24">
        <v>1866048000</v>
      </c>
      <c r="G34" s="25">
        <v>1731918000</v>
      </c>
      <c r="H34" s="24">
        <v>281454000</v>
      </c>
      <c r="I34" s="25">
        <v>328982957</v>
      </c>
      <c r="J34" s="24">
        <v>325503000</v>
      </c>
      <c r="K34" s="25">
        <v>406210365</v>
      </c>
      <c r="L34" s="24"/>
      <c r="M34" s="25"/>
      <c r="N34" s="24"/>
      <c r="O34" s="25"/>
      <c r="P34" s="24">
        <f aca="true" t="shared" si="17" ref="P34:P39">$H34+$J34+$L34+$N34</f>
        <v>606957000</v>
      </c>
      <c r="Q34" s="25">
        <f aca="true" t="shared" si="18" ref="Q34:Q39">$I34+$K34+$M34+$O34</f>
        <v>735193322</v>
      </c>
      <c r="R34" s="26">
        <f aca="true" t="shared" si="19" ref="R34:R39">IF($H34=0,0,(($J34-$H34)/$H34)*100)</f>
        <v>15.650514826579121</v>
      </c>
      <c r="S34" s="27">
        <f aca="true" t="shared" si="20" ref="S34:S39">IF($I34=0,0,(($K34-$I34)/$I34)*100)</f>
        <v>23.474592332757226</v>
      </c>
      <c r="T34" s="26">
        <f>IF($E34=0,0,($P34/$E34)*100)</f>
        <v>29.082081485428223</v>
      </c>
      <c r="U34" s="28">
        <f>IF($E34=0,0,($Q34/$E34)*100)</f>
        <v>35.226469252264444</v>
      </c>
      <c r="V34" s="24">
        <v>59983000</v>
      </c>
      <c r="W34" s="25"/>
    </row>
    <row r="35" spans="1:23" ht="12.75" customHeight="1">
      <c r="A35" s="22" t="s">
        <v>57</v>
      </c>
      <c r="B35" s="23">
        <v>3846154000</v>
      </c>
      <c r="C35" s="23">
        <v>0</v>
      </c>
      <c r="D35" s="23"/>
      <c r="E35" s="23">
        <f t="shared" si="16"/>
        <v>3846154000</v>
      </c>
      <c r="F35" s="24">
        <v>3461532000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203236000</v>
      </c>
      <c r="C37" s="23">
        <v>0</v>
      </c>
      <c r="D37" s="23"/>
      <c r="E37" s="23">
        <f t="shared" si="16"/>
        <v>203236000</v>
      </c>
      <c r="F37" s="24">
        <v>142000000</v>
      </c>
      <c r="G37" s="25">
        <v>78500000</v>
      </c>
      <c r="H37" s="24">
        <v>9145000</v>
      </c>
      <c r="I37" s="25">
        <v>4552554</v>
      </c>
      <c r="J37" s="24">
        <v>23013000</v>
      </c>
      <c r="K37" s="25">
        <v>27151421</v>
      </c>
      <c r="L37" s="24"/>
      <c r="M37" s="25"/>
      <c r="N37" s="24"/>
      <c r="O37" s="25"/>
      <c r="P37" s="24">
        <f t="shared" si="17"/>
        <v>32158000</v>
      </c>
      <c r="Q37" s="25">
        <f t="shared" si="18"/>
        <v>31703975</v>
      </c>
      <c r="R37" s="26">
        <f t="shared" si="19"/>
        <v>151.6457080371788</v>
      </c>
      <c r="S37" s="27">
        <f t="shared" si="20"/>
        <v>496.3997571473068</v>
      </c>
      <c r="T37" s="26">
        <f>IF($E37=0,0,($P37/$E37)*100)</f>
        <v>15.822984116987149</v>
      </c>
      <c r="U37" s="28">
        <f>IF($E37=0,0,($Q37/$E37)*100)</f>
        <v>15.59958619535909</v>
      </c>
      <c r="V37" s="24">
        <v>4086000</v>
      </c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6136438000</v>
      </c>
      <c r="C39" s="30">
        <f>SUM(C34:C38)</f>
        <v>0</v>
      </c>
      <c r="D39" s="30"/>
      <c r="E39" s="30">
        <f t="shared" si="16"/>
        <v>6136438000</v>
      </c>
      <c r="F39" s="31">
        <f aca="true" t="shared" si="21" ref="F39:O39">SUM(F34:F38)</f>
        <v>5469580000</v>
      </c>
      <c r="G39" s="32">
        <f t="shared" si="21"/>
        <v>1810418000</v>
      </c>
      <c r="H39" s="31">
        <f t="shared" si="21"/>
        <v>290599000</v>
      </c>
      <c r="I39" s="32">
        <f t="shared" si="21"/>
        <v>333535511</v>
      </c>
      <c r="J39" s="31">
        <f t="shared" si="21"/>
        <v>348516000</v>
      </c>
      <c r="K39" s="32">
        <f t="shared" si="21"/>
        <v>433361786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639115000</v>
      </c>
      <c r="Q39" s="32">
        <f t="shared" si="18"/>
        <v>766897297</v>
      </c>
      <c r="R39" s="33">
        <f t="shared" si="19"/>
        <v>19.93021311153858</v>
      </c>
      <c r="S39" s="34">
        <f t="shared" si="20"/>
        <v>29.929729131600624</v>
      </c>
      <c r="T39" s="33">
        <f>IF((+$E34+$E37)=0,0,(P39/(+$E34+$E37))*100)</f>
        <v>27.905491196724945</v>
      </c>
      <c r="U39" s="35">
        <f>IF((+$E34+$E37)=0,0,(Q39/(+$E34+$E37))*100)</f>
        <v>33.48481223289339</v>
      </c>
      <c r="V39" s="31">
        <f>SUM(V34:V38)</f>
        <v>64069000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1865000000</v>
      </c>
      <c r="C42" s="23">
        <v>0</v>
      </c>
      <c r="D42" s="23"/>
      <c r="E42" s="23">
        <f t="shared" si="22"/>
        <v>1865000000</v>
      </c>
      <c r="F42" s="24">
        <v>1480658000</v>
      </c>
      <c r="G42" s="25">
        <v>1238368000</v>
      </c>
      <c r="H42" s="24">
        <v>287408000</v>
      </c>
      <c r="I42" s="25">
        <v>337450328</v>
      </c>
      <c r="J42" s="24">
        <v>313577000</v>
      </c>
      <c r="K42" s="25">
        <v>303976548</v>
      </c>
      <c r="L42" s="24"/>
      <c r="M42" s="25"/>
      <c r="N42" s="24"/>
      <c r="O42" s="25"/>
      <c r="P42" s="24">
        <f t="shared" si="23"/>
        <v>600985000</v>
      </c>
      <c r="Q42" s="25">
        <f t="shared" si="24"/>
        <v>641426876</v>
      </c>
      <c r="R42" s="26">
        <f t="shared" si="25"/>
        <v>9.10517452541335</v>
      </c>
      <c r="S42" s="27">
        <f t="shared" si="26"/>
        <v>-9.91961696952329</v>
      </c>
      <c r="T42" s="26">
        <f t="shared" si="27"/>
        <v>32.22439678284182</v>
      </c>
      <c r="U42" s="28">
        <f t="shared" si="28"/>
        <v>34.39286198391421</v>
      </c>
      <c r="V42" s="24">
        <v>52685000</v>
      </c>
      <c r="W42" s="25"/>
    </row>
    <row r="43" spans="1:23" ht="12.75" customHeight="1">
      <c r="A43" s="22" t="s">
        <v>64</v>
      </c>
      <c r="B43" s="23">
        <v>2773539000</v>
      </c>
      <c r="C43" s="23">
        <v>0</v>
      </c>
      <c r="D43" s="23"/>
      <c r="E43" s="23">
        <f t="shared" si="22"/>
        <v>2773539000</v>
      </c>
      <c r="F43" s="24">
        <v>2306832000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13358885</v>
      </c>
      <c r="J47" s="24">
        <v>0</v>
      </c>
      <c r="K47" s="25">
        <v>1239221</v>
      </c>
      <c r="L47" s="24"/>
      <c r="M47" s="25"/>
      <c r="N47" s="24"/>
      <c r="O47" s="25"/>
      <c r="P47" s="24">
        <f t="shared" si="23"/>
        <v>0</v>
      </c>
      <c r="Q47" s="25">
        <f t="shared" si="24"/>
        <v>14598106</v>
      </c>
      <c r="R47" s="26">
        <f t="shared" si="25"/>
        <v>0</v>
      </c>
      <c r="S47" s="27">
        <f t="shared" si="26"/>
        <v>-90.72361952363539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3329464000</v>
      </c>
      <c r="C50" s="23">
        <v>0</v>
      </c>
      <c r="D50" s="23"/>
      <c r="E50" s="23">
        <f t="shared" si="22"/>
        <v>3329464000</v>
      </c>
      <c r="F50" s="24">
        <v>2584829000</v>
      </c>
      <c r="G50" s="25">
        <v>2279329000</v>
      </c>
      <c r="H50" s="24">
        <v>126460000</v>
      </c>
      <c r="I50" s="25">
        <v>330394025</v>
      </c>
      <c r="J50" s="24">
        <v>512975000</v>
      </c>
      <c r="K50" s="25">
        <v>658053303</v>
      </c>
      <c r="L50" s="24"/>
      <c r="M50" s="25"/>
      <c r="N50" s="24"/>
      <c r="O50" s="25"/>
      <c r="P50" s="24">
        <f t="shared" si="23"/>
        <v>639435000</v>
      </c>
      <c r="Q50" s="25">
        <f t="shared" si="24"/>
        <v>988447328</v>
      </c>
      <c r="R50" s="26">
        <f t="shared" si="25"/>
        <v>305.64210026885974</v>
      </c>
      <c r="S50" s="27">
        <f t="shared" si="26"/>
        <v>99.17227710156078</v>
      </c>
      <c r="T50" s="26">
        <f t="shared" si="27"/>
        <v>19.20534356280771</v>
      </c>
      <c r="U50" s="28">
        <f t="shared" si="28"/>
        <v>29.68788153288337</v>
      </c>
      <c r="V50" s="24">
        <v>149423000</v>
      </c>
      <c r="W50" s="25"/>
    </row>
    <row r="51" spans="1:23" ht="12.75" customHeight="1">
      <c r="A51" s="22" t="s">
        <v>72</v>
      </c>
      <c r="B51" s="23">
        <v>587122000</v>
      </c>
      <c r="C51" s="23">
        <v>0</v>
      </c>
      <c r="D51" s="23"/>
      <c r="E51" s="23">
        <f t="shared" si="22"/>
        <v>587122000</v>
      </c>
      <c r="F51" s="24">
        <v>512122000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8555125000</v>
      </c>
      <c r="C52" s="30">
        <f>SUM(C41:C51)</f>
        <v>0</v>
      </c>
      <c r="D52" s="30"/>
      <c r="E52" s="30">
        <f t="shared" si="22"/>
        <v>8555125000</v>
      </c>
      <c r="F52" s="31">
        <f aca="true" t="shared" si="29" ref="F52:O52">SUM(F41:F51)</f>
        <v>6884441000</v>
      </c>
      <c r="G52" s="32">
        <f t="shared" si="29"/>
        <v>3517697000</v>
      </c>
      <c r="H52" s="31">
        <f t="shared" si="29"/>
        <v>413868000</v>
      </c>
      <c r="I52" s="32">
        <f t="shared" si="29"/>
        <v>681203238</v>
      </c>
      <c r="J52" s="31">
        <f t="shared" si="29"/>
        <v>826552000</v>
      </c>
      <c r="K52" s="32">
        <f t="shared" si="29"/>
        <v>963269072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1240420000</v>
      </c>
      <c r="Q52" s="32">
        <f t="shared" si="24"/>
        <v>1644472310</v>
      </c>
      <c r="R52" s="33">
        <f t="shared" si="25"/>
        <v>99.71391844742769</v>
      </c>
      <c r="S52" s="34">
        <f t="shared" si="26"/>
        <v>41.40700135662009</v>
      </c>
      <c r="T52" s="33">
        <f>IF((+$E42+$E44+$E46+$E47+$E50)=0,0,(P52/(+$E42+$E44+$E46+$E47+$E50))*100)</f>
        <v>23.87965341563634</v>
      </c>
      <c r="U52" s="35">
        <f>IF((+$E42+$E44+$E46+$E47+$E50)=0,0,(Q52/(+$E42+$E44+$E46+$E47+$E50))*100)</f>
        <v>31.658171276189417</v>
      </c>
      <c r="V52" s="31">
        <f>SUM(V41:V51)</f>
        <v>202108000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14318000</v>
      </c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14318000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23491017000</v>
      </c>
      <c r="C64" s="48">
        <f>SUM(C9:C14,C17:C22,C25:C28,C31,C34:C38,C41:C51,C54:C57,C60:C62)</f>
        <v>34866000</v>
      </c>
      <c r="D64" s="48"/>
      <c r="E64" s="48">
        <f>$B64+$C64+$D64</f>
        <v>23525883000</v>
      </c>
      <c r="F64" s="49">
        <f aca="true" t="shared" si="32" ref="F64:O64">SUM(F9:F14,F17:F22,F25:F28,F31,F34:F38,F41:F51,F54:F57,F60:F62)</f>
        <v>17140925000</v>
      </c>
      <c r="G64" s="50">
        <f t="shared" si="32"/>
        <v>9915618000</v>
      </c>
      <c r="H64" s="49">
        <f t="shared" si="32"/>
        <v>1393597000</v>
      </c>
      <c r="I64" s="50">
        <f t="shared" si="32"/>
        <v>1994424677</v>
      </c>
      <c r="J64" s="49">
        <f t="shared" si="32"/>
        <v>2857230000</v>
      </c>
      <c r="K64" s="50">
        <f t="shared" si="32"/>
        <v>3388040708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4250827000</v>
      </c>
      <c r="Q64" s="50">
        <f>$I64+$K64+$M64+$O64</f>
        <v>5382465385</v>
      </c>
      <c r="R64" s="51">
        <f>IF($H64=0,0,(($J64-$H64)/$H64)*100)</f>
        <v>105.02555616867717</v>
      </c>
      <c r="S64" s="52">
        <f>IF($I64=0,0,(($K64-$I64)/$I64)*100)</f>
        <v>69.87559104494574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26.259002382926937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33.24957034730813</v>
      </c>
      <c r="V64" s="49">
        <f>SUM(V9:V14,V17:V22,V25:V28,V31,V34:V38,V41:V51,V54:V57,V60:V62)</f>
        <v>426795700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15891252000</v>
      </c>
      <c r="C66" s="23">
        <v>0</v>
      </c>
      <c r="D66" s="23"/>
      <c r="E66" s="23">
        <f>$B66+$C66+$D66</f>
        <v>15891252000</v>
      </c>
      <c r="F66" s="24">
        <v>11607323000</v>
      </c>
      <c r="G66" s="25">
        <v>10323345000</v>
      </c>
      <c r="H66" s="24">
        <v>2627863100</v>
      </c>
      <c r="I66" s="25">
        <v>2566980210</v>
      </c>
      <c r="J66" s="24">
        <v>3946464000</v>
      </c>
      <c r="K66" s="25">
        <v>4294194335</v>
      </c>
      <c r="L66" s="24"/>
      <c r="M66" s="25"/>
      <c r="N66" s="24"/>
      <c r="O66" s="25"/>
      <c r="P66" s="24">
        <f>$H66+$J66+$L66+$N66</f>
        <v>6574327100</v>
      </c>
      <c r="Q66" s="25">
        <f>$I66+$K66+$M66+$O66</f>
        <v>6861174545</v>
      </c>
      <c r="R66" s="26">
        <f>IF($H66=0,0,(($J66-$H66)/$H66)*100)</f>
        <v>50.177686196819</v>
      </c>
      <c r="S66" s="27">
        <f>IF($I66=0,0,(($K66-$I66)/$I66)*100)</f>
        <v>67.28583719778658</v>
      </c>
      <c r="T66" s="26">
        <f>IF($E66=0,0,($P66/$E66)*100)</f>
        <v>41.37073089017782</v>
      </c>
      <c r="U66" s="28">
        <f>IF($E66=0,0,($Q66/$E66)*100)</f>
        <v>43.17579599769735</v>
      </c>
      <c r="V66" s="24">
        <v>395146000</v>
      </c>
      <c r="W66" s="25"/>
    </row>
    <row r="67" spans="1:23" ht="12.75" customHeight="1">
      <c r="A67" s="40" t="s">
        <v>40</v>
      </c>
      <c r="B67" s="41">
        <f>B66</f>
        <v>15891252000</v>
      </c>
      <c r="C67" s="41">
        <f>C66</f>
        <v>0</v>
      </c>
      <c r="D67" s="41"/>
      <c r="E67" s="41">
        <f>$B67+$C67+$D67</f>
        <v>15891252000</v>
      </c>
      <c r="F67" s="42">
        <f aca="true" t="shared" si="33" ref="F67:O67">F66</f>
        <v>11607323000</v>
      </c>
      <c r="G67" s="43">
        <f t="shared" si="33"/>
        <v>10323345000</v>
      </c>
      <c r="H67" s="42">
        <f t="shared" si="33"/>
        <v>2627863100</v>
      </c>
      <c r="I67" s="43">
        <f t="shared" si="33"/>
        <v>2566980210</v>
      </c>
      <c r="J67" s="42">
        <f t="shared" si="33"/>
        <v>3946464000</v>
      </c>
      <c r="K67" s="43">
        <f t="shared" si="33"/>
        <v>4294194335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6574327100</v>
      </c>
      <c r="Q67" s="43">
        <f>$I67+$K67+$M67+$O67</f>
        <v>6861174545</v>
      </c>
      <c r="R67" s="44">
        <f>IF($H67=0,0,(($J67-$H67)/$H67)*100)</f>
        <v>50.177686196819</v>
      </c>
      <c r="S67" s="45">
        <f>IF($I67=0,0,(($K67-$I67)/$I67)*100)</f>
        <v>67.28583719778658</v>
      </c>
      <c r="T67" s="44">
        <f>IF($E67=0,0,($P67/$E67)*100)</f>
        <v>41.37073089017782</v>
      </c>
      <c r="U67" s="46">
        <f>IF($E67=0,0,($Q67/$E67)*100)</f>
        <v>43.17579599769735</v>
      </c>
      <c r="V67" s="42">
        <f>V66</f>
        <v>395146000</v>
      </c>
      <c r="W67" s="43">
        <f>W66</f>
        <v>0</v>
      </c>
    </row>
    <row r="68" spans="1:23" ht="12.75" customHeight="1">
      <c r="A68" s="47" t="s">
        <v>82</v>
      </c>
      <c r="B68" s="48">
        <f>B66</f>
        <v>15891252000</v>
      </c>
      <c r="C68" s="48">
        <f>C66</f>
        <v>0</v>
      </c>
      <c r="D68" s="48"/>
      <c r="E68" s="48">
        <f>$B68+$C68+$D68</f>
        <v>15891252000</v>
      </c>
      <c r="F68" s="49">
        <f aca="true" t="shared" si="34" ref="F68:O68">F66</f>
        <v>11607323000</v>
      </c>
      <c r="G68" s="50">
        <f t="shared" si="34"/>
        <v>10323345000</v>
      </c>
      <c r="H68" s="49">
        <f t="shared" si="34"/>
        <v>2627863100</v>
      </c>
      <c r="I68" s="50">
        <f t="shared" si="34"/>
        <v>2566980210</v>
      </c>
      <c r="J68" s="49">
        <f t="shared" si="34"/>
        <v>3946464000</v>
      </c>
      <c r="K68" s="50">
        <f t="shared" si="34"/>
        <v>4294194335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6574327100</v>
      </c>
      <c r="Q68" s="50">
        <f>$I68+$K68+$M68+$O68</f>
        <v>6861174545</v>
      </c>
      <c r="R68" s="51">
        <f>IF($H68=0,0,(($J68-$H68)/$H68)*100)</f>
        <v>50.177686196819</v>
      </c>
      <c r="S68" s="52">
        <f>IF($I68=0,0,(($K68-$I68)/$I68)*100)</f>
        <v>67.28583719778658</v>
      </c>
      <c r="T68" s="51">
        <f>IF($E68=0,0,($P68/$E68)*100)</f>
        <v>41.37073089017782</v>
      </c>
      <c r="U68" s="55">
        <f>IF($E68=0,0,($Q68/$E68)*100)</f>
        <v>43.17579599769735</v>
      </c>
      <c r="V68" s="49">
        <f>V66</f>
        <v>395146000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39382269000</v>
      </c>
      <c r="C69" s="48">
        <f>SUM(C9:C14,C17:C22,C25:C28,C31,C34:C38,C41:C51,C54:C57,C60:C62,C66)</f>
        <v>34866000</v>
      </c>
      <c r="D69" s="48"/>
      <c r="E69" s="48">
        <f>$B69+$C69+$D69</f>
        <v>39417135000</v>
      </c>
      <c r="F69" s="49">
        <f aca="true" t="shared" si="35" ref="F69:O69">SUM(F9:F14,F17:F22,F25:F28,F31,F34:F38,F41:F51,F54:F57,F60:F62,F66)</f>
        <v>28748248000</v>
      </c>
      <c r="G69" s="50">
        <f t="shared" si="35"/>
        <v>20238963000</v>
      </c>
      <c r="H69" s="49">
        <f t="shared" si="35"/>
        <v>4021460100</v>
      </c>
      <c r="I69" s="50">
        <f t="shared" si="35"/>
        <v>4561404887</v>
      </c>
      <c r="J69" s="49">
        <f t="shared" si="35"/>
        <v>6803694000</v>
      </c>
      <c r="K69" s="50">
        <f t="shared" si="35"/>
        <v>7682235043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10825154100</v>
      </c>
      <c r="Q69" s="50">
        <f>$I69+$K69+$M69+$O69</f>
        <v>12243639930</v>
      </c>
      <c r="R69" s="51">
        <f>IF($H69=0,0,(($J69-$H69)/$H69)*100)</f>
        <v>69.18467001574876</v>
      </c>
      <c r="S69" s="52">
        <f>IF($I69=0,0,(($K69-$I69)/$I69)*100)</f>
        <v>68.4181789012934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33.74495387637029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38.16676057449709</v>
      </c>
      <c r="V69" s="49">
        <f>SUM(V9:V14,V17:V22,V25:V28,V31,V34:V38,V41:V51,V54:V57,V60:V62,V66)</f>
        <v>821941700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122"/>
  <sheetViews>
    <sheetView showGridLines="0" zoomScalePageLayoutView="0" workbookViewId="0" topLeftCell="A1">
      <selection activeCell="A19" sqref="A19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45945000</v>
      </c>
      <c r="C10" s="23">
        <v>0</v>
      </c>
      <c r="D10" s="23"/>
      <c r="E10" s="23">
        <f aca="true" t="shared" si="0" ref="E10:E15">$B10+$C10+$D10</f>
        <v>45945000</v>
      </c>
      <c r="F10" s="24">
        <v>45945000</v>
      </c>
      <c r="G10" s="25">
        <v>45945000</v>
      </c>
      <c r="H10" s="24">
        <v>9585000</v>
      </c>
      <c r="I10" s="25">
        <v>8946750</v>
      </c>
      <c r="J10" s="24">
        <v>15361000</v>
      </c>
      <c r="K10" s="25">
        <v>13746869</v>
      </c>
      <c r="L10" s="24"/>
      <c r="M10" s="25"/>
      <c r="N10" s="24"/>
      <c r="O10" s="25"/>
      <c r="P10" s="24">
        <f aca="true" t="shared" si="1" ref="P10:P15">$H10+$J10+$L10+$N10</f>
        <v>24946000</v>
      </c>
      <c r="Q10" s="25">
        <f aca="true" t="shared" si="2" ref="Q10:Q15">$I10+$K10+$M10+$O10</f>
        <v>22693619</v>
      </c>
      <c r="R10" s="26">
        <f aca="true" t="shared" si="3" ref="R10:R15">IF($H10=0,0,(($J10-$H10)/$H10)*100)</f>
        <v>60.26082420448618</v>
      </c>
      <c r="S10" s="27">
        <f aca="true" t="shared" si="4" ref="S10:S15">IF($I10=0,0,(($K10-$I10)/$I10)*100)</f>
        <v>53.65209713024283</v>
      </c>
      <c r="T10" s="26">
        <f>IF($E10=0,0,($P10/$E10)*100)</f>
        <v>54.29535313962346</v>
      </c>
      <c r="U10" s="28">
        <f>IF($E10=0,0,($Q10/$E10)*100)</f>
        <v>49.39301120905431</v>
      </c>
      <c r="V10" s="24"/>
      <c r="W10" s="25"/>
    </row>
    <row r="11" spans="1:23" ht="12.75" customHeight="1">
      <c r="A11" s="22" t="s">
        <v>36</v>
      </c>
      <c r="B11" s="23">
        <v>14493000</v>
      </c>
      <c r="C11" s="23">
        <v>0</v>
      </c>
      <c r="D11" s="23"/>
      <c r="E11" s="23">
        <f t="shared" si="0"/>
        <v>14493000</v>
      </c>
      <c r="F11" s="24">
        <v>7500000</v>
      </c>
      <c r="G11" s="25">
        <v>7500000</v>
      </c>
      <c r="H11" s="24">
        <v>4653000</v>
      </c>
      <c r="I11" s="25">
        <v>3634002</v>
      </c>
      <c r="J11" s="24">
        <v>3196000</v>
      </c>
      <c r="K11" s="25">
        <v>3248474</v>
      </c>
      <c r="L11" s="24"/>
      <c r="M11" s="25"/>
      <c r="N11" s="24"/>
      <c r="O11" s="25"/>
      <c r="P11" s="24">
        <f t="shared" si="1"/>
        <v>7849000</v>
      </c>
      <c r="Q11" s="25">
        <f t="shared" si="2"/>
        <v>6882476</v>
      </c>
      <c r="R11" s="26">
        <f t="shared" si="3"/>
        <v>-31.313131313131315</v>
      </c>
      <c r="S11" s="27">
        <f t="shared" si="4"/>
        <v>-10.608909956571296</v>
      </c>
      <c r="T11" s="26">
        <f>IF($E11=0,0,($P11/$E11)*100)</f>
        <v>54.15717932795142</v>
      </c>
      <c r="U11" s="28">
        <f>IF($E11=0,0,($Q11/$E11)*100)</f>
        <v>47.48827709928931</v>
      </c>
      <c r="V11" s="24">
        <v>903000</v>
      </c>
      <c r="W11" s="25"/>
    </row>
    <row r="12" spans="1:23" ht="12.75" customHeight="1">
      <c r="A12" s="22" t="s">
        <v>37</v>
      </c>
      <c r="B12" s="23">
        <v>61263000</v>
      </c>
      <c r="C12" s="23">
        <v>0</v>
      </c>
      <c r="D12" s="23"/>
      <c r="E12" s="23">
        <f t="shared" si="0"/>
        <v>61263000</v>
      </c>
      <c r="F12" s="24">
        <v>0</v>
      </c>
      <c r="G12" s="25">
        <v>0</v>
      </c>
      <c r="H12" s="24">
        <v>0</v>
      </c>
      <c r="I12" s="25">
        <v>9791751</v>
      </c>
      <c r="J12" s="24">
        <v>0</v>
      </c>
      <c r="K12" s="25">
        <v>5998474</v>
      </c>
      <c r="L12" s="24"/>
      <c r="M12" s="25"/>
      <c r="N12" s="24"/>
      <c r="O12" s="25"/>
      <c r="P12" s="24">
        <f t="shared" si="1"/>
        <v>0</v>
      </c>
      <c r="Q12" s="25">
        <f t="shared" si="2"/>
        <v>15790225</v>
      </c>
      <c r="R12" s="26">
        <f t="shared" si="3"/>
        <v>0</v>
      </c>
      <c r="S12" s="27">
        <f t="shared" si="4"/>
        <v>-38.739516558376536</v>
      </c>
      <c r="T12" s="26">
        <f>IF($E12=0,0,($P12/$E12)*100)</f>
        <v>0</v>
      </c>
      <c r="U12" s="28">
        <f>IF($E12=0,0,($Q12/$E12)*100)</f>
        <v>25.774488679953645</v>
      </c>
      <c r="V12" s="24"/>
      <c r="W12" s="25"/>
    </row>
    <row r="13" spans="1:23" ht="12.75" customHeight="1">
      <c r="A13" s="22" t="s">
        <v>38</v>
      </c>
      <c r="B13" s="23">
        <v>12109000</v>
      </c>
      <c r="C13" s="23">
        <v>0</v>
      </c>
      <c r="D13" s="23"/>
      <c r="E13" s="23">
        <f t="shared" si="0"/>
        <v>12109000</v>
      </c>
      <c r="F13" s="24">
        <v>5109000</v>
      </c>
      <c r="G13" s="25">
        <v>5109000</v>
      </c>
      <c r="H13" s="24">
        <v>3000000</v>
      </c>
      <c r="I13" s="25">
        <v>4350963</v>
      </c>
      <c r="J13" s="24">
        <v>0</v>
      </c>
      <c r="K13" s="25">
        <v>2611288</v>
      </c>
      <c r="L13" s="24"/>
      <c r="M13" s="25"/>
      <c r="N13" s="24"/>
      <c r="O13" s="25"/>
      <c r="P13" s="24">
        <f t="shared" si="1"/>
        <v>3000000</v>
      </c>
      <c r="Q13" s="25">
        <f t="shared" si="2"/>
        <v>6962251</v>
      </c>
      <c r="R13" s="26">
        <f t="shared" si="3"/>
        <v>-100</v>
      </c>
      <c r="S13" s="27">
        <f t="shared" si="4"/>
        <v>-39.983677176753744</v>
      </c>
      <c r="T13" s="26">
        <f>IF($E13=0,0,($P13/$E13)*100)</f>
        <v>24.774960772978776</v>
      </c>
      <c r="U13" s="28">
        <f>IF($E13=0,0,($Q13/$E13)*100)</f>
        <v>57.49649847221075</v>
      </c>
      <c r="V13" s="24"/>
      <c r="W13" s="25"/>
    </row>
    <row r="14" spans="1:23" ht="12.75" customHeight="1">
      <c r="A14" s="22" t="s">
        <v>39</v>
      </c>
      <c r="B14" s="23">
        <v>564000</v>
      </c>
      <c r="C14" s="23">
        <v>0</v>
      </c>
      <c r="D14" s="23"/>
      <c r="E14" s="23">
        <f t="shared" si="0"/>
        <v>564000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134374000</v>
      </c>
      <c r="C15" s="30">
        <f>SUM(C9:C14)</f>
        <v>0</v>
      </c>
      <c r="D15" s="30"/>
      <c r="E15" s="30">
        <f t="shared" si="0"/>
        <v>134374000</v>
      </c>
      <c r="F15" s="31">
        <f aca="true" t="shared" si="5" ref="F15:O15">SUM(F9:F14)</f>
        <v>58554000</v>
      </c>
      <c r="G15" s="32">
        <f t="shared" si="5"/>
        <v>58554000</v>
      </c>
      <c r="H15" s="31">
        <f t="shared" si="5"/>
        <v>17238000</v>
      </c>
      <c r="I15" s="32">
        <f t="shared" si="5"/>
        <v>26723466</v>
      </c>
      <c r="J15" s="31">
        <f t="shared" si="5"/>
        <v>18557000</v>
      </c>
      <c r="K15" s="32">
        <f t="shared" si="5"/>
        <v>25605105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35795000</v>
      </c>
      <c r="Q15" s="32">
        <f t="shared" si="2"/>
        <v>52328571</v>
      </c>
      <c r="R15" s="33">
        <f t="shared" si="3"/>
        <v>7.651699733147697</v>
      </c>
      <c r="S15" s="34">
        <f t="shared" si="4"/>
        <v>-4.18493993256713</v>
      </c>
      <c r="T15" s="33">
        <f>IF(SUM($E9:$E13)=0,0,(P15/SUM($E9:$E13))*100)</f>
        <v>26.750616545848594</v>
      </c>
      <c r="U15" s="35">
        <f>IF(SUM($E9:$E13)=0,0,(Q15/SUM($E9:$E13))*100)</f>
        <v>39.106622076078025</v>
      </c>
      <c r="V15" s="31">
        <f>SUM(V9:V14)</f>
        <v>903000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1365000</v>
      </c>
      <c r="C18" s="23">
        <v>0</v>
      </c>
      <c r="D18" s="23"/>
      <c r="E18" s="23">
        <f t="shared" si="6"/>
        <v>1365000</v>
      </c>
      <c r="F18" s="24">
        <v>1023000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34866000</v>
      </c>
      <c r="D19" s="23"/>
      <c r="E19" s="23">
        <f t="shared" si="6"/>
        <v>34866000</v>
      </c>
      <c r="F19" s="24">
        <v>34866000</v>
      </c>
      <c r="G19" s="25">
        <v>34866000</v>
      </c>
      <c r="H19" s="24">
        <v>1174000</v>
      </c>
      <c r="I19" s="25">
        <v>1174070</v>
      </c>
      <c r="J19" s="24">
        <v>3925000</v>
      </c>
      <c r="K19" s="25">
        <v>10836634</v>
      </c>
      <c r="L19" s="24"/>
      <c r="M19" s="25"/>
      <c r="N19" s="24"/>
      <c r="O19" s="25"/>
      <c r="P19" s="24">
        <f t="shared" si="7"/>
        <v>5099000</v>
      </c>
      <c r="Q19" s="25">
        <f t="shared" si="8"/>
        <v>12010704</v>
      </c>
      <c r="R19" s="26">
        <f t="shared" si="9"/>
        <v>234.32708688245313</v>
      </c>
      <c r="S19" s="27">
        <f t="shared" si="10"/>
        <v>822.997265921112</v>
      </c>
      <c r="T19" s="26">
        <f t="shared" si="11"/>
        <v>14.624562611139794</v>
      </c>
      <c r="U19" s="28">
        <f t="shared" si="12"/>
        <v>34.448184477714676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 t="shared" si="6"/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/>
      <c r="M21" s="25"/>
      <c r="N21" s="24"/>
      <c r="O21" s="25"/>
      <c r="P21" s="24">
        <f t="shared" si="7"/>
        <v>0</v>
      </c>
      <c r="Q21" s="25">
        <f t="shared" si="8"/>
        <v>0</v>
      </c>
      <c r="R21" s="26">
        <f t="shared" si="9"/>
        <v>0</v>
      </c>
      <c r="S21" s="27">
        <f t="shared" si="10"/>
        <v>0</v>
      </c>
      <c r="T21" s="26">
        <f t="shared" si="11"/>
        <v>0</v>
      </c>
      <c r="U21" s="28">
        <f t="shared" si="12"/>
        <v>0</v>
      </c>
      <c r="V21" s="24"/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1365000</v>
      </c>
      <c r="C23" s="30">
        <f>SUM(C17:C22)</f>
        <v>34866000</v>
      </c>
      <c r="D23" s="30"/>
      <c r="E23" s="30">
        <f t="shared" si="6"/>
        <v>36231000</v>
      </c>
      <c r="F23" s="31">
        <f aca="true" t="shared" si="13" ref="F23:O23">SUM(F17:F22)</f>
        <v>35889000</v>
      </c>
      <c r="G23" s="32">
        <f t="shared" si="13"/>
        <v>34866000</v>
      </c>
      <c r="H23" s="31">
        <f t="shared" si="13"/>
        <v>1174000</v>
      </c>
      <c r="I23" s="32">
        <f t="shared" si="13"/>
        <v>1174070</v>
      </c>
      <c r="J23" s="31">
        <f t="shared" si="13"/>
        <v>3925000</v>
      </c>
      <c r="K23" s="32">
        <f t="shared" si="13"/>
        <v>10836634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5099000</v>
      </c>
      <c r="Q23" s="32">
        <f t="shared" si="8"/>
        <v>12010704</v>
      </c>
      <c r="R23" s="33">
        <f t="shared" si="9"/>
        <v>234.32708688245313</v>
      </c>
      <c r="S23" s="34">
        <f t="shared" si="10"/>
        <v>822.997265921112</v>
      </c>
      <c r="T23" s="33">
        <f>IF(($E23-$E18-$E22)=0,0,($P23/($E23-$E18-$E22))*100)</f>
        <v>14.624562611139794</v>
      </c>
      <c r="U23" s="35">
        <f>IF(($E23-$E18-$E22)=0,0,($Q23/($E23-$E18-$E22))*100)</f>
        <v>34.448184477714676</v>
      </c>
      <c r="V23" s="31">
        <f>SUM(V17:V22)</f>
        <v>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1209886000</v>
      </c>
      <c r="C27" s="23">
        <v>0</v>
      </c>
      <c r="D27" s="23"/>
      <c r="E27" s="23">
        <f>$B27+$C27+$D27</f>
        <v>1209886000</v>
      </c>
      <c r="F27" s="24">
        <v>605180000</v>
      </c>
      <c r="G27" s="25">
        <v>605180000</v>
      </c>
      <c r="H27" s="24">
        <v>81174000</v>
      </c>
      <c r="I27" s="25">
        <v>158365409</v>
      </c>
      <c r="J27" s="24">
        <v>223543000</v>
      </c>
      <c r="K27" s="25">
        <v>223542244</v>
      </c>
      <c r="L27" s="24"/>
      <c r="M27" s="25"/>
      <c r="N27" s="24"/>
      <c r="O27" s="25"/>
      <c r="P27" s="24">
        <f>$H27+$J27+$L27+$N27</f>
        <v>304717000</v>
      </c>
      <c r="Q27" s="25">
        <f>$I27+$K27+$M27+$O27</f>
        <v>381907653</v>
      </c>
      <c r="R27" s="26">
        <f>IF($H27=0,0,(($J27-$H27)/$H27)*100)</f>
        <v>175.3874393278636</v>
      </c>
      <c r="S27" s="27">
        <f>IF($I27=0,0,(($K27-$I27)/$I27)*100)</f>
        <v>41.15597933384556</v>
      </c>
      <c r="T27" s="26">
        <f>IF($E27=0,0,($P27/$E27)*100)</f>
        <v>25.185595998300663</v>
      </c>
      <c r="U27" s="28">
        <f>IF($E27=0,0,($Q27/$E27)*100)</f>
        <v>31.565589898552425</v>
      </c>
      <c r="V27" s="24">
        <v>47264000</v>
      </c>
      <c r="W27" s="25"/>
    </row>
    <row r="28" spans="1:23" ht="12.75" customHeight="1">
      <c r="A28" s="22" t="s">
        <v>52</v>
      </c>
      <c r="B28" s="23">
        <v>12216000</v>
      </c>
      <c r="C28" s="23">
        <v>0</v>
      </c>
      <c r="D28" s="23"/>
      <c r="E28" s="23">
        <f>$B28+$C28+$D28</f>
        <v>12216000</v>
      </c>
      <c r="F28" s="24">
        <v>8551000</v>
      </c>
      <c r="G28" s="25">
        <v>8551000</v>
      </c>
      <c r="H28" s="24">
        <v>1423000</v>
      </c>
      <c r="I28" s="25">
        <v>891189</v>
      </c>
      <c r="J28" s="24">
        <v>0</v>
      </c>
      <c r="K28" s="25">
        <v>3510692</v>
      </c>
      <c r="L28" s="24"/>
      <c r="M28" s="25"/>
      <c r="N28" s="24"/>
      <c r="O28" s="25"/>
      <c r="P28" s="24">
        <f>$H28+$J28+$L28+$N28</f>
        <v>1423000</v>
      </c>
      <c r="Q28" s="25">
        <f>$I28+$K28+$M28+$O28</f>
        <v>4401881</v>
      </c>
      <c r="R28" s="26">
        <f>IF($H28=0,0,(($J28-$H28)/$H28)*100)</f>
        <v>-100</v>
      </c>
      <c r="S28" s="27">
        <f>IF($I28=0,0,(($K28-$I28)/$I28)*100)</f>
        <v>293.93349783267075</v>
      </c>
      <c r="T28" s="26">
        <f>IF($E28=0,0,($P28/$E28)*100)</f>
        <v>11.648657498362804</v>
      </c>
      <c r="U28" s="28">
        <f>IF($E28=0,0,($Q28/$E28)*100)</f>
        <v>36.03373444662738</v>
      </c>
      <c r="V28" s="24"/>
      <c r="W28" s="25"/>
    </row>
    <row r="29" spans="1:23" ht="12.75" customHeight="1">
      <c r="A29" s="29" t="s">
        <v>40</v>
      </c>
      <c r="B29" s="30">
        <f>SUM(B25:B28)</f>
        <v>1222102000</v>
      </c>
      <c r="C29" s="30">
        <f>SUM(C25:C28)</f>
        <v>0</v>
      </c>
      <c r="D29" s="30"/>
      <c r="E29" s="30">
        <f>$B29+$C29+$D29</f>
        <v>1222102000</v>
      </c>
      <c r="F29" s="31">
        <f aca="true" t="shared" si="14" ref="F29:O29">SUM(F25:F28)</f>
        <v>613731000</v>
      </c>
      <c r="G29" s="32">
        <f t="shared" si="14"/>
        <v>613731000</v>
      </c>
      <c r="H29" s="31">
        <f t="shared" si="14"/>
        <v>82597000</v>
      </c>
      <c r="I29" s="32">
        <f t="shared" si="14"/>
        <v>159256598</v>
      </c>
      <c r="J29" s="31">
        <f t="shared" si="14"/>
        <v>223543000</v>
      </c>
      <c r="K29" s="32">
        <f t="shared" si="14"/>
        <v>227052936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306140000</v>
      </c>
      <c r="Q29" s="32">
        <f>$I29+$K29+$M29+$O29</f>
        <v>386309534</v>
      </c>
      <c r="R29" s="33">
        <f>IF($H29=0,0,(($J29-$H29)/$H29)*100)</f>
        <v>170.64300156180005</v>
      </c>
      <c r="S29" s="34">
        <f>IF($I29=0,0,(($K29-$I29)/$I29)*100)</f>
        <v>42.57050499094549</v>
      </c>
      <c r="T29" s="33">
        <f>IF($E29=0,0,($P29/$E29)*100)</f>
        <v>25.050282218669146</v>
      </c>
      <c r="U29" s="35">
        <f>IF($E29=0,0,($Q29/$E29)*100)</f>
        <v>31.610252990339593</v>
      </c>
      <c r="V29" s="31">
        <f>SUM(V25:V28)</f>
        <v>47264000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65154000</v>
      </c>
      <c r="C31" s="23">
        <v>0</v>
      </c>
      <c r="D31" s="23"/>
      <c r="E31" s="23">
        <f>$B31+$C31+$D31</f>
        <v>65154000</v>
      </c>
      <c r="F31" s="24">
        <v>45604000</v>
      </c>
      <c r="G31" s="25">
        <v>44649000</v>
      </c>
      <c r="H31" s="24">
        <v>12962000</v>
      </c>
      <c r="I31" s="25">
        <v>25216717</v>
      </c>
      <c r="J31" s="24">
        <v>22273000</v>
      </c>
      <c r="K31" s="25">
        <v>22769715</v>
      </c>
      <c r="L31" s="24"/>
      <c r="M31" s="25"/>
      <c r="N31" s="24"/>
      <c r="O31" s="25"/>
      <c r="P31" s="24">
        <f>$H31+$J31+$L31+$N31</f>
        <v>35235000</v>
      </c>
      <c r="Q31" s="25">
        <f>$I31+$K31+$M31+$O31</f>
        <v>47986432</v>
      </c>
      <c r="R31" s="26">
        <f>IF($H31=0,0,(($J31-$H31)/$H31)*100)</f>
        <v>71.83305045517668</v>
      </c>
      <c r="S31" s="27">
        <f>IF($I31=0,0,(($K31-$I31)/$I31)*100)</f>
        <v>-9.703888099311262</v>
      </c>
      <c r="T31" s="26">
        <f>IF($E31=0,0,($P31/$E31)*100)</f>
        <v>54.079565337508065</v>
      </c>
      <c r="U31" s="28">
        <f>IF($E31=0,0,($Q31/$E31)*100)</f>
        <v>73.65078429566873</v>
      </c>
      <c r="V31" s="24">
        <v>1000</v>
      </c>
      <c r="W31" s="25"/>
    </row>
    <row r="32" spans="1:23" ht="12.75" customHeight="1">
      <c r="A32" s="29" t="s">
        <v>40</v>
      </c>
      <c r="B32" s="30">
        <f>B31</f>
        <v>65154000</v>
      </c>
      <c r="C32" s="30">
        <f>C31</f>
        <v>0</v>
      </c>
      <c r="D32" s="30"/>
      <c r="E32" s="30">
        <f>$B32+$C32+$D32</f>
        <v>65154000</v>
      </c>
      <c r="F32" s="31">
        <f aca="true" t="shared" si="15" ref="F32:O32">F31</f>
        <v>45604000</v>
      </c>
      <c r="G32" s="32">
        <f t="shared" si="15"/>
        <v>44649000</v>
      </c>
      <c r="H32" s="31">
        <f t="shared" si="15"/>
        <v>12962000</v>
      </c>
      <c r="I32" s="32">
        <f t="shared" si="15"/>
        <v>25216717</v>
      </c>
      <c r="J32" s="31">
        <f t="shared" si="15"/>
        <v>22273000</v>
      </c>
      <c r="K32" s="32">
        <f t="shared" si="15"/>
        <v>22769715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35235000</v>
      </c>
      <c r="Q32" s="32">
        <f>$I32+$K32+$M32+$O32</f>
        <v>47986432</v>
      </c>
      <c r="R32" s="33">
        <f>IF($H32=0,0,(($J32-$H32)/$H32)*100)</f>
        <v>71.83305045517668</v>
      </c>
      <c r="S32" s="34">
        <f>IF($I32=0,0,(($K32-$I32)/$I32)*100)</f>
        <v>-9.703888099311262</v>
      </c>
      <c r="T32" s="33">
        <f>IF($E32=0,0,($P32/$E32)*100)</f>
        <v>54.079565337508065</v>
      </c>
      <c r="U32" s="35">
        <f>IF($E32=0,0,($Q32/$E32)*100)</f>
        <v>73.65078429566873</v>
      </c>
      <c r="V32" s="31">
        <f>V31</f>
        <v>1000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99048000</v>
      </c>
      <c r="C34" s="23">
        <v>0</v>
      </c>
      <c r="D34" s="23"/>
      <c r="E34" s="23">
        <f aca="true" t="shared" si="16" ref="E34:E39">$B34+$C34+$D34</f>
        <v>99048000</v>
      </c>
      <c r="F34" s="24">
        <v>98048000</v>
      </c>
      <c r="G34" s="25">
        <v>98048000</v>
      </c>
      <c r="H34" s="24">
        <v>21717000</v>
      </c>
      <c r="I34" s="25">
        <v>8828295</v>
      </c>
      <c r="J34" s="24">
        <v>9851000</v>
      </c>
      <c r="K34" s="25">
        <v>12949497</v>
      </c>
      <c r="L34" s="24"/>
      <c r="M34" s="25"/>
      <c r="N34" s="24"/>
      <c r="O34" s="25"/>
      <c r="P34" s="24">
        <f aca="true" t="shared" si="17" ref="P34:P39">$H34+$J34+$L34+$N34</f>
        <v>31568000</v>
      </c>
      <c r="Q34" s="25">
        <f aca="true" t="shared" si="18" ref="Q34:Q39">$I34+$K34+$M34+$O34</f>
        <v>21777792</v>
      </c>
      <c r="R34" s="26">
        <f aca="true" t="shared" si="19" ref="R34:R39">IF($H34=0,0,(($J34-$H34)/$H34)*100)</f>
        <v>-54.639222728737856</v>
      </c>
      <c r="S34" s="27">
        <f aca="true" t="shared" si="20" ref="S34:S39">IF($I34=0,0,(($K34-$I34)/$I34)*100)</f>
        <v>46.681743190502814</v>
      </c>
      <c r="T34" s="26">
        <f>IF($E34=0,0,($P34/$E34)*100)</f>
        <v>31.871415879169696</v>
      </c>
      <c r="U34" s="28">
        <f>IF($E34=0,0,($Q34/$E34)*100)</f>
        <v>21.98710928034892</v>
      </c>
      <c r="V34" s="24">
        <v>4700000</v>
      </c>
      <c r="W34" s="25"/>
    </row>
    <row r="35" spans="1:23" ht="12.75" customHeight="1">
      <c r="A35" s="22" t="s">
        <v>57</v>
      </c>
      <c r="B35" s="23">
        <v>94498000</v>
      </c>
      <c r="C35" s="23">
        <v>0</v>
      </c>
      <c r="D35" s="23"/>
      <c r="E35" s="23">
        <f t="shared" si="16"/>
        <v>94498000</v>
      </c>
      <c r="F35" s="24">
        <v>85046000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30236000</v>
      </c>
      <c r="C37" s="23">
        <v>0</v>
      </c>
      <c r="D37" s="23"/>
      <c r="E37" s="23">
        <f t="shared" si="16"/>
        <v>30236000</v>
      </c>
      <c r="F37" s="24">
        <v>17000000</v>
      </c>
      <c r="G37" s="25">
        <v>10000000</v>
      </c>
      <c r="H37" s="24">
        <v>3353000</v>
      </c>
      <c r="I37" s="25">
        <v>1605063</v>
      </c>
      <c r="J37" s="24">
        <v>3522000</v>
      </c>
      <c r="K37" s="25">
        <v>6542700</v>
      </c>
      <c r="L37" s="24"/>
      <c r="M37" s="25"/>
      <c r="N37" s="24"/>
      <c r="O37" s="25"/>
      <c r="P37" s="24">
        <f t="shared" si="17"/>
        <v>6875000</v>
      </c>
      <c r="Q37" s="25">
        <f t="shared" si="18"/>
        <v>8147763</v>
      </c>
      <c r="R37" s="26">
        <f t="shared" si="19"/>
        <v>5.040262451535938</v>
      </c>
      <c r="S37" s="27">
        <f t="shared" si="20"/>
        <v>307.6288594279477</v>
      </c>
      <c r="T37" s="26">
        <f>IF($E37=0,0,($P37/$E37)*100)</f>
        <v>22.737796004762533</v>
      </c>
      <c r="U37" s="28">
        <f>IF($E37=0,0,($Q37/$E37)*100)</f>
        <v>26.947225162058473</v>
      </c>
      <c r="V37" s="24"/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223782000</v>
      </c>
      <c r="C39" s="30">
        <f>SUM(C34:C38)</f>
        <v>0</v>
      </c>
      <c r="D39" s="30"/>
      <c r="E39" s="30">
        <f t="shared" si="16"/>
        <v>223782000</v>
      </c>
      <c r="F39" s="31">
        <f aca="true" t="shared" si="21" ref="F39:O39">SUM(F34:F38)</f>
        <v>200094000</v>
      </c>
      <c r="G39" s="32">
        <f t="shared" si="21"/>
        <v>108048000</v>
      </c>
      <c r="H39" s="31">
        <f t="shared" si="21"/>
        <v>25070000</v>
      </c>
      <c r="I39" s="32">
        <f t="shared" si="21"/>
        <v>10433358</v>
      </c>
      <c r="J39" s="31">
        <f t="shared" si="21"/>
        <v>13373000</v>
      </c>
      <c r="K39" s="32">
        <f t="shared" si="21"/>
        <v>19492197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38443000</v>
      </c>
      <c r="Q39" s="32">
        <f t="shared" si="18"/>
        <v>29925555</v>
      </c>
      <c r="R39" s="33">
        <f t="shared" si="19"/>
        <v>-46.65735939369765</v>
      </c>
      <c r="S39" s="34">
        <f t="shared" si="20"/>
        <v>86.82572763246502</v>
      </c>
      <c r="T39" s="33">
        <f>IF((+$E34+$E37)=0,0,(P39/(+$E34+$E37))*100)</f>
        <v>29.735311407444076</v>
      </c>
      <c r="U39" s="35">
        <f>IF((+$E34+$E37)=0,0,(Q39/(+$E34+$E37))*100)</f>
        <v>23.147145045017172</v>
      </c>
      <c r="V39" s="31">
        <f>SUM(V34:V38)</f>
        <v>4700000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17985000</v>
      </c>
      <c r="C42" s="23">
        <v>0</v>
      </c>
      <c r="D42" s="23"/>
      <c r="E42" s="23">
        <f t="shared" si="22"/>
        <v>17985000</v>
      </c>
      <c r="F42" s="24">
        <v>938000</v>
      </c>
      <c r="G42" s="25">
        <v>0</v>
      </c>
      <c r="H42" s="24">
        <v>0</v>
      </c>
      <c r="I42" s="25">
        <v>0</v>
      </c>
      <c r="J42" s="24">
        <v>0</v>
      </c>
      <c r="K42" s="25">
        <v>69421</v>
      </c>
      <c r="L42" s="24"/>
      <c r="M42" s="25"/>
      <c r="N42" s="24"/>
      <c r="O42" s="25"/>
      <c r="P42" s="24">
        <f t="shared" si="23"/>
        <v>0</v>
      </c>
      <c r="Q42" s="25">
        <f t="shared" si="24"/>
        <v>69421</v>
      </c>
      <c r="R42" s="26">
        <f t="shared" si="25"/>
        <v>0</v>
      </c>
      <c r="S42" s="27">
        <f t="shared" si="26"/>
        <v>0</v>
      </c>
      <c r="T42" s="26">
        <f t="shared" si="27"/>
        <v>0</v>
      </c>
      <c r="U42" s="28">
        <f t="shared" si="28"/>
        <v>0.3859938837920489</v>
      </c>
      <c r="V42" s="24"/>
      <c r="W42" s="25"/>
    </row>
    <row r="43" spans="1:23" ht="12.75" customHeight="1">
      <c r="A43" s="22" t="s">
        <v>64</v>
      </c>
      <c r="B43" s="23">
        <v>12949000</v>
      </c>
      <c r="C43" s="23">
        <v>0</v>
      </c>
      <c r="D43" s="23"/>
      <c r="E43" s="23">
        <f t="shared" si="22"/>
        <v>12949000</v>
      </c>
      <c r="F43" s="24">
        <v>10298000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/>
      <c r="M47" s="25"/>
      <c r="N47" s="24"/>
      <c r="O47" s="25"/>
      <c r="P47" s="24">
        <f t="shared" si="23"/>
        <v>0</v>
      </c>
      <c r="Q47" s="25">
        <f t="shared" si="24"/>
        <v>0</v>
      </c>
      <c r="R47" s="26">
        <f t="shared" si="25"/>
        <v>0</v>
      </c>
      <c r="S47" s="27">
        <f t="shared" si="26"/>
        <v>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30000000</v>
      </c>
      <c r="C50" s="23">
        <v>0</v>
      </c>
      <c r="D50" s="23"/>
      <c r="E50" s="23">
        <f t="shared" si="22"/>
        <v>30000000</v>
      </c>
      <c r="F50" s="24">
        <v>24000000</v>
      </c>
      <c r="G50" s="25">
        <v>24000000</v>
      </c>
      <c r="H50" s="24">
        <v>0</v>
      </c>
      <c r="I50" s="25">
        <v>0</v>
      </c>
      <c r="J50" s="24">
        <v>504000</v>
      </c>
      <c r="K50" s="25">
        <v>576052</v>
      </c>
      <c r="L50" s="24"/>
      <c r="M50" s="25"/>
      <c r="N50" s="24"/>
      <c r="O50" s="25"/>
      <c r="P50" s="24">
        <f t="shared" si="23"/>
        <v>504000</v>
      </c>
      <c r="Q50" s="25">
        <f t="shared" si="24"/>
        <v>576052</v>
      </c>
      <c r="R50" s="26">
        <f t="shared" si="25"/>
        <v>0</v>
      </c>
      <c r="S50" s="27">
        <f t="shared" si="26"/>
        <v>0</v>
      </c>
      <c r="T50" s="26">
        <f t="shared" si="27"/>
        <v>1.68</v>
      </c>
      <c r="U50" s="28">
        <f t="shared" si="28"/>
        <v>1.920173333333333</v>
      </c>
      <c r="V50" s="24"/>
      <c r="W50" s="25"/>
    </row>
    <row r="51" spans="1:23" ht="12.75" customHeight="1">
      <c r="A51" s="22" t="s">
        <v>72</v>
      </c>
      <c r="B51" s="23">
        <v>0</v>
      </c>
      <c r="C51" s="23">
        <v>0</v>
      </c>
      <c r="D51" s="23"/>
      <c r="E51" s="23">
        <f t="shared" si="22"/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60934000</v>
      </c>
      <c r="C52" s="30">
        <f>SUM(C41:C51)</f>
        <v>0</v>
      </c>
      <c r="D52" s="30"/>
      <c r="E52" s="30">
        <f t="shared" si="22"/>
        <v>60934000</v>
      </c>
      <c r="F52" s="31">
        <f aca="true" t="shared" si="29" ref="F52:O52">SUM(F41:F51)</f>
        <v>35236000</v>
      </c>
      <c r="G52" s="32">
        <f t="shared" si="29"/>
        <v>24000000</v>
      </c>
      <c r="H52" s="31">
        <f t="shared" si="29"/>
        <v>0</v>
      </c>
      <c r="I52" s="32">
        <f t="shared" si="29"/>
        <v>0</v>
      </c>
      <c r="J52" s="31">
        <f t="shared" si="29"/>
        <v>504000</v>
      </c>
      <c r="K52" s="32">
        <f t="shared" si="29"/>
        <v>645473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504000</v>
      </c>
      <c r="Q52" s="32">
        <f t="shared" si="24"/>
        <v>645473</v>
      </c>
      <c r="R52" s="33">
        <f t="shared" si="25"/>
        <v>0</v>
      </c>
      <c r="S52" s="34">
        <f t="shared" si="26"/>
        <v>0</v>
      </c>
      <c r="T52" s="33">
        <f>IF((+$E42+$E44+$E46+$E47+$E50)=0,0,(P52/(+$E42+$E44+$E46+$E47+$E50))*100)</f>
        <v>1.0503282275711159</v>
      </c>
      <c r="U52" s="35">
        <f>IF((+$E42+$E44+$E46+$E47+$E50)=0,0,(Q52/(+$E42+$E44+$E46+$E47+$E50))*100)</f>
        <v>1.3451557778472438</v>
      </c>
      <c r="V52" s="31">
        <f>SUM(V41:V51)</f>
        <v>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1707711000</v>
      </c>
      <c r="C64" s="48">
        <f>SUM(C9:C14,C17:C22,C25:C28,C31,C34:C38,C41:C51,C54:C57,C60:C62)</f>
        <v>34866000</v>
      </c>
      <c r="D64" s="48"/>
      <c r="E64" s="48">
        <f>$B64+$C64+$D64</f>
        <v>1742577000</v>
      </c>
      <c r="F64" s="49">
        <f aca="true" t="shared" si="32" ref="F64:O64">SUM(F9:F14,F17:F22,F25:F28,F31,F34:F38,F41:F51,F54:F57,F60:F62)</f>
        <v>989108000</v>
      </c>
      <c r="G64" s="50">
        <f t="shared" si="32"/>
        <v>883848000</v>
      </c>
      <c r="H64" s="49">
        <f t="shared" si="32"/>
        <v>139041000</v>
      </c>
      <c r="I64" s="50">
        <f t="shared" si="32"/>
        <v>222804209</v>
      </c>
      <c r="J64" s="49">
        <f t="shared" si="32"/>
        <v>282175000</v>
      </c>
      <c r="K64" s="50">
        <f t="shared" si="32"/>
        <v>306402060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421216000</v>
      </c>
      <c r="Q64" s="50">
        <f>$I64+$K64+$M64+$O64</f>
        <v>529206269</v>
      </c>
      <c r="R64" s="51">
        <f>IF($H64=0,0,(($J64-$H64)/$H64)*100)</f>
        <v>102.94373602031055</v>
      </c>
      <c r="S64" s="52">
        <f>IF($I64=0,0,(($K64-$I64)/$I64)*100)</f>
        <v>37.52076829033333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25.79082427698734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32.40300912135126</v>
      </c>
      <c r="V64" s="49">
        <f>SUM(V9:V14,V17:V22,V25:V28,V31,V34:V38,V41:V51,V54:V57,V60:V62)</f>
        <v>52868000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531708000</v>
      </c>
      <c r="C66" s="23">
        <v>0</v>
      </c>
      <c r="D66" s="23"/>
      <c r="E66" s="23">
        <f>$B66+$C66+$D66</f>
        <v>531708000</v>
      </c>
      <c r="F66" s="24">
        <v>378581000</v>
      </c>
      <c r="G66" s="25">
        <v>378581000</v>
      </c>
      <c r="H66" s="24">
        <v>95903000</v>
      </c>
      <c r="I66" s="25">
        <v>98178716</v>
      </c>
      <c r="J66" s="24">
        <v>142010000</v>
      </c>
      <c r="K66" s="25">
        <v>150792016</v>
      </c>
      <c r="L66" s="24"/>
      <c r="M66" s="25"/>
      <c r="N66" s="24"/>
      <c r="O66" s="25"/>
      <c r="P66" s="24">
        <f>$H66+$J66+$L66+$N66</f>
        <v>237913000</v>
      </c>
      <c r="Q66" s="25">
        <f>$I66+$K66+$M66+$O66</f>
        <v>248970732</v>
      </c>
      <c r="R66" s="26">
        <f>IF($H66=0,0,(($J66-$H66)/$H66)*100)</f>
        <v>48.076702501485876</v>
      </c>
      <c r="S66" s="27">
        <f>IF($I66=0,0,(($K66-$I66)/$I66)*100)</f>
        <v>53.589313594201</v>
      </c>
      <c r="T66" s="26">
        <f>IF($E66=0,0,($P66/$E66)*100)</f>
        <v>44.745048033883265</v>
      </c>
      <c r="U66" s="28">
        <f>IF($E66=0,0,($Q66/$E66)*100)</f>
        <v>46.82471055541764</v>
      </c>
      <c r="V66" s="24">
        <v>19083000</v>
      </c>
      <c r="W66" s="25"/>
    </row>
    <row r="67" spans="1:23" ht="12.75" customHeight="1">
      <c r="A67" s="40" t="s">
        <v>40</v>
      </c>
      <c r="B67" s="41">
        <f>B66</f>
        <v>531708000</v>
      </c>
      <c r="C67" s="41">
        <f>C66</f>
        <v>0</v>
      </c>
      <c r="D67" s="41"/>
      <c r="E67" s="41">
        <f>$B67+$C67+$D67</f>
        <v>531708000</v>
      </c>
      <c r="F67" s="42">
        <f aca="true" t="shared" si="33" ref="F67:O67">F66</f>
        <v>378581000</v>
      </c>
      <c r="G67" s="43">
        <f t="shared" si="33"/>
        <v>378581000</v>
      </c>
      <c r="H67" s="42">
        <f t="shared" si="33"/>
        <v>95903000</v>
      </c>
      <c r="I67" s="43">
        <f t="shared" si="33"/>
        <v>98178716</v>
      </c>
      <c r="J67" s="42">
        <f t="shared" si="33"/>
        <v>142010000</v>
      </c>
      <c r="K67" s="43">
        <f t="shared" si="33"/>
        <v>150792016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237913000</v>
      </c>
      <c r="Q67" s="43">
        <f>$I67+$K67+$M67+$O67</f>
        <v>248970732</v>
      </c>
      <c r="R67" s="44">
        <f>IF($H67=0,0,(($J67-$H67)/$H67)*100)</f>
        <v>48.076702501485876</v>
      </c>
      <c r="S67" s="45">
        <f>IF($I67=0,0,(($K67-$I67)/$I67)*100)</f>
        <v>53.589313594201</v>
      </c>
      <c r="T67" s="44">
        <f>IF($E67=0,0,($P67/$E67)*100)</f>
        <v>44.745048033883265</v>
      </c>
      <c r="U67" s="46">
        <f>IF($E67=0,0,($Q67/$E67)*100)</f>
        <v>46.82471055541764</v>
      </c>
      <c r="V67" s="42">
        <f>V66</f>
        <v>19083000</v>
      </c>
      <c r="W67" s="43">
        <f>W66</f>
        <v>0</v>
      </c>
    </row>
    <row r="68" spans="1:23" ht="12.75" customHeight="1">
      <c r="A68" s="47" t="s">
        <v>82</v>
      </c>
      <c r="B68" s="48">
        <f>B66</f>
        <v>531708000</v>
      </c>
      <c r="C68" s="48">
        <f>C66</f>
        <v>0</v>
      </c>
      <c r="D68" s="48"/>
      <c r="E68" s="48">
        <f>$B68+$C68+$D68</f>
        <v>531708000</v>
      </c>
      <c r="F68" s="49">
        <f aca="true" t="shared" si="34" ref="F68:O68">F66</f>
        <v>378581000</v>
      </c>
      <c r="G68" s="50">
        <f t="shared" si="34"/>
        <v>378581000</v>
      </c>
      <c r="H68" s="49">
        <f t="shared" si="34"/>
        <v>95903000</v>
      </c>
      <c r="I68" s="50">
        <f t="shared" si="34"/>
        <v>98178716</v>
      </c>
      <c r="J68" s="49">
        <f t="shared" si="34"/>
        <v>142010000</v>
      </c>
      <c r="K68" s="50">
        <f t="shared" si="34"/>
        <v>150792016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237913000</v>
      </c>
      <c r="Q68" s="50">
        <f>$I68+$K68+$M68+$O68</f>
        <v>248970732</v>
      </c>
      <c r="R68" s="51">
        <f>IF($H68=0,0,(($J68-$H68)/$H68)*100)</f>
        <v>48.076702501485876</v>
      </c>
      <c r="S68" s="52">
        <f>IF($I68=0,0,(($K68-$I68)/$I68)*100)</f>
        <v>53.589313594201</v>
      </c>
      <c r="T68" s="51">
        <f>IF($E68=0,0,($P68/$E68)*100)</f>
        <v>44.745048033883265</v>
      </c>
      <c r="U68" s="55">
        <f>IF($E68=0,0,($Q68/$E68)*100)</f>
        <v>46.82471055541764</v>
      </c>
      <c r="V68" s="49">
        <f>V66</f>
        <v>19083000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2239419000</v>
      </c>
      <c r="C69" s="48">
        <f>SUM(C9:C14,C17:C22,C25:C28,C31,C34:C38,C41:C51,C54:C57,C60:C62,C66)</f>
        <v>34866000</v>
      </c>
      <c r="D69" s="48"/>
      <c r="E69" s="48">
        <f>$B69+$C69+$D69</f>
        <v>2274285000</v>
      </c>
      <c r="F69" s="49">
        <f aca="true" t="shared" si="35" ref="F69:O69">SUM(F9:F14,F17:F22,F25:F28,F31,F34:F38,F41:F51,F54:F57,F60:F62,F66)</f>
        <v>1367689000</v>
      </c>
      <c r="G69" s="50">
        <f t="shared" si="35"/>
        <v>1262429000</v>
      </c>
      <c r="H69" s="49">
        <f t="shared" si="35"/>
        <v>234944000</v>
      </c>
      <c r="I69" s="50">
        <f t="shared" si="35"/>
        <v>320982925</v>
      </c>
      <c r="J69" s="49">
        <f t="shared" si="35"/>
        <v>424185000</v>
      </c>
      <c r="K69" s="50">
        <f t="shared" si="35"/>
        <v>457194076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659129000</v>
      </c>
      <c r="Q69" s="50">
        <f>$I69+$K69+$M69+$O69</f>
        <v>778177001</v>
      </c>
      <c r="R69" s="51">
        <f>IF($H69=0,0,(($J69-$H69)/$H69)*100)</f>
        <v>80.5472793516753</v>
      </c>
      <c r="S69" s="52">
        <f>IF($I69=0,0,(($K69-$I69)/$I69)*100)</f>
        <v>42.435637658919084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30.4460372237355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35.94502129188802</v>
      </c>
      <c r="V69" s="49">
        <f>SUM(V9:V14,V17:V22,V25:V28,V31,V34:V38,V41:V51,V54:V57,V60:V62,V66)</f>
        <v>71951000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2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83525000</v>
      </c>
      <c r="C10" s="23">
        <v>0</v>
      </c>
      <c r="D10" s="23"/>
      <c r="E10" s="23">
        <f aca="true" t="shared" si="0" ref="E10:E15">$B10+$C10+$D10</f>
        <v>83525000</v>
      </c>
      <c r="F10" s="24">
        <v>83525000</v>
      </c>
      <c r="G10" s="25">
        <v>83525000</v>
      </c>
      <c r="H10" s="24">
        <v>8571000</v>
      </c>
      <c r="I10" s="25">
        <v>11635778</v>
      </c>
      <c r="J10" s="24">
        <v>24394000</v>
      </c>
      <c r="K10" s="25">
        <v>25447705</v>
      </c>
      <c r="L10" s="24"/>
      <c r="M10" s="25"/>
      <c r="N10" s="24"/>
      <c r="O10" s="25"/>
      <c r="P10" s="24">
        <f aca="true" t="shared" si="1" ref="P10:P15">$H10+$J10+$L10+$N10</f>
        <v>32965000</v>
      </c>
      <c r="Q10" s="25">
        <f aca="true" t="shared" si="2" ref="Q10:Q15">$I10+$K10+$M10+$O10</f>
        <v>37083483</v>
      </c>
      <c r="R10" s="26">
        <f aca="true" t="shared" si="3" ref="R10:R15">IF($H10=0,0,(($J10-$H10)/$H10)*100)</f>
        <v>184.61089721152723</v>
      </c>
      <c r="S10" s="27">
        <f aca="true" t="shared" si="4" ref="S10:S15">IF($I10=0,0,(($K10-$I10)/$I10)*100)</f>
        <v>118.70222171650234</v>
      </c>
      <c r="T10" s="26">
        <f>IF($E10=0,0,($P10/$E10)*100)</f>
        <v>39.46722538162227</v>
      </c>
      <c r="U10" s="28">
        <f>IF($E10=0,0,($Q10/$E10)*100)</f>
        <v>44.39806405267884</v>
      </c>
      <c r="V10" s="24">
        <v>51000</v>
      </c>
      <c r="W10" s="25"/>
    </row>
    <row r="11" spans="1:23" ht="12.75" customHeight="1">
      <c r="A11" s="22" t="s">
        <v>36</v>
      </c>
      <c r="B11" s="23">
        <v>38482000</v>
      </c>
      <c r="C11" s="23">
        <v>0</v>
      </c>
      <c r="D11" s="23"/>
      <c r="E11" s="23">
        <f t="shared" si="0"/>
        <v>38482000</v>
      </c>
      <c r="F11" s="24">
        <v>16257000</v>
      </c>
      <c r="G11" s="25">
        <v>16257000</v>
      </c>
      <c r="H11" s="24">
        <v>6062000</v>
      </c>
      <c r="I11" s="25">
        <v>6183159</v>
      </c>
      <c r="J11" s="24">
        <v>6886000</v>
      </c>
      <c r="K11" s="25">
        <v>5735039</v>
      </c>
      <c r="L11" s="24"/>
      <c r="M11" s="25"/>
      <c r="N11" s="24"/>
      <c r="O11" s="25"/>
      <c r="P11" s="24">
        <f t="shared" si="1"/>
        <v>12948000</v>
      </c>
      <c r="Q11" s="25">
        <f t="shared" si="2"/>
        <v>11918198</v>
      </c>
      <c r="R11" s="26">
        <f t="shared" si="3"/>
        <v>13.592873639063017</v>
      </c>
      <c r="S11" s="27">
        <f t="shared" si="4"/>
        <v>-7.247428054171015</v>
      </c>
      <c r="T11" s="26">
        <f>IF($E11=0,0,($P11/$E11)*100)</f>
        <v>33.64689984928018</v>
      </c>
      <c r="U11" s="28">
        <f>IF($E11=0,0,($Q11/$E11)*100)</f>
        <v>30.97083831401694</v>
      </c>
      <c r="V11" s="24"/>
      <c r="W11" s="25"/>
    </row>
    <row r="12" spans="1:23" ht="12.75" customHeight="1">
      <c r="A12" s="22" t="s">
        <v>37</v>
      </c>
      <c r="B12" s="23">
        <v>14264000</v>
      </c>
      <c r="C12" s="23">
        <v>0</v>
      </c>
      <c r="D12" s="23"/>
      <c r="E12" s="23">
        <f t="shared" si="0"/>
        <v>14264000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6956000</v>
      </c>
      <c r="L12" s="24"/>
      <c r="M12" s="25"/>
      <c r="N12" s="24"/>
      <c r="O12" s="25"/>
      <c r="P12" s="24">
        <f t="shared" si="1"/>
        <v>0</v>
      </c>
      <c r="Q12" s="25">
        <f t="shared" si="2"/>
        <v>6956000</v>
      </c>
      <c r="R12" s="26">
        <f t="shared" si="3"/>
        <v>0</v>
      </c>
      <c r="S12" s="27">
        <f t="shared" si="4"/>
        <v>0</v>
      </c>
      <c r="T12" s="26">
        <f>IF($E12=0,0,($P12/$E12)*100)</f>
        <v>0</v>
      </c>
      <c r="U12" s="28">
        <f>IF($E12=0,0,($Q12/$E12)*100)</f>
        <v>48.76612450925407</v>
      </c>
      <c r="V12" s="24"/>
      <c r="W12" s="25"/>
    </row>
    <row r="13" spans="1:23" ht="12.75" customHeight="1">
      <c r="A13" s="22" t="s">
        <v>38</v>
      </c>
      <c r="B13" s="23">
        <v>40080000</v>
      </c>
      <c r="C13" s="23">
        <v>0</v>
      </c>
      <c r="D13" s="23"/>
      <c r="E13" s="23">
        <f t="shared" si="0"/>
        <v>40080000</v>
      </c>
      <c r="F13" s="24">
        <v>25110000</v>
      </c>
      <c r="G13" s="25">
        <v>20110000</v>
      </c>
      <c r="H13" s="24">
        <v>4780000</v>
      </c>
      <c r="I13" s="25">
        <v>3586452</v>
      </c>
      <c r="J13" s="24">
        <v>5926000</v>
      </c>
      <c r="K13" s="25">
        <v>11662789</v>
      </c>
      <c r="L13" s="24"/>
      <c r="M13" s="25"/>
      <c r="N13" s="24"/>
      <c r="O13" s="25"/>
      <c r="P13" s="24">
        <f t="shared" si="1"/>
        <v>10706000</v>
      </c>
      <c r="Q13" s="25">
        <f t="shared" si="2"/>
        <v>15249241</v>
      </c>
      <c r="R13" s="26">
        <f t="shared" si="3"/>
        <v>23.97489539748954</v>
      </c>
      <c r="S13" s="27">
        <f t="shared" si="4"/>
        <v>225.190160080213</v>
      </c>
      <c r="T13" s="26">
        <f>IF($E13=0,0,($P13/$E13)*100)</f>
        <v>26.711576846307384</v>
      </c>
      <c r="U13" s="28">
        <f>IF($E13=0,0,($Q13/$E13)*100)</f>
        <v>38.047008483033935</v>
      </c>
      <c r="V13" s="24"/>
      <c r="W13" s="25"/>
    </row>
    <row r="14" spans="1:23" ht="12.75" customHeight="1">
      <c r="A14" s="22" t="s">
        <v>39</v>
      </c>
      <c r="B14" s="23">
        <v>3154000</v>
      </c>
      <c r="C14" s="23">
        <v>0</v>
      </c>
      <c r="D14" s="23"/>
      <c r="E14" s="23">
        <f t="shared" si="0"/>
        <v>3154000</v>
      </c>
      <c r="F14" s="24">
        <v>1145000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179505000</v>
      </c>
      <c r="C15" s="30">
        <f>SUM(C9:C14)</f>
        <v>0</v>
      </c>
      <c r="D15" s="30"/>
      <c r="E15" s="30">
        <f t="shared" si="0"/>
        <v>179505000</v>
      </c>
      <c r="F15" s="31">
        <f aca="true" t="shared" si="5" ref="F15:O15">SUM(F9:F14)</f>
        <v>126037000</v>
      </c>
      <c r="G15" s="32">
        <f t="shared" si="5"/>
        <v>119892000</v>
      </c>
      <c r="H15" s="31">
        <f t="shared" si="5"/>
        <v>19413000</v>
      </c>
      <c r="I15" s="32">
        <f t="shared" si="5"/>
        <v>21405389</v>
      </c>
      <c r="J15" s="31">
        <f t="shared" si="5"/>
        <v>37206000</v>
      </c>
      <c r="K15" s="32">
        <f t="shared" si="5"/>
        <v>49801533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56619000</v>
      </c>
      <c r="Q15" s="32">
        <f t="shared" si="2"/>
        <v>71206922</v>
      </c>
      <c r="R15" s="33">
        <f t="shared" si="3"/>
        <v>91.65507649513212</v>
      </c>
      <c r="S15" s="34">
        <f t="shared" si="4"/>
        <v>132.65885520697617</v>
      </c>
      <c r="T15" s="33">
        <f>IF(SUM($E9:$E13)=0,0,(P15/SUM($E9:$E13))*100)</f>
        <v>32.10585706914052</v>
      </c>
      <c r="U15" s="35">
        <f>IF(SUM($E9:$E13)=0,0,(Q15/SUM($E9:$E13))*100)</f>
        <v>40.37795192542146</v>
      </c>
      <c r="V15" s="31">
        <f>SUM(V9:V14)</f>
        <v>51000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16217000</v>
      </c>
      <c r="C18" s="23">
        <v>0</v>
      </c>
      <c r="D18" s="23"/>
      <c r="E18" s="23">
        <f t="shared" si="6"/>
        <v>16217000</v>
      </c>
      <c r="F18" s="24">
        <v>15191000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22826000</v>
      </c>
      <c r="C21" s="23">
        <v>0</v>
      </c>
      <c r="D21" s="23"/>
      <c r="E21" s="23">
        <f t="shared" si="6"/>
        <v>22826000</v>
      </c>
      <c r="F21" s="24">
        <v>15218000</v>
      </c>
      <c r="G21" s="25">
        <v>15218000</v>
      </c>
      <c r="H21" s="24">
        <v>1340000</v>
      </c>
      <c r="I21" s="25">
        <v>3472459</v>
      </c>
      <c r="J21" s="24">
        <v>1301000</v>
      </c>
      <c r="K21" s="25">
        <v>3677675</v>
      </c>
      <c r="L21" s="24"/>
      <c r="M21" s="25"/>
      <c r="N21" s="24"/>
      <c r="O21" s="25"/>
      <c r="P21" s="24">
        <f t="shared" si="7"/>
        <v>2641000</v>
      </c>
      <c r="Q21" s="25">
        <f t="shared" si="8"/>
        <v>7150134</v>
      </c>
      <c r="R21" s="26">
        <f t="shared" si="9"/>
        <v>-2.9104477611940296</v>
      </c>
      <c r="S21" s="27">
        <f t="shared" si="10"/>
        <v>5.909817797704739</v>
      </c>
      <c r="T21" s="26">
        <f t="shared" si="11"/>
        <v>11.570139314816437</v>
      </c>
      <c r="U21" s="28">
        <f t="shared" si="12"/>
        <v>31.324515902917728</v>
      </c>
      <c r="V21" s="24"/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39043000</v>
      </c>
      <c r="C23" s="30">
        <f>SUM(C17:C22)</f>
        <v>0</v>
      </c>
      <c r="D23" s="30"/>
      <c r="E23" s="30">
        <f t="shared" si="6"/>
        <v>39043000</v>
      </c>
      <c r="F23" s="31">
        <f aca="true" t="shared" si="13" ref="F23:O23">SUM(F17:F22)</f>
        <v>30409000</v>
      </c>
      <c r="G23" s="32">
        <f t="shared" si="13"/>
        <v>15218000</v>
      </c>
      <c r="H23" s="31">
        <f t="shared" si="13"/>
        <v>1340000</v>
      </c>
      <c r="I23" s="32">
        <f t="shared" si="13"/>
        <v>3472459</v>
      </c>
      <c r="J23" s="31">
        <f t="shared" si="13"/>
        <v>1301000</v>
      </c>
      <c r="K23" s="32">
        <f t="shared" si="13"/>
        <v>3677675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2641000</v>
      </c>
      <c r="Q23" s="32">
        <f t="shared" si="8"/>
        <v>7150134</v>
      </c>
      <c r="R23" s="33">
        <f t="shared" si="9"/>
        <v>-2.9104477611940296</v>
      </c>
      <c r="S23" s="34">
        <f t="shared" si="10"/>
        <v>5.909817797704739</v>
      </c>
      <c r="T23" s="33">
        <f>IF(($E23-$E18-$E22)=0,0,($P23/($E23-$E18-$E22))*100)</f>
        <v>11.570139314816437</v>
      </c>
      <c r="U23" s="35">
        <f>IF(($E23-$E18-$E22)=0,0,($Q23/($E23-$E18-$E22))*100)</f>
        <v>31.324515902917728</v>
      </c>
      <c r="V23" s="31">
        <f>SUM(V17:V22)</f>
        <v>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329166000</v>
      </c>
      <c r="C27" s="23">
        <v>0</v>
      </c>
      <c r="D27" s="23"/>
      <c r="E27" s="23">
        <f>$B27+$C27+$D27</f>
        <v>329166000</v>
      </c>
      <c r="F27" s="24">
        <v>164582000</v>
      </c>
      <c r="G27" s="25">
        <v>164582000</v>
      </c>
      <c r="H27" s="24">
        <v>22170000</v>
      </c>
      <c r="I27" s="25">
        <v>28138544</v>
      </c>
      <c r="J27" s="24">
        <v>36023000</v>
      </c>
      <c r="K27" s="25">
        <v>39656326</v>
      </c>
      <c r="L27" s="24"/>
      <c r="M27" s="25"/>
      <c r="N27" s="24"/>
      <c r="O27" s="25"/>
      <c r="P27" s="24">
        <f>$H27+$J27+$L27+$N27</f>
        <v>58193000</v>
      </c>
      <c r="Q27" s="25">
        <f>$I27+$K27+$M27+$O27</f>
        <v>67794870</v>
      </c>
      <c r="R27" s="26">
        <f>IF($H27=0,0,(($J27-$H27)/$H27)*100)</f>
        <v>62.48534055029319</v>
      </c>
      <c r="S27" s="27">
        <f>IF($I27=0,0,(($K27-$I27)/$I27)*100)</f>
        <v>40.93240218825821</v>
      </c>
      <c r="T27" s="26">
        <f>IF($E27=0,0,($P27/$E27)*100)</f>
        <v>17.678921881360772</v>
      </c>
      <c r="U27" s="28">
        <f>IF($E27=0,0,($Q27/$E27)*100)</f>
        <v>20.59595158673739</v>
      </c>
      <c r="V27" s="24">
        <v>33115000</v>
      </c>
      <c r="W27" s="25"/>
    </row>
    <row r="28" spans="1:23" ht="12.75" customHeight="1">
      <c r="A28" s="22" t="s">
        <v>52</v>
      </c>
      <c r="B28" s="23">
        <v>15786000</v>
      </c>
      <c r="C28" s="23">
        <v>0</v>
      </c>
      <c r="D28" s="23"/>
      <c r="E28" s="23">
        <f>$B28+$C28+$D28</f>
        <v>15786000</v>
      </c>
      <c r="F28" s="24">
        <v>11051000</v>
      </c>
      <c r="G28" s="25">
        <v>11051000</v>
      </c>
      <c r="H28" s="24">
        <v>1514000</v>
      </c>
      <c r="I28" s="25">
        <v>2391775</v>
      </c>
      <c r="J28" s="24">
        <v>2267000</v>
      </c>
      <c r="K28" s="25">
        <v>1268040</v>
      </c>
      <c r="L28" s="24"/>
      <c r="M28" s="25"/>
      <c r="N28" s="24"/>
      <c r="O28" s="25"/>
      <c r="P28" s="24">
        <f>$H28+$J28+$L28+$N28</f>
        <v>3781000</v>
      </c>
      <c r="Q28" s="25">
        <f>$I28+$K28+$M28+$O28</f>
        <v>3659815</v>
      </c>
      <c r="R28" s="26">
        <f>IF($H28=0,0,(($J28-$H28)/$H28)*100)</f>
        <v>49.735799207397626</v>
      </c>
      <c r="S28" s="27">
        <f>IF($I28=0,0,(($K28-$I28)/$I28)*100)</f>
        <v>-46.98330737632093</v>
      </c>
      <c r="T28" s="26">
        <f>IF($E28=0,0,($P28/$E28)*100)</f>
        <v>23.951602685924236</v>
      </c>
      <c r="U28" s="28">
        <f>IF($E28=0,0,($Q28/$E28)*100)</f>
        <v>23.18392879766882</v>
      </c>
      <c r="V28" s="24"/>
      <c r="W28" s="25"/>
    </row>
    <row r="29" spans="1:23" ht="12.75" customHeight="1">
      <c r="A29" s="29" t="s">
        <v>40</v>
      </c>
      <c r="B29" s="30">
        <f>SUM(B25:B28)</f>
        <v>344952000</v>
      </c>
      <c r="C29" s="30">
        <f>SUM(C25:C28)</f>
        <v>0</v>
      </c>
      <c r="D29" s="30"/>
      <c r="E29" s="30">
        <f>$B29+$C29+$D29</f>
        <v>344952000</v>
      </c>
      <c r="F29" s="31">
        <f aca="true" t="shared" si="14" ref="F29:O29">SUM(F25:F28)</f>
        <v>175633000</v>
      </c>
      <c r="G29" s="32">
        <f t="shared" si="14"/>
        <v>175633000</v>
      </c>
      <c r="H29" s="31">
        <f t="shared" si="14"/>
        <v>23684000</v>
      </c>
      <c r="I29" s="32">
        <f t="shared" si="14"/>
        <v>30530319</v>
      </c>
      <c r="J29" s="31">
        <f t="shared" si="14"/>
        <v>38290000</v>
      </c>
      <c r="K29" s="32">
        <f t="shared" si="14"/>
        <v>40924366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61974000</v>
      </c>
      <c r="Q29" s="32">
        <f>$I29+$K29+$M29+$O29</f>
        <v>71454685</v>
      </c>
      <c r="R29" s="33">
        <f>IF($H29=0,0,(($J29-$H29)/$H29)*100)</f>
        <v>61.67032595845296</v>
      </c>
      <c r="S29" s="34">
        <f>IF($I29=0,0,(($K29-$I29)/$I29)*100)</f>
        <v>34.044999660828964</v>
      </c>
      <c r="T29" s="33">
        <f>IF($E29=0,0,($P29/$E29)*100)</f>
        <v>17.965977875182634</v>
      </c>
      <c r="U29" s="35">
        <f>IF($E29=0,0,($Q29/$E29)*100)</f>
        <v>20.714384899928106</v>
      </c>
      <c r="V29" s="31">
        <f>SUM(V25:V28)</f>
        <v>33115000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96525000</v>
      </c>
      <c r="C31" s="23">
        <v>0</v>
      </c>
      <c r="D31" s="23"/>
      <c r="E31" s="23">
        <f>$B31+$C31+$D31</f>
        <v>96525000</v>
      </c>
      <c r="F31" s="24">
        <v>67562000</v>
      </c>
      <c r="G31" s="25">
        <v>60578000</v>
      </c>
      <c r="H31" s="24">
        <v>6128000</v>
      </c>
      <c r="I31" s="25">
        <v>12570952</v>
      </c>
      <c r="J31" s="24">
        <v>18788000</v>
      </c>
      <c r="K31" s="25">
        <v>25247744</v>
      </c>
      <c r="L31" s="24"/>
      <c r="M31" s="25"/>
      <c r="N31" s="24"/>
      <c r="O31" s="25"/>
      <c r="P31" s="24">
        <f>$H31+$J31+$L31+$N31</f>
        <v>24916000</v>
      </c>
      <c r="Q31" s="25">
        <f>$I31+$K31+$M31+$O31</f>
        <v>37818696</v>
      </c>
      <c r="R31" s="26">
        <f>IF($H31=0,0,(($J31-$H31)/$H31)*100)</f>
        <v>206.59268929503915</v>
      </c>
      <c r="S31" s="27">
        <f>IF($I31=0,0,(($K31-$I31)/$I31)*100)</f>
        <v>100.8419410081273</v>
      </c>
      <c r="T31" s="26">
        <f>IF($E31=0,0,($P31/$E31)*100)</f>
        <v>25.81300181300181</v>
      </c>
      <c r="U31" s="28">
        <f>IF($E31=0,0,($Q31/$E31)*100)</f>
        <v>39.18020823620824</v>
      </c>
      <c r="V31" s="24">
        <v>296000</v>
      </c>
      <c r="W31" s="25"/>
    </row>
    <row r="32" spans="1:23" ht="12.75" customHeight="1">
      <c r="A32" s="29" t="s">
        <v>40</v>
      </c>
      <c r="B32" s="30">
        <f>B31</f>
        <v>96525000</v>
      </c>
      <c r="C32" s="30">
        <f>C31</f>
        <v>0</v>
      </c>
      <c r="D32" s="30"/>
      <c r="E32" s="30">
        <f>$B32+$C32+$D32</f>
        <v>96525000</v>
      </c>
      <c r="F32" s="31">
        <f aca="true" t="shared" si="15" ref="F32:O32">F31</f>
        <v>67562000</v>
      </c>
      <c r="G32" s="32">
        <f t="shared" si="15"/>
        <v>60578000</v>
      </c>
      <c r="H32" s="31">
        <f t="shared" si="15"/>
        <v>6128000</v>
      </c>
      <c r="I32" s="32">
        <f t="shared" si="15"/>
        <v>12570952</v>
      </c>
      <c r="J32" s="31">
        <f t="shared" si="15"/>
        <v>18788000</v>
      </c>
      <c r="K32" s="32">
        <f t="shared" si="15"/>
        <v>25247744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24916000</v>
      </c>
      <c r="Q32" s="32">
        <f>$I32+$K32+$M32+$O32</f>
        <v>37818696</v>
      </c>
      <c r="R32" s="33">
        <f>IF($H32=0,0,(($J32-$H32)/$H32)*100)</f>
        <v>206.59268929503915</v>
      </c>
      <c r="S32" s="34">
        <f>IF($I32=0,0,(($K32-$I32)/$I32)*100)</f>
        <v>100.8419410081273</v>
      </c>
      <c r="T32" s="33">
        <f>IF($E32=0,0,($P32/$E32)*100)</f>
        <v>25.81300181300181</v>
      </c>
      <c r="U32" s="35">
        <f>IF($E32=0,0,($Q32/$E32)*100)</f>
        <v>39.18020823620824</v>
      </c>
      <c r="V32" s="31">
        <f>V31</f>
        <v>296000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472000000</v>
      </c>
      <c r="C34" s="23">
        <v>0</v>
      </c>
      <c r="D34" s="23"/>
      <c r="E34" s="23">
        <f aca="true" t="shared" si="16" ref="E34:E39">$B34+$C34+$D34</f>
        <v>472000000</v>
      </c>
      <c r="F34" s="24">
        <v>427000000</v>
      </c>
      <c r="G34" s="25">
        <v>335700000</v>
      </c>
      <c r="H34" s="24">
        <v>63224000</v>
      </c>
      <c r="I34" s="25">
        <v>85805760</v>
      </c>
      <c r="J34" s="24">
        <v>111791000</v>
      </c>
      <c r="K34" s="25">
        <v>110868549</v>
      </c>
      <c r="L34" s="24"/>
      <c r="M34" s="25"/>
      <c r="N34" s="24"/>
      <c r="O34" s="25"/>
      <c r="P34" s="24">
        <f aca="true" t="shared" si="17" ref="P34:P39">$H34+$J34+$L34+$N34</f>
        <v>175015000</v>
      </c>
      <c r="Q34" s="25">
        <f aca="true" t="shared" si="18" ref="Q34:Q39">$I34+$K34+$M34+$O34</f>
        <v>196674309</v>
      </c>
      <c r="R34" s="26">
        <f aca="true" t="shared" si="19" ref="R34:R39">IF($H34=0,0,(($J34-$H34)/$H34)*100)</f>
        <v>76.81734784259142</v>
      </c>
      <c r="S34" s="27">
        <f aca="true" t="shared" si="20" ref="S34:S39">IF($I34=0,0,(($K34-$I34)/$I34)*100)</f>
        <v>29.208748923149212</v>
      </c>
      <c r="T34" s="26">
        <f>IF($E34=0,0,($P34/$E34)*100)</f>
        <v>37.079449152542374</v>
      </c>
      <c r="U34" s="28">
        <f>IF($E34=0,0,($Q34/$E34)*100)</f>
        <v>41.66828580508475</v>
      </c>
      <c r="V34" s="24">
        <v>18105000</v>
      </c>
      <c r="W34" s="25"/>
    </row>
    <row r="35" spans="1:23" ht="12.75" customHeight="1">
      <c r="A35" s="22" t="s">
        <v>57</v>
      </c>
      <c r="B35" s="23">
        <v>895587000</v>
      </c>
      <c r="C35" s="23">
        <v>0</v>
      </c>
      <c r="D35" s="23"/>
      <c r="E35" s="23">
        <f t="shared" si="16"/>
        <v>895587000</v>
      </c>
      <c r="F35" s="24">
        <v>806023000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13000000</v>
      </c>
      <c r="C37" s="23">
        <v>0</v>
      </c>
      <c r="D37" s="23"/>
      <c r="E37" s="23">
        <f t="shared" si="16"/>
        <v>13000000</v>
      </c>
      <c r="F37" s="24">
        <v>8000000</v>
      </c>
      <c r="G37" s="25">
        <v>8000000</v>
      </c>
      <c r="H37" s="24">
        <v>1462000</v>
      </c>
      <c r="I37" s="25">
        <v>400000</v>
      </c>
      <c r="J37" s="24">
        <v>3614000</v>
      </c>
      <c r="K37" s="25">
        <v>2138931</v>
      </c>
      <c r="L37" s="24"/>
      <c r="M37" s="25"/>
      <c r="N37" s="24"/>
      <c r="O37" s="25"/>
      <c r="P37" s="24">
        <f t="shared" si="17"/>
        <v>5076000</v>
      </c>
      <c r="Q37" s="25">
        <f t="shared" si="18"/>
        <v>2538931</v>
      </c>
      <c r="R37" s="26">
        <f t="shared" si="19"/>
        <v>147.1956224350205</v>
      </c>
      <c r="S37" s="27">
        <f t="shared" si="20"/>
        <v>434.73274999999995</v>
      </c>
      <c r="T37" s="26">
        <f>IF($E37=0,0,($P37/$E37)*100)</f>
        <v>39.04615384615385</v>
      </c>
      <c r="U37" s="28">
        <f>IF($E37=0,0,($Q37/$E37)*100)</f>
        <v>19.530238461538463</v>
      </c>
      <c r="V37" s="24">
        <v>1387000</v>
      </c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1380587000</v>
      </c>
      <c r="C39" s="30">
        <f>SUM(C34:C38)</f>
        <v>0</v>
      </c>
      <c r="D39" s="30"/>
      <c r="E39" s="30">
        <f t="shared" si="16"/>
        <v>1380587000</v>
      </c>
      <c r="F39" s="31">
        <f aca="true" t="shared" si="21" ref="F39:O39">SUM(F34:F38)</f>
        <v>1241023000</v>
      </c>
      <c r="G39" s="32">
        <f t="shared" si="21"/>
        <v>343700000</v>
      </c>
      <c r="H39" s="31">
        <f t="shared" si="21"/>
        <v>64686000</v>
      </c>
      <c r="I39" s="32">
        <f t="shared" si="21"/>
        <v>86205760</v>
      </c>
      <c r="J39" s="31">
        <f t="shared" si="21"/>
        <v>115405000</v>
      </c>
      <c r="K39" s="32">
        <f t="shared" si="21"/>
        <v>113007480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180091000</v>
      </c>
      <c r="Q39" s="32">
        <f t="shared" si="18"/>
        <v>199213240</v>
      </c>
      <c r="R39" s="33">
        <f t="shared" si="19"/>
        <v>78.40800173144112</v>
      </c>
      <c r="S39" s="34">
        <f t="shared" si="20"/>
        <v>31.090405095900785</v>
      </c>
      <c r="T39" s="33">
        <f>IF((+$E34+$E37)=0,0,(P39/(+$E34+$E37))*100)</f>
        <v>37.132164948453614</v>
      </c>
      <c r="U39" s="35">
        <f>IF((+$E34+$E37)=0,0,(Q39/(+$E34+$E37))*100)</f>
        <v>41.074894845360824</v>
      </c>
      <c r="V39" s="31">
        <f>SUM(V34:V38)</f>
        <v>19492000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542000000</v>
      </c>
      <c r="C42" s="23">
        <v>0</v>
      </c>
      <c r="D42" s="23"/>
      <c r="E42" s="23">
        <f t="shared" si="22"/>
        <v>542000000</v>
      </c>
      <c r="F42" s="24">
        <v>540000000</v>
      </c>
      <c r="G42" s="25">
        <v>431500000</v>
      </c>
      <c r="H42" s="24">
        <v>66237000</v>
      </c>
      <c r="I42" s="25">
        <v>109527979</v>
      </c>
      <c r="J42" s="24">
        <v>89428000</v>
      </c>
      <c r="K42" s="25">
        <v>81184175</v>
      </c>
      <c r="L42" s="24"/>
      <c r="M42" s="25"/>
      <c r="N42" s="24"/>
      <c r="O42" s="25"/>
      <c r="P42" s="24">
        <f t="shared" si="23"/>
        <v>155665000</v>
      </c>
      <c r="Q42" s="25">
        <f t="shared" si="24"/>
        <v>190712154</v>
      </c>
      <c r="R42" s="26">
        <f t="shared" si="25"/>
        <v>35.01215332820025</v>
      </c>
      <c r="S42" s="27">
        <f t="shared" si="26"/>
        <v>-25.878140233008406</v>
      </c>
      <c r="T42" s="26">
        <f t="shared" si="27"/>
        <v>28.720479704797047</v>
      </c>
      <c r="U42" s="28">
        <f t="shared" si="28"/>
        <v>35.1867442804428</v>
      </c>
      <c r="V42" s="24"/>
      <c r="W42" s="25"/>
    </row>
    <row r="43" spans="1:23" ht="12.75" customHeight="1">
      <c r="A43" s="22" t="s">
        <v>64</v>
      </c>
      <c r="B43" s="23">
        <v>313368000</v>
      </c>
      <c r="C43" s="23">
        <v>0</v>
      </c>
      <c r="D43" s="23"/>
      <c r="E43" s="23">
        <f t="shared" si="22"/>
        <v>313368000</v>
      </c>
      <c r="F43" s="24">
        <v>272893000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/>
      <c r="M47" s="25"/>
      <c r="N47" s="24"/>
      <c r="O47" s="25"/>
      <c r="P47" s="24">
        <f t="shared" si="23"/>
        <v>0</v>
      </c>
      <c r="Q47" s="25">
        <f t="shared" si="24"/>
        <v>0</v>
      </c>
      <c r="R47" s="26">
        <f t="shared" si="25"/>
        <v>0</v>
      </c>
      <c r="S47" s="27">
        <f t="shared" si="26"/>
        <v>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485500000</v>
      </c>
      <c r="C50" s="23">
        <v>0</v>
      </c>
      <c r="D50" s="23"/>
      <c r="E50" s="23">
        <f t="shared" si="22"/>
        <v>485500000</v>
      </c>
      <c r="F50" s="24">
        <v>388400000</v>
      </c>
      <c r="G50" s="25">
        <v>275750000</v>
      </c>
      <c r="H50" s="24">
        <v>21705000</v>
      </c>
      <c r="I50" s="25">
        <v>61130174</v>
      </c>
      <c r="J50" s="24">
        <v>110388000</v>
      </c>
      <c r="K50" s="25">
        <v>106101972</v>
      </c>
      <c r="L50" s="24"/>
      <c r="M50" s="25"/>
      <c r="N50" s="24"/>
      <c r="O50" s="25"/>
      <c r="P50" s="24">
        <f t="shared" si="23"/>
        <v>132093000</v>
      </c>
      <c r="Q50" s="25">
        <f t="shared" si="24"/>
        <v>167232146</v>
      </c>
      <c r="R50" s="26">
        <f t="shared" si="25"/>
        <v>408.5832757429164</v>
      </c>
      <c r="S50" s="27">
        <f t="shared" si="26"/>
        <v>73.56726646974701</v>
      </c>
      <c r="T50" s="26">
        <f t="shared" si="27"/>
        <v>27.207621009268795</v>
      </c>
      <c r="U50" s="28">
        <f t="shared" si="28"/>
        <v>34.44534418125644</v>
      </c>
      <c r="V50" s="24">
        <v>30360000</v>
      </c>
      <c r="W50" s="25"/>
    </row>
    <row r="51" spans="1:23" ht="12.75" customHeight="1">
      <c r="A51" s="22" t="s">
        <v>72</v>
      </c>
      <c r="B51" s="23">
        <v>10000000</v>
      </c>
      <c r="C51" s="23">
        <v>0</v>
      </c>
      <c r="D51" s="23"/>
      <c r="E51" s="23">
        <f t="shared" si="22"/>
        <v>10000000</v>
      </c>
      <c r="F51" s="24">
        <v>10000000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1350868000</v>
      </c>
      <c r="C52" s="30">
        <f>SUM(C41:C51)</f>
        <v>0</v>
      </c>
      <c r="D52" s="30"/>
      <c r="E52" s="30">
        <f t="shared" si="22"/>
        <v>1350868000</v>
      </c>
      <c r="F52" s="31">
        <f aca="true" t="shared" si="29" ref="F52:O52">SUM(F41:F51)</f>
        <v>1211293000</v>
      </c>
      <c r="G52" s="32">
        <f t="shared" si="29"/>
        <v>707250000</v>
      </c>
      <c r="H52" s="31">
        <f t="shared" si="29"/>
        <v>87942000</v>
      </c>
      <c r="I52" s="32">
        <f t="shared" si="29"/>
        <v>170658153</v>
      </c>
      <c r="J52" s="31">
        <f t="shared" si="29"/>
        <v>199816000</v>
      </c>
      <c r="K52" s="32">
        <f t="shared" si="29"/>
        <v>187286147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287758000</v>
      </c>
      <c r="Q52" s="32">
        <f t="shared" si="24"/>
        <v>357944300</v>
      </c>
      <c r="R52" s="33">
        <f t="shared" si="25"/>
        <v>127.21339064383343</v>
      </c>
      <c r="S52" s="34">
        <f t="shared" si="26"/>
        <v>9.743451284158688</v>
      </c>
      <c r="T52" s="33">
        <f>IF((+$E42+$E44+$E46+$E47+$E50)=0,0,(P52/(+$E42+$E44+$E46+$E47+$E50))*100)</f>
        <v>28.005644768856445</v>
      </c>
      <c r="U52" s="35">
        <f>IF((+$E42+$E44+$E46+$E47+$E50)=0,0,(Q52/(+$E42+$E44+$E46+$E47+$E50))*100)</f>
        <v>34.83642822384429</v>
      </c>
      <c r="V52" s="31">
        <f>SUM(V41:V51)</f>
        <v>30360000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3391480000</v>
      </c>
      <c r="C64" s="48">
        <f>SUM(C9:C14,C17:C22,C25:C28,C31,C34:C38,C41:C51,C54:C57,C60:C62)</f>
        <v>0</v>
      </c>
      <c r="D64" s="48"/>
      <c r="E64" s="48">
        <f>$B64+$C64+$D64</f>
        <v>3391480000</v>
      </c>
      <c r="F64" s="49">
        <f aca="true" t="shared" si="32" ref="F64:O64">SUM(F9:F14,F17:F22,F25:F28,F31,F34:F38,F41:F51,F54:F57,F60:F62)</f>
        <v>2851957000</v>
      </c>
      <c r="G64" s="50">
        <f t="shared" si="32"/>
        <v>1422271000</v>
      </c>
      <c r="H64" s="49">
        <f t="shared" si="32"/>
        <v>203193000</v>
      </c>
      <c r="I64" s="50">
        <f t="shared" si="32"/>
        <v>324843032</v>
      </c>
      <c r="J64" s="49">
        <f t="shared" si="32"/>
        <v>410806000</v>
      </c>
      <c r="K64" s="50">
        <f t="shared" si="32"/>
        <v>419944945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613999000</v>
      </c>
      <c r="Q64" s="50">
        <f>$I64+$K64+$M64+$O64</f>
        <v>744787977</v>
      </c>
      <c r="R64" s="51">
        <f>IF($H64=0,0,(($J64-$H64)/$H64)*100)</f>
        <v>102.17527178593751</v>
      </c>
      <c r="S64" s="52">
        <f>IF($I64=0,0,(($K64-$I64)/$I64)*100)</f>
        <v>29.276266883261943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28.516260332516858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34.5905577120819</v>
      </c>
      <c r="V64" s="49">
        <f>SUM(V9:V14,V17:V22,V25:V28,V31,V34:V38,V41:V51,V54:V57,V60:V62)</f>
        <v>83314000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3109796000</v>
      </c>
      <c r="C66" s="23">
        <v>0</v>
      </c>
      <c r="D66" s="23"/>
      <c r="E66" s="23">
        <f>$B66+$C66+$D66</f>
        <v>3109796000</v>
      </c>
      <c r="F66" s="24">
        <v>2304323000</v>
      </c>
      <c r="G66" s="25">
        <v>2046841000</v>
      </c>
      <c r="H66" s="24">
        <v>501935000</v>
      </c>
      <c r="I66" s="25">
        <v>496863191</v>
      </c>
      <c r="J66" s="24">
        <v>734035000</v>
      </c>
      <c r="K66" s="25">
        <v>893027344</v>
      </c>
      <c r="L66" s="24"/>
      <c r="M66" s="25"/>
      <c r="N66" s="24"/>
      <c r="O66" s="25"/>
      <c r="P66" s="24">
        <f>$H66+$J66+$L66+$N66</f>
        <v>1235970000</v>
      </c>
      <c r="Q66" s="25">
        <f>$I66+$K66+$M66+$O66</f>
        <v>1389890535</v>
      </c>
      <c r="R66" s="26">
        <f>IF($H66=0,0,(($J66-$H66)/$H66)*100)</f>
        <v>46.24104714753902</v>
      </c>
      <c r="S66" s="27">
        <f>IF($I66=0,0,(($K66-$I66)/$I66)*100)</f>
        <v>79.73304526798806</v>
      </c>
      <c r="T66" s="26">
        <f>IF($E66=0,0,($P66/$E66)*100)</f>
        <v>39.74440767175725</v>
      </c>
      <c r="U66" s="28">
        <f>IF($E66=0,0,($Q66/$E66)*100)</f>
        <v>44.693945680038176</v>
      </c>
      <c r="V66" s="24">
        <v>68567000</v>
      </c>
      <c r="W66" s="25"/>
    </row>
    <row r="67" spans="1:23" ht="12.75" customHeight="1">
      <c r="A67" s="40" t="s">
        <v>40</v>
      </c>
      <c r="B67" s="41">
        <f>B66</f>
        <v>3109796000</v>
      </c>
      <c r="C67" s="41">
        <f>C66</f>
        <v>0</v>
      </c>
      <c r="D67" s="41"/>
      <c r="E67" s="41">
        <f>$B67+$C67+$D67</f>
        <v>3109796000</v>
      </c>
      <c r="F67" s="42">
        <f aca="true" t="shared" si="33" ref="F67:O67">F66</f>
        <v>2304323000</v>
      </c>
      <c r="G67" s="43">
        <f t="shared" si="33"/>
        <v>2046841000</v>
      </c>
      <c r="H67" s="42">
        <f t="shared" si="33"/>
        <v>501935000</v>
      </c>
      <c r="I67" s="43">
        <f t="shared" si="33"/>
        <v>496863191</v>
      </c>
      <c r="J67" s="42">
        <f t="shared" si="33"/>
        <v>734035000</v>
      </c>
      <c r="K67" s="43">
        <f t="shared" si="33"/>
        <v>893027344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1235970000</v>
      </c>
      <c r="Q67" s="43">
        <f>$I67+$K67+$M67+$O67</f>
        <v>1389890535</v>
      </c>
      <c r="R67" s="44">
        <f>IF($H67=0,0,(($J67-$H67)/$H67)*100)</f>
        <v>46.24104714753902</v>
      </c>
      <c r="S67" s="45">
        <f>IF($I67=0,0,(($K67-$I67)/$I67)*100)</f>
        <v>79.73304526798806</v>
      </c>
      <c r="T67" s="44">
        <f>IF($E67=0,0,($P67/$E67)*100)</f>
        <v>39.74440767175725</v>
      </c>
      <c r="U67" s="46">
        <f>IF($E67=0,0,($Q67/$E67)*100)</f>
        <v>44.693945680038176</v>
      </c>
      <c r="V67" s="42">
        <f>V66</f>
        <v>68567000</v>
      </c>
      <c r="W67" s="43">
        <f>W66</f>
        <v>0</v>
      </c>
    </row>
    <row r="68" spans="1:23" ht="12.75" customHeight="1">
      <c r="A68" s="47" t="s">
        <v>82</v>
      </c>
      <c r="B68" s="48">
        <f>B66</f>
        <v>3109796000</v>
      </c>
      <c r="C68" s="48">
        <f>C66</f>
        <v>0</v>
      </c>
      <c r="D68" s="48"/>
      <c r="E68" s="48">
        <f>$B68+$C68+$D68</f>
        <v>3109796000</v>
      </c>
      <c r="F68" s="49">
        <f aca="true" t="shared" si="34" ref="F68:O68">F66</f>
        <v>2304323000</v>
      </c>
      <c r="G68" s="50">
        <f t="shared" si="34"/>
        <v>2046841000</v>
      </c>
      <c r="H68" s="49">
        <f t="shared" si="34"/>
        <v>501935000</v>
      </c>
      <c r="I68" s="50">
        <f t="shared" si="34"/>
        <v>496863191</v>
      </c>
      <c r="J68" s="49">
        <f t="shared" si="34"/>
        <v>734035000</v>
      </c>
      <c r="K68" s="50">
        <f t="shared" si="34"/>
        <v>893027344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1235970000</v>
      </c>
      <c r="Q68" s="50">
        <f>$I68+$K68+$M68+$O68</f>
        <v>1389890535</v>
      </c>
      <c r="R68" s="51">
        <f>IF($H68=0,0,(($J68-$H68)/$H68)*100)</f>
        <v>46.24104714753902</v>
      </c>
      <c r="S68" s="52">
        <f>IF($I68=0,0,(($K68-$I68)/$I68)*100)</f>
        <v>79.73304526798806</v>
      </c>
      <c r="T68" s="51">
        <f>IF($E68=0,0,($P68/$E68)*100)</f>
        <v>39.74440767175725</v>
      </c>
      <c r="U68" s="55">
        <f>IF($E68=0,0,($Q68/$E68)*100)</f>
        <v>44.693945680038176</v>
      </c>
      <c r="V68" s="49">
        <f>V66</f>
        <v>68567000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6501276000</v>
      </c>
      <c r="C69" s="48">
        <f>SUM(C9:C14,C17:C22,C25:C28,C31,C34:C38,C41:C51,C54:C57,C60:C62,C66)</f>
        <v>0</v>
      </c>
      <c r="D69" s="48"/>
      <c r="E69" s="48">
        <f>$B69+$C69+$D69</f>
        <v>6501276000</v>
      </c>
      <c r="F69" s="49">
        <f aca="true" t="shared" si="35" ref="F69:O69">SUM(F9:F14,F17:F22,F25:F28,F31,F34:F38,F41:F51,F54:F57,F60:F62,F66)</f>
        <v>5156280000</v>
      </c>
      <c r="G69" s="50">
        <f t="shared" si="35"/>
        <v>3469112000</v>
      </c>
      <c r="H69" s="49">
        <f t="shared" si="35"/>
        <v>705128000</v>
      </c>
      <c r="I69" s="50">
        <f t="shared" si="35"/>
        <v>821706223</v>
      </c>
      <c r="J69" s="49">
        <f t="shared" si="35"/>
        <v>1144841000</v>
      </c>
      <c r="K69" s="50">
        <f t="shared" si="35"/>
        <v>1312972289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1849969000</v>
      </c>
      <c r="Q69" s="50">
        <f>$I69+$K69+$M69+$O69</f>
        <v>2134678512</v>
      </c>
      <c r="R69" s="51">
        <f>IF($H69=0,0,(($J69-$H69)/$H69)*100)</f>
        <v>62.3593163227102</v>
      </c>
      <c r="S69" s="52">
        <f>IF($I69=0,0,(($K69-$I69)/$I69)*100)</f>
        <v>59.7860953524749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35.15079945657853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40.560493867507766</v>
      </c>
      <c r="V69" s="49">
        <f>SUM(V9:V14,V17:V22,V25:V28,V31,V34:V38,V41:V51,V54:V57,V60:V62,V66)</f>
        <v>151881000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12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44405000</v>
      </c>
      <c r="C10" s="23">
        <v>0</v>
      </c>
      <c r="D10" s="23"/>
      <c r="E10" s="23">
        <f aca="true" t="shared" si="0" ref="E10:E15">$B10+$C10+$D10</f>
        <v>44405000</v>
      </c>
      <c r="F10" s="24">
        <v>44405000</v>
      </c>
      <c r="G10" s="25">
        <v>44405000</v>
      </c>
      <c r="H10" s="24">
        <v>8545000</v>
      </c>
      <c r="I10" s="25">
        <v>10396196</v>
      </c>
      <c r="J10" s="24">
        <v>8607000</v>
      </c>
      <c r="K10" s="25">
        <v>9797113</v>
      </c>
      <c r="L10" s="24"/>
      <c r="M10" s="25"/>
      <c r="N10" s="24"/>
      <c r="O10" s="25"/>
      <c r="P10" s="24">
        <f aca="true" t="shared" si="1" ref="P10:P15">$H10+$J10+$L10+$N10</f>
        <v>17152000</v>
      </c>
      <c r="Q10" s="25">
        <f aca="true" t="shared" si="2" ref="Q10:Q15">$I10+$K10+$M10+$O10</f>
        <v>20193309</v>
      </c>
      <c r="R10" s="26">
        <f aca="true" t="shared" si="3" ref="R10:R15">IF($H10=0,0,(($J10-$H10)/$H10)*100)</f>
        <v>0.7255705090696314</v>
      </c>
      <c r="S10" s="27">
        <f aca="true" t="shared" si="4" ref="S10:S15">IF($I10=0,0,(($K10-$I10)/$I10)*100)</f>
        <v>-5.762521214490377</v>
      </c>
      <c r="T10" s="26">
        <f>IF($E10=0,0,($P10/$E10)*100)</f>
        <v>38.62628082423151</v>
      </c>
      <c r="U10" s="28">
        <f>IF($E10=0,0,($Q10/$E10)*100)</f>
        <v>45.47530458281725</v>
      </c>
      <c r="V10" s="24"/>
      <c r="W10" s="25"/>
    </row>
    <row r="11" spans="1:23" ht="12.75" customHeight="1">
      <c r="A11" s="22" t="s">
        <v>36</v>
      </c>
      <c r="B11" s="23">
        <v>0</v>
      </c>
      <c r="C11" s="23">
        <v>0</v>
      </c>
      <c r="D11" s="23"/>
      <c r="E11" s="23">
        <f t="shared" si="0"/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/>
      <c r="M11" s="25"/>
      <c r="N11" s="24"/>
      <c r="O11" s="25"/>
      <c r="P11" s="24">
        <f t="shared" si="1"/>
        <v>0</v>
      </c>
      <c r="Q11" s="25">
        <f t="shared" si="2"/>
        <v>0</v>
      </c>
      <c r="R11" s="26">
        <f t="shared" si="3"/>
        <v>0</v>
      </c>
      <c r="S11" s="27">
        <f t="shared" si="4"/>
        <v>0</v>
      </c>
      <c r="T11" s="26">
        <f>IF($E11=0,0,($P11/$E11)*100)</f>
        <v>0</v>
      </c>
      <c r="U11" s="28">
        <f>IF($E11=0,0,($Q11/$E11)*100)</f>
        <v>0</v>
      </c>
      <c r="V11" s="24"/>
      <c r="W11" s="25"/>
    </row>
    <row r="12" spans="1:23" ht="12.75" customHeight="1">
      <c r="A12" s="22" t="s">
        <v>37</v>
      </c>
      <c r="B12" s="23">
        <v>8224000</v>
      </c>
      <c r="C12" s="23">
        <v>0</v>
      </c>
      <c r="D12" s="23"/>
      <c r="E12" s="23">
        <f t="shared" si="0"/>
        <v>8224000</v>
      </c>
      <c r="F12" s="24">
        <v>0</v>
      </c>
      <c r="G12" s="25">
        <v>0</v>
      </c>
      <c r="H12" s="24">
        <v>0</v>
      </c>
      <c r="I12" s="25">
        <v>4683452</v>
      </c>
      <c r="J12" s="24">
        <v>0</v>
      </c>
      <c r="K12" s="25">
        <v>3568616</v>
      </c>
      <c r="L12" s="24"/>
      <c r="M12" s="25"/>
      <c r="N12" s="24"/>
      <c r="O12" s="25"/>
      <c r="P12" s="24">
        <f t="shared" si="1"/>
        <v>0</v>
      </c>
      <c r="Q12" s="25">
        <f t="shared" si="2"/>
        <v>8252068</v>
      </c>
      <c r="R12" s="26">
        <f t="shared" si="3"/>
        <v>0</v>
      </c>
      <c r="S12" s="27">
        <f t="shared" si="4"/>
        <v>-23.803724261506257</v>
      </c>
      <c r="T12" s="26">
        <f>IF($E12=0,0,($P12/$E12)*100)</f>
        <v>0</v>
      </c>
      <c r="U12" s="28">
        <f>IF($E12=0,0,($Q12/$E12)*100)</f>
        <v>100.34129377431907</v>
      </c>
      <c r="V12" s="24">
        <v>4858000</v>
      </c>
      <c r="W12" s="25"/>
    </row>
    <row r="13" spans="1:23" ht="12.75" customHeight="1">
      <c r="A13" s="22" t="s">
        <v>38</v>
      </c>
      <c r="B13" s="23">
        <v>15000000</v>
      </c>
      <c r="C13" s="23">
        <v>0</v>
      </c>
      <c r="D13" s="23"/>
      <c r="E13" s="23">
        <f t="shared" si="0"/>
        <v>15000000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/>
      <c r="M13" s="25"/>
      <c r="N13" s="24"/>
      <c r="O13" s="25"/>
      <c r="P13" s="24">
        <f t="shared" si="1"/>
        <v>0</v>
      </c>
      <c r="Q13" s="25">
        <f t="shared" si="2"/>
        <v>0</v>
      </c>
      <c r="R13" s="26">
        <f t="shared" si="3"/>
        <v>0</v>
      </c>
      <c r="S13" s="27">
        <f t="shared" si="4"/>
        <v>0</v>
      </c>
      <c r="T13" s="26">
        <f>IF($E13=0,0,($P13/$E13)*100)</f>
        <v>0</v>
      </c>
      <c r="U13" s="28">
        <f>IF($E13=0,0,($Q13/$E13)*100)</f>
        <v>0</v>
      </c>
      <c r="V13" s="24"/>
      <c r="W13" s="25"/>
    </row>
    <row r="14" spans="1:23" ht="12.75" customHeight="1">
      <c r="A14" s="22" t="s">
        <v>39</v>
      </c>
      <c r="B14" s="23">
        <v>420000</v>
      </c>
      <c r="C14" s="23">
        <v>0</v>
      </c>
      <c r="D14" s="23"/>
      <c r="E14" s="23">
        <f t="shared" si="0"/>
        <v>420000</v>
      </c>
      <c r="F14" s="24">
        <v>420000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68049000</v>
      </c>
      <c r="C15" s="30">
        <f>SUM(C9:C14)</f>
        <v>0</v>
      </c>
      <c r="D15" s="30"/>
      <c r="E15" s="30">
        <f t="shared" si="0"/>
        <v>68049000</v>
      </c>
      <c r="F15" s="31">
        <f aca="true" t="shared" si="5" ref="F15:O15">SUM(F9:F14)</f>
        <v>44825000</v>
      </c>
      <c r="G15" s="32">
        <f t="shared" si="5"/>
        <v>44405000</v>
      </c>
      <c r="H15" s="31">
        <f t="shared" si="5"/>
        <v>8545000</v>
      </c>
      <c r="I15" s="32">
        <f t="shared" si="5"/>
        <v>15079648</v>
      </c>
      <c r="J15" s="31">
        <f t="shared" si="5"/>
        <v>8607000</v>
      </c>
      <c r="K15" s="32">
        <f t="shared" si="5"/>
        <v>13365729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17152000</v>
      </c>
      <c r="Q15" s="32">
        <f t="shared" si="2"/>
        <v>28445377</v>
      </c>
      <c r="R15" s="33">
        <f t="shared" si="3"/>
        <v>0.7255705090696314</v>
      </c>
      <c r="S15" s="34">
        <f t="shared" si="4"/>
        <v>-11.365775912010678</v>
      </c>
      <c r="T15" s="33">
        <f>IF(SUM($E9:$E13)=0,0,(P15/SUM($E9:$E13))*100)</f>
        <v>25.36190095964749</v>
      </c>
      <c r="U15" s="35">
        <f>IF(SUM($E9:$E13)=0,0,(Q15/SUM($E9:$E13))*100)</f>
        <v>42.06091617501368</v>
      </c>
      <c r="V15" s="31">
        <f>SUM(V9:V14)</f>
        <v>4858000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14132000</v>
      </c>
      <c r="C18" s="23">
        <v>0</v>
      </c>
      <c r="D18" s="23"/>
      <c r="E18" s="23">
        <f t="shared" si="6"/>
        <v>14132000</v>
      </c>
      <c r="F18" s="24">
        <v>11396000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4566000</v>
      </c>
      <c r="C21" s="23">
        <v>0</v>
      </c>
      <c r="D21" s="23"/>
      <c r="E21" s="23">
        <f t="shared" si="6"/>
        <v>4566000</v>
      </c>
      <c r="F21" s="24">
        <v>3044000</v>
      </c>
      <c r="G21" s="25">
        <v>3044000</v>
      </c>
      <c r="H21" s="24">
        <v>0</v>
      </c>
      <c r="I21" s="25">
        <v>0</v>
      </c>
      <c r="J21" s="24">
        <v>166000</v>
      </c>
      <c r="K21" s="25">
        <v>974678</v>
      </c>
      <c r="L21" s="24"/>
      <c r="M21" s="25"/>
      <c r="N21" s="24"/>
      <c r="O21" s="25"/>
      <c r="P21" s="24">
        <f t="shared" si="7"/>
        <v>166000</v>
      </c>
      <c r="Q21" s="25">
        <f t="shared" si="8"/>
        <v>974678</v>
      </c>
      <c r="R21" s="26">
        <f t="shared" si="9"/>
        <v>0</v>
      </c>
      <c r="S21" s="27">
        <f t="shared" si="10"/>
        <v>0</v>
      </c>
      <c r="T21" s="26">
        <f t="shared" si="11"/>
        <v>3.6355672360928604</v>
      </c>
      <c r="U21" s="28">
        <f t="shared" si="12"/>
        <v>21.346430135786246</v>
      </c>
      <c r="V21" s="24">
        <v>5077000</v>
      </c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18698000</v>
      </c>
      <c r="C23" s="30">
        <f>SUM(C17:C22)</f>
        <v>0</v>
      </c>
      <c r="D23" s="30"/>
      <c r="E23" s="30">
        <f t="shared" si="6"/>
        <v>18698000</v>
      </c>
      <c r="F23" s="31">
        <f aca="true" t="shared" si="13" ref="F23:O23">SUM(F17:F22)</f>
        <v>14440000</v>
      </c>
      <c r="G23" s="32">
        <f t="shared" si="13"/>
        <v>3044000</v>
      </c>
      <c r="H23" s="31">
        <f t="shared" si="13"/>
        <v>0</v>
      </c>
      <c r="I23" s="32">
        <f t="shared" si="13"/>
        <v>0</v>
      </c>
      <c r="J23" s="31">
        <f t="shared" si="13"/>
        <v>166000</v>
      </c>
      <c r="K23" s="32">
        <f t="shared" si="13"/>
        <v>974678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166000</v>
      </c>
      <c r="Q23" s="32">
        <f t="shared" si="8"/>
        <v>974678</v>
      </c>
      <c r="R23" s="33">
        <f t="shared" si="9"/>
        <v>0</v>
      </c>
      <c r="S23" s="34">
        <f t="shared" si="10"/>
        <v>0</v>
      </c>
      <c r="T23" s="33">
        <f>IF(($E23-$E18-$E22)=0,0,($P23/($E23-$E18-$E22))*100)</f>
        <v>3.6355672360928604</v>
      </c>
      <c r="U23" s="35">
        <f>IF(($E23-$E18-$E22)=0,0,($Q23/($E23-$E18-$E22))*100)</f>
        <v>21.346430135786246</v>
      </c>
      <c r="V23" s="31">
        <f>SUM(V17:V22)</f>
        <v>5077000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231637000</v>
      </c>
      <c r="C27" s="23">
        <v>0</v>
      </c>
      <c r="D27" s="23"/>
      <c r="E27" s="23">
        <f>$B27+$C27+$D27</f>
        <v>231637000</v>
      </c>
      <c r="F27" s="24">
        <v>115818000</v>
      </c>
      <c r="G27" s="25">
        <v>115818000</v>
      </c>
      <c r="H27" s="24">
        <v>14904000</v>
      </c>
      <c r="I27" s="25">
        <v>10850790</v>
      </c>
      <c r="J27" s="24">
        <v>37811000</v>
      </c>
      <c r="K27" s="25">
        <v>33131351</v>
      </c>
      <c r="L27" s="24"/>
      <c r="M27" s="25"/>
      <c r="N27" s="24"/>
      <c r="O27" s="25"/>
      <c r="P27" s="24">
        <f>$H27+$J27+$L27+$N27</f>
        <v>52715000</v>
      </c>
      <c r="Q27" s="25">
        <f>$I27+$K27+$M27+$O27</f>
        <v>43982141</v>
      </c>
      <c r="R27" s="26">
        <f>IF($H27=0,0,(($J27-$H27)/$H27)*100)</f>
        <v>153.69699409554482</v>
      </c>
      <c r="S27" s="27">
        <f>IF($I27=0,0,(($K27-$I27)/$I27)*100)</f>
        <v>205.33584190644186</v>
      </c>
      <c r="T27" s="26">
        <f>IF($E27=0,0,($P27/$E27)*100)</f>
        <v>22.757590540371357</v>
      </c>
      <c r="U27" s="28">
        <f>IF($E27=0,0,($Q27/$E27)*100)</f>
        <v>18.987528330966125</v>
      </c>
      <c r="V27" s="24">
        <v>22228000</v>
      </c>
      <c r="W27" s="25"/>
    </row>
    <row r="28" spans="1:23" ht="12.75" customHeight="1">
      <c r="A28" s="22" t="s">
        <v>52</v>
      </c>
      <c r="B28" s="23">
        <v>9004000</v>
      </c>
      <c r="C28" s="23">
        <v>0</v>
      </c>
      <c r="D28" s="23"/>
      <c r="E28" s="23">
        <f>$B28+$C28+$D28</f>
        <v>9004000</v>
      </c>
      <c r="F28" s="24">
        <v>6303000</v>
      </c>
      <c r="G28" s="25">
        <v>6303000</v>
      </c>
      <c r="H28" s="24">
        <v>1220000</v>
      </c>
      <c r="I28" s="25">
        <v>542568</v>
      </c>
      <c r="J28" s="24">
        <v>2187000</v>
      </c>
      <c r="K28" s="25">
        <v>2980429</v>
      </c>
      <c r="L28" s="24"/>
      <c r="M28" s="25"/>
      <c r="N28" s="24"/>
      <c r="O28" s="25"/>
      <c r="P28" s="24">
        <f>$H28+$J28+$L28+$N28</f>
        <v>3407000</v>
      </c>
      <c r="Q28" s="25">
        <f>$I28+$K28+$M28+$O28</f>
        <v>3522997</v>
      </c>
      <c r="R28" s="26">
        <f>IF($H28=0,0,(($J28-$H28)/$H28)*100)</f>
        <v>79.26229508196721</v>
      </c>
      <c r="S28" s="27">
        <f>IF($I28=0,0,(($K28-$I28)/$I28)*100)</f>
        <v>449.3189793721709</v>
      </c>
      <c r="T28" s="26">
        <f>IF($E28=0,0,($P28/$E28)*100)</f>
        <v>37.838738338516215</v>
      </c>
      <c r="U28" s="28">
        <f>IF($E28=0,0,($Q28/$E28)*100)</f>
        <v>39.12702132385606</v>
      </c>
      <c r="V28" s="24">
        <v>938000</v>
      </c>
      <c r="W28" s="25"/>
    </row>
    <row r="29" spans="1:23" ht="12.75" customHeight="1">
      <c r="A29" s="29" t="s">
        <v>40</v>
      </c>
      <c r="B29" s="30">
        <f>SUM(B25:B28)</f>
        <v>240641000</v>
      </c>
      <c r="C29" s="30">
        <f>SUM(C25:C28)</f>
        <v>0</v>
      </c>
      <c r="D29" s="30"/>
      <c r="E29" s="30">
        <f>$B29+$C29+$D29</f>
        <v>240641000</v>
      </c>
      <c r="F29" s="31">
        <f aca="true" t="shared" si="14" ref="F29:O29">SUM(F25:F28)</f>
        <v>122121000</v>
      </c>
      <c r="G29" s="32">
        <f t="shared" si="14"/>
        <v>122121000</v>
      </c>
      <c r="H29" s="31">
        <f t="shared" si="14"/>
        <v>16124000</v>
      </c>
      <c r="I29" s="32">
        <f t="shared" si="14"/>
        <v>11393358</v>
      </c>
      <c r="J29" s="31">
        <f t="shared" si="14"/>
        <v>39998000</v>
      </c>
      <c r="K29" s="32">
        <f t="shared" si="14"/>
        <v>36111780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56122000</v>
      </c>
      <c r="Q29" s="32">
        <f>$I29+$K29+$M29+$O29</f>
        <v>47505138</v>
      </c>
      <c r="R29" s="33">
        <f>IF($H29=0,0,(($J29-$H29)/$H29)*100)</f>
        <v>148.064996278839</v>
      </c>
      <c r="S29" s="34">
        <f>IF($I29=0,0,(($K29-$I29)/$I29)*100)</f>
        <v>216.9546677985542</v>
      </c>
      <c r="T29" s="33">
        <f>IF($E29=0,0,($P29/$E29)*100)</f>
        <v>23.32187781799444</v>
      </c>
      <c r="U29" s="35">
        <f>IF($E29=0,0,($Q29/$E29)*100)</f>
        <v>19.741082359198973</v>
      </c>
      <c r="V29" s="31">
        <f>SUM(V25:V28)</f>
        <v>23166000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34879000</v>
      </c>
      <c r="C31" s="23">
        <v>0</v>
      </c>
      <c r="D31" s="23"/>
      <c r="E31" s="23">
        <f>$B31+$C31+$D31</f>
        <v>34879000</v>
      </c>
      <c r="F31" s="24">
        <v>24416000</v>
      </c>
      <c r="G31" s="25">
        <v>16933000</v>
      </c>
      <c r="H31" s="24">
        <v>4887000</v>
      </c>
      <c r="I31" s="25">
        <v>9020962</v>
      </c>
      <c r="J31" s="24">
        <v>5507000</v>
      </c>
      <c r="K31" s="25">
        <v>6771901</v>
      </c>
      <c r="L31" s="24"/>
      <c r="M31" s="25"/>
      <c r="N31" s="24"/>
      <c r="O31" s="25"/>
      <c r="P31" s="24">
        <f>$H31+$J31+$L31+$N31</f>
        <v>10394000</v>
      </c>
      <c r="Q31" s="25">
        <f>$I31+$K31+$M31+$O31</f>
        <v>15792863</v>
      </c>
      <c r="R31" s="26">
        <f>IF($H31=0,0,(($J31-$H31)/$H31)*100)</f>
        <v>12.686719869040312</v>
      </c>
      <c r="S31" s="27">
        <f>IF($I31=0,0,(($K31-$I31)/$I31)*100)</f>
        <v>-24.931498436641235</v>
      </c>
      <c r="T31" s="26">
        <f>IF($E31=0,0,($P31/$E31)*100)</f>
        <v>29.800166289171138</v>
      </c>
      <c r="U31" s="28">
        <f>IF($E31=0,0,($Q31/$E31)*100)</f>
        <v>45.27900169156226</v>
      </c>
      <c r="V31" s="24"/>
      <c r="W31" s="25"/>
    </row>
    <row r="32" spans="1:23" ht="12.75" customHeight="1">
      <c r="A32" s="29" t="s">
        <v>40</v>
      </c>
      <c r="B32" s="30">
        <f>B31</f>
        <v>34879000</v>
      </c>
      <c r="C32" s="30">
        <f>C31</f>
        <v>0</v>
      </c>
      <c r="D32" s="30"/>
      <c r="E32" s="30">
        <f>$B32+$C32+$D32</f>
        <v>34879000</v>
      </c>
      <c r="F32" s="31">
        <f aca="true" t="shared" si="15" ref="F32:O32">F31</f>
        <v>24416000</v>
      </c>
      <c r="G32" s="32">
        <f t="shared" si="15"/>
        <v>16933000</v>
      </c>
      <c r="H32" s="31">
        <f t="shared" si="15"/>
        <v>4887000</v>
      </c>
      <c r="I32" s="32">
        <f t="shared" si="15"/>
        <v>9020962</v>
      </c>
      <c r="J32" s="31">
        <f t="shared" si="15"/>
        <v>5507000</v>
      </c>
      <c r="K32" s="32">
        <f t="shared" si="15"/>
        <v>6771901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10394000</v>
      </c>
      <c r="Q32" s="32">
        <f>$I32+$K32+$M32+$O32</f>
        <v>15792863</v>
      </c>
      <c r="R32" s="33">
        <f>IF($H32=0,0,(($J32-$H32)/$H32)*100)</f>
        <v>12.686719869040312</v>
      </c>
      <c r="S32" s="34">
        <f>IF($I32=0,0,(($K32-$I32)/$I32)*100)</f>
        <v>-24.931498436641235</v>
      </c>
      <c r="T32" s="33">
        <f>IF($E32=0,0,($P32/$E32)*100)</f>
        <v>29.800166289171138</v>
      </c>
      <c r="U32" s="35">
        <f>IF($E32=0,0,($Q32/$E32)*100)</f>
        <v>45.27900169156226</v>
      </c>
      <c r="V32" s="31">
        <f>V31</f>
        <v>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101000000</v>
      </c>
      <c r="C34" s="23">
        <v>0</v>
      </c>
      <c r="D34" s="23"/>
      <c r="E34" s="23">
        <f aca="true" t="shared" si="16" ref="E34:E39">$B34+$C34+$D34</f>
        <v>101000000</v>
      </c>
      <c r="F34" s="24">
        <v>101000000</v>
      </c>
      <c r="G34" s="25">
        <v>92170000</v>
      </c>
      <c r="H34" s="24">
        <v>12257000</v>
      </c>
      <c r="I34" s="25">
        <v>5365632</v>
      </c>
      <c r="J34" s="24">
        <v>9442000</v>
      </c>
      <c r="K34" s="25">
        <v>12121611</v>
      </c>
      <c r="L34" s="24"/>
      <c r="M34" s="25"/>
      <c r="N34" s="24"/>
      <c r="O34" s="25"/>
      <c r="P34" s="24">
        <f aca="true" t="shared" si="17" ref="P34:P39">$H34+$J34+$L34+$N34</f>
        <v>21699000</v>
      </c>
      <c r="Q34" s="25">
        <f aca="true" t="shared" si="18" ref="Q34:Q39">$I34+$K34+$M34+$O34</f>
        <v>17487243</v>
      </c>
      <c r="R34" s="26">
        <f aca="true" t="shared" si="19" ref="R34:R39">IF($H34=0,0,(($J34-$H34)/$H34)*100)</f>
        <v>-22.96646814065432</v>
      </c>
      <c r="S34" s="27">
        <f aca="true" t="shared" si="20" ref="S34:S39">IF($I34=0,0,(($K34-$I34)/$I34)*100)</f>
        <v>125.91208267730623</v>
      </c>
      <c r="T34" s="26">
        <f>IF($E34=0,0,($P34/$E34)*100)</f>
        <v>21.484158415841584</v>
      </c>
      <c r="U34" s="28">
        <f>IF($E34=0,0,($Q34/$E34)*100)</f>
        <v>17.31410198019802</v>
      </c>
      <c r="V34" s="24"/>
      <c r="W34" s="25"/>
    </row>
    <row r="35" spans="1:23" ht="12.75" customHeight="1">
      <c r="A35" s="22" t="s">
        <v>57</v>
      </c>
      <c r="B35" s="23">
        <v>49059000</v>
      </c>
      <c r="C35" s="23">
        <v>0</v>
      </c>
      <c r="D35" s="23"/>
      <c r="E35" s="23">
        <f t="shared" si="16"/>
        <v>49059000</v>
      </c>
      <c r="F35" s="24">
        <v>44152000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17000000</v>
      </c>
      <c r="C37" s="23">
        <v>0</v>
      </c>
      <c r="D37" s="23"/>
      <c r="E37" s="23">
        <f t="shared" si="16"/>
        <v>17000000</v>
      </c>
      <c r="F37" s="24">
        <v>13000000</v>
      </c>
      <c r="G37" s="25">
        <v>6000000</v>
      </c>
      <c r="H37" s="24">
        <v>495000</v>
      </c>
      <c r="I37" s="25">
        <v>0</v>
      </c>
      <c r="J37" s="24">
        <v>5580000</v>
      </c>
      <c r="K37" s="25">
        <v>4076255</v>
      </c>
      <c r="L37" s="24"/>
      <c r="M37" s="25"/>
      <c r="N37" s="24"/>
      <c r="O37" s="25"/>
      <c r="P37" s="24">
        <f t="shared" si="17"/>
        <v>6075000</v>
      </c>
      <c r="Q37" s="25">
        <f t="shared" si="18"/>
        <v>4076255</v>
      </c>
      <c r="R37" s="26">
        <f t="shared" si="19"/>
        <v>1027.2727272727273</v>
      </c>
      <c r="S37" s="27">
        <f t="shared" si="20"/>
        <v>0</v>
      </c>
      <c r="T37" s="26">
        <f>IF($E37=0,0,($P37/$E37)*100)</f>
        <v>35.73529411764706</v>
      </c>
      <c r="U37" s="28">
        <f>IF($E37=0,0,($Q37/$E37)*100)</f>
        <v>23.977970588235294</v>
      </c>
      <c r="V37" s="24"/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167059000</v>
      </c>
      <c r="C39" s="30">
        <f>SUM(C34:C38)</f>
        <v>0</v>
      </c>
      <c r="D39" s="30"/>
      <c r="E39" s="30">
        <f t="shared" si="16"/>
        <v>167059000</v>
      </c>
      <c r="F39" s="31">
        <f aca="true" t="shared" si="21" ref="F39:O39">SUM(F34:F38)</f>
        <v>158152000</v>
      </c>
      <c r="G39" s="32">
        <f t="shared" si="21"/>
        <v>98170000</v>
      </c>
      <c r="H39" s="31">
        <f t="shared" si="21"/>
        <v>12752000</v>
      </c>
      <c r="I39" s="32">
        <f t="shared" si="21"/>
        <v>5365632</v>
      </c>
      <c r="J39" s="31">
        <f t="shared" si="21"/>
        <v>15022000</v>
      </c>
      <c r="K39" s="32">
        <f t="shared" si="21"/>
        <v>16197866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27774000</v>
      </c>
      <c r="Q39" s="32">
        <f t="shared" si="18"/>
        <v>21563498</v>
      </c>
      <c r="R39" s="33">
        <f t="shared" si="19"/>
        <v>17.80112923462986</v>
      </c>
      <c r="S39" s="34">
        <f t="shared" si="20"/>
        <v>201.88179137145448</v>
      </c>
      <c r="T39" s="33">
        <f>IF((+$E34+$E37)=0,0,(P39/(+$E34+$E37))*100)</f>
        <v>23.537288135593222</v>
      </c>
      <c r="U39" s="35">
        <f>IF((+$E34+$E37)=0,0,(Q39/(+$E34+$E37))*100)</f>
        <v>18.274150847457626</v>
      </c>
      <c r="V39" s="31">
        <f>SUM(V34:V38)</f>
        <v>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85000000</v>
      </c>
      <c r="C42" s="23">
        <v>0</v>
      </c>
      <c r="D42" s="23"/>
      <c r="E42" s="23">
        <f t="shared" si="22"/>
        <v>85000000</v>
      </c>
      <c r="F42" s="24">
        <v>62000000</v>
      </c>
      <c r="G42" s="25">
        <v>62000000</v>
      </c>
      <c r="H42" s="24">
        <v>6318000</v>
      </c>
      <c r="I42" s="25">
        <v>6132335</v>
      </c>
      <c r="J42" s="24">
        <v>2747000</v>
      </c>
      <c r="K42" s="25">
        <v>16446551</v>
      </c>
      <c r="L42" s="24"/>
      <c r="M42" s="25"/>
      <c r="N42" s="24"/>
      <c r="O42" s="25"/>
      <c r="P42" s="24">
        <f t="shared" si="23"/>
        <v>9065000</v>
      </c>
      <c r="Q42" s="25">
        <f t="shared" si="24"/>
        <v>22578886</v>
      </c>
      <c r="R42" s="26">
        <f t="shared" si="25"/>
        <v>-56.52105096549541</v>
      </c>
      <c r="S42" s="27">
        <f t="shared" si="26"/>
        <v>168.19394243791314</v>
      </c>
      <c r="T42" s="26">
        <f t="shared" si="27"/>
        <v>10.66470588235294</v>
      </c>
      <c r="U42" s="28">
        <f t="shared" si="28"/>
        <v>26.563395294117647</v>
      </c>
      <c r="V42" s="24"/>
      <c r="W42" s="25"/>
    </row>
    <row r="43" spans="1:23" ht="12.75" customHeight="1">
      <c r="A43" s="22" t="s">
        <v>64</v>
      </c>
      <c r="B43" s="23">
        <v>618378000</v>
      </c>
      <c r="C43" s="23">
        <v>0</v>
      </c>
      <c r="D43" s="23"/>
      <c r="E43" s="23">
        <f t="shared" si="22"/>
        <v>618378000</v>
      </c>
      <c r="F43" s="24">
        <v>425299000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7048071</v>
      </c>
      <c r="J47" s="24">
        <v>0</v>
      </c>
      <c r="K47" s="25">
        <v>0</v>
      </c>
      <c r="L47" s="24"/>
      <c r="M47" s="25"/>
      <c r="N47" s="24"/>
      <c r="O47" s="25"/>
      <c r="P47" s="24">
        <f t="shared" si="23"/>
        <v>0</v>
      </c>
      <c r="Q47" s="25">
        <f t="shared" si="24"/>
        <v>7048071</v>
      </c>
      <c r="R47" s="26">
        <f t="shared" si="25"/>
        <v>0</v>
      </c>
      <c r="S47" s="27">
        <f t="shared" si="26"/>
        <v>-100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250000000</v>
      </c>
      <c r="C50" s="23">
        <v>0</v>
      </c>
      <c r="D50" s="23"/>
      <c r="E50" s="23">
        <f t="shared" si="22"/>
        <v>250000000</v>
      </c>
      <c r="F50" s="24">
        <v>200000000</v>
      </c>
      <c r="G50" s="25">
        <v>200000000</v>
      </c>
      <c r="H50" s="24">
        <v>31391000</v>
      </c>
      <c r="I50" s="25">
        <v>29315039</v>
      </c>
      <c r="J50" s="24">
        <v>25528000</v>
      </c>
      <c r="K50" s="25">
        <v>48828606</v>
      </c>
      <c r="L50" s="24"/>
      <c r="M50" s="25"/>
      <c r="N50" s="24"/>
      <c r="O50" s="25"/>
      <c r="P50" s="24">
        <f t="shared" si="23"/>
        <v>56919000</v>
      </c>
      <c r="Q50" s="25">
        <f t="shared" si="24"/>
        <v>78143645</v>
      </c>
      <c r="R50" s="26">
        <f t="shared" si="25"/>
        <v>-18.67732789653085</v>
      </c>
      <c r="S50" s="27">
        <f t="shared" si="26"/>
        <v>66.56503851146164</v>
      </c>
      <c r="T50" s="26">
        <f t="shared" si="27"/>
        <v>22.767599999999998</v>
      </c>
      <c r="U50" s="28">
        <f t="shared" si="28"/>
        <v>31.257458</v>
      </c>
      <c r="V50" s="24">
        <v>9300000</v>
      </c>
      <c r="W50" s="25"/>
    </row>
    <row r="51" spans="1:23" ht="12.75" customHeight="1">
      <c r="A51" s="22" t="s">
        <v>72</v>
      </c>
      <c r="B51" s="23">
        <v>64500000</v>
      </c>
      <c r="C51" s="23">
        <v>0</v>
      </c>
      <c r="D51" s="23"/>
      <c r="E51" s="23">
        <f t="shared" si="22"/>
        <v>64500000</v>
      </c>
      <c r="F51" s="24">
        <v>64500000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1017878000</v>
      </c>
      <c r="C52" s="30">
        <f>SUM(C41:C51)</f>
        <v>0</v>
      </c>
      <c r="D52" s="30"/>
      <c r="E52" s="30">
        <f t="shared" si="22"/>
        <v>1017878000</v>
      </c>
      <c r="F52" s="31">
        <f aca="true" t="shared" si="29" ref="F52:O52">SUM(F41:F51)</f>
        <v>751799000</v>
      </c>
      <c r="G52" s="32">
        <f t="shared" si="29"/>
        <v>262000000</v>
      </c>
      <c r="H52" s="31">
        <f t="shared" si="29"/>
        <v>37709000</v>
      </c>
      <c r="I52" s="32">
        <f t="shared" si="29"/>
        <v>42495445</v>
      </c>
      <c r="J52" s="31">
        <f t="shared" si="29"/>
        <v>28275000</v>
      </c>
      <c r="K52" s="32">
        <f t="shared" si="29"/>
        <v>65275157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65984000</v>
      </c>
      <c r="Q52" s="32">
        <f t="shared" si="24"/>
        <v>107770602</v>
      </c>
      <c r="R52" s="33">
        <f t="shared" si="25"/>
        <v>-25.017900236017926</v>
      </c>
      <c r="S52" s="34">
        <f t="shared" si="26"/>
        <v>53.605067554887356</v>
      </c>
      <c r="T52" s="33">
        <f>IF((+$E42+$E44+$E46+$E47+$E50)=0,0,(P52/(+$E42+$E44+$E46+$E47+$E50))*100)</f>
        <v>19.696716417910448</v>
      </c>
      <c r="U52" s="35">
        <f>IF((+$E42+$E44+$E46+$E47+$E50)=0,0,(Q52/(+$E42+$E44+$E46+$E47+$E50))*100)</f>
        <v>32.17032895522388</v>
      </c>
      <c r="V52" s="31">
        <f>SUM(V41:V51)</f>
        <v>9300000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1547204000</v>
      </c>
      <c r="C64" s="48">
        <f>SUM(C9:C14,C17:C22,C25:C28,C31,C34:C38,C41:C51,C54:C57,C60:C62)</f>
        <v>0</v>
      </c>
      <c r="D64" s="48"/>
      <c r="E64" s="48">
        <f>$B64+$C64+$D64</f>
        <v>1547204000</v>
      </c>
      <c r="F64" s="49">
        <f aca="true" t="shared" si="32" ref="F64:O64">SUM(F9:F14,F17:F22,F25:F28,F31,F34:F38,F41:F51,F54:F57,F60:F62)</f>
        <v>1115753000</v>
      </c>
      <c r="G64" s="50">
        <f t="shared" si="32"/>
        <v>546673000</v>
      </c>
      <c r="H64" s="49">
        <f t="shared" si="32"/>
        <v>80017000</v>
      </c>
      <c r="I64" s="50">
        <f t="shared" si="32"/>
        <v>83355045</v>
      </c>
      <c r="J64" s="49">
        <f t="shared" si="32"/>
        <v>97575000</v>
      </c>
      <c r="K64" s="50">
        <f t="shared" si="32"/>
        <v>138697111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177592000</v>
      </c>
      <c r="Q64" s="50">
        <f>$I64+$K64+$M64+$O64</f>
        <v>222052156</v>
      </c>
      <c r="R64" s="51">
        <f>IF($H64=0,0,(($J64-$H64)/$H64)*100)</f>
        <v>21.94283714710624</v>
      </c>
      <c r="S64" s="52">
        <f>IF($I64=0,0,(($K64-$I64)/$I64)*100)</f>
        <v>66.39318112059084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22.179177360234288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27.73173426250289</v>
      </c>
      <c r="V64" s="49">
        <f>SUM(V9:V14,V17:V22,V25:V28,V31,V34:V38,V41:V51,V54:V57,V60:V62)</f>
        <v>42401000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771954000</v>
      </c>
      <c r="C66" s="23">
        <v>0</v>
      </c>
      <c r="D66" s="23"/>
      <c r="E66" s="23">
        <f>$B66+$C66+$D66</f>
        <v>771954000</v>
      </c>
      <c r="F66" s="24">
        <v>506751000</v>
      </c>
      <c r="G66" s="25">
        <v>461479000</v>
      </c>
      <c r="H66" s="24">
        <v>140754000</v>
      </c>
      <c r="I66" s="25">
        <v>152945469</v>
      </c>
      <c r="J66" s="24">
        <v>147347000</v>
      </c>
      <c r="K66" s="25">
        <v>152126140</v>
      </c>
      <c r="L66" s="24"/>
      <c r="M66" s="25"/>
      <c r="N66" s="24"/>
      <c r="O66" s="25"/>
      <c r="P66" s="24">
        <f>$H66+$J66+$L66+$N66</f>
        <v>288101000</v>
      </c>
      <c r="Q66" s="25">
        <f>$I66+$K66+$M66+$O66</f>
        <v>305071609</v>
      </c>
      <c r="R66" s="26">
        <f>IF($H66=0,0,(($J66-$H66)/$H66)*100)</f>
        <v>4.684058712363414</v>
      </c>
      <c r="S66" s="27">
        <f>IF($I66=0,0,(($K66-$I66)/$I66)*100)</f>
        <v>-0.5357000801377123</v>
      </c>
      <c r="T66" s="26">
        <f>IF($E66=0,0,($P66/$E66)*100)</f>
        <v>37.321006173943005</v>
      </c>
      <c r="U66" s="28">
        <f>IF($E66=0,0,($Q66/$E66)*100)</f>
        <v>39.519402580982806</v>
      </c>
      <c r="V66" s="24">
        <v>22142000</v>
      </c>
      <c r="W66" s="25"/>
    </row>
    <row r="67" spans="1:23" ht="12.75" customHeight="1">
      <c r="A67" s="40" t="s">
        <v>40</v>
      </c>
      <c r="B67" s="41">
        <f>B66</f>
        <v>771954000</v>
      </c>
      <c r="C67" s="41">
        <f>C66</f>
        <v>0</v>
      </c>
      <c r="D67" s="41"/>
      <c r="E67" s="41">
        <f>$B67+$C67+$D67</f>
        <v>771954000</v>
      </c>
      <c r="F67" s="42">
        <f aca="true" t="shared" si="33" ref="F67:O67">F66</f>
        <v>506751000</v>
      </c>
      <c r="G67" s="43">
        <f t="shared" si="33"/>
        <v>461479000</v>
      </c>
      <c r="H67" s="42">
        <f t="shared" si="33"/>
        <v>140754000</v>
      </c>
      <c r="I67" s="43">
        <f t="shared" si="33"/>
        <v>152945469</v>
      </c>
      <c r="J67" s="42">
        <f t="shared" si="33"/>
        <v>147347000</v>
      </c>
      <c r="K67" s="43">
        <f t="shared" si="33"/>
        <v>152126140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288101000</v>
      </c>
      <c r="Q67" s="43">
        <f>$I67+$K67+$M67+$O67</f>
        <v>305071609</v>
      </c>
      <c r="R67" s="44">
        <f>IF($H67=0,0,(($J67-$H67)/$H67)*100)</f>
        <v>4.684058712363414</v>
      </c>
      <c r="S67" s="45">
        <f>IF($I67=0,0,(($K67-$I67)/$I67)*100)</f>
        <v>-0.5357000801377123</v>
      </c>
      <c r="T67" s="44">
        <f>IF($E67=0,0,($P67/$E67)*100)</f>
        <v>37.321006173943005</v>
      </c>
      <c r="U67" s="46">
        <f>IF($E67=0,0,($Q67/$E67)*100)</f>
        <v>39.519402580982806</v>
      </c>
      <c r="V67" s="42">
        <f>V66</f>
        <v>22142000</v>
      </c>
      <c r="W67" s="43">
        <f>W66</f>
        <v>0</v>
      </c>
    </row>
    <row r="68" spans="1:23" ht="12.75" customHeight="1">
      <c r="A68" s="47" t="s">
        <v>82</v>
      </c>
      <c r="B68" s="48">
        <f>B66</f>
        <v>771954000</v>
      </c>
      <c r="C68" s="48">
        <f>C66</f>
        <v>0</v>
      </c>
      <c r="D68" s="48"/>
      <c r="E68" s="48">
        <f>$B68+$C68+$D68</f>
        <v>771954000</v>
      </c>
      <c r="F68" s="49">
        <f aca="true" t="shared" si="34" ref="F68:O68">F66</f>
        <v>506751000</v>
      </c>
      <c r="G68" s="50">
        <f t="shared" si="34"/>
        <v>461479000</v>
      </c>
      <c r="H68" s="49">
        <f t="shared" si="34"/>
        <v>140754000</v>
      </c>
      <c r="I68" s="50">
        <f t="shared" si="34"/>
        <v>152945469</v>
      </c>
      <c r="J68" s="49">
        <f t="shared" si="34"/>
        <v>147347000</v>
      </c>
      <c r="K68" s="50">
        <f t="shared" si="34"/>
        <v>152126140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288101000</v>
      </c>
      <c r="Q68" s="50">
        <f>$I68+$K68+$M68+$O68</f>
        <v>305071609</v>
      </c>
      <c r="R68" s="51">
        <f>IF($H68=0,0,(($J68-$H68)/$H68)*100)</f>
        <v>4.684058712363414</v>
      </c>
      <c r="S68" s="52">
        <f>IF($I68=0,0,(($K68-$I68)/$I68)*100)</f>
        <v>-0.5357000801377123</v>
      </c>
      <c r="T68" s="51">
        <f>IF($E68=0,0,($P68/$E68)*100)</f>
        <v>37.321006173943005</v>
      </c>
      <c r="U68" s="55">
        <f>IF($E68=0,0,($Q68/$E68)*100)</f>
        <v>39.519402580982806</v>
      </c>
      <c r="V68" s="49">
        <f>V66</f>
        <v>22142000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2319158000</v>
      </c>
      <c r="C69" s="48">
        <f>SUM(C9:C14,C17:C22,C25:C28,C31,C34:C38,C41:C51,C54:C57,C60:C62,C66)</f>
        <v>0</v>
      </c>
      <c r="D69" s="48"/>
      <c r="E69" s="48">
        <f>$B69+$C69+$D69</f>
        <v>2319158000</v>
      </c>
      <c r="F69" s="49">
        <f aca="true" t="shared" si="35" ref="F69:O69">SUM(F9:F14,F17:F22,F25:F28,F31,F34:F38,F41:F51,F54:F57,F60:F62,F66)</f>
        <v>1622504000</v>
      </c>
      <c r="G69" s="50">
        <f t="shared" si="35"/>
        <v>1008152000</v>
      </c>
      <c r="H69" s="49">
        <f t="shared" si="35"/>
        <v>220771000</v>
      </c>
      <c r="I69" s="50">
        <f t="shared" si="35"/>
        <v>236300514</v>
      </c>
      <c r="J69" s="49">
        <f t="shared" si="35"/>
        <v>244922000</v>
      </c>
      <c r="K69" s="50">
        <f t="shared" si="35"/>
        <v>290823251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465693000</v>
      </c>
      <c r="Q69" s="50">
        <f>$I69+$K69+$M69+$O69</f>
        <v>527123765</v>
      </c>
      <c r="R69" s="51">
        <f>IF($H69=0,0,(($J69-$H69)/$H69)*100)</f>
        <v>10.939389684333541</v>
      </c>
      <c r="S69" s="52">
        <f>IF($I69=0,0,(($K69-$I69)/$I69)*100)</f>
        <v>23.073473720840067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29.611634743229505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33.51778187272719</v>
      </c>
      <c r="V69" s="49">
        <f>SUM(V9:V14,V17:V22,V25:V28,V31,V34:V38,V41:V51,V54:V57,V60:V62,V66)</f>
        <v>64543000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2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18250000</v>
      </c>
      <c r="C10" s="23">
        <v>0</v>
      </c>
      <c r="D10" s="23"/>
      <c r="E10" s="23">
        <f aca="true" t="shared" si="0" ref="E10:E15">$B10+$C10+$D10</f>
        <v>18250000</v>
      </c>
      <c r="F10" s="24">
        <v>18250000</v>
      </c>
      <c r="G10" s="25">
        <v>18250000</v>
      </c>
      <c r="H10" s="24">
        <v>3878000</v>
      </c>
      <c r="I10" s="25">
        <v>4284036</v>
      </c>
      <c r="J10" s="24">
        <v>5341000</v>
      </c>
      <c r="K10" s="25">
        <v>4815013</v>
      </c>
      <c r="L10" s="24"/>
      <c r="M10" s="25"/>
      <c r="N10" s="24"/>
      <c r="O10" s="25"/>
      <c r="P10" s="24">
        <f aca="true" t="shared" si="1" ref="P10:P15">$H10+$J10+$L10+$N10</f>
        <v>9219000</v>
      </c>
      <c r="Q10" s="25">
        <f aca="true" t="shared" si="2" ref="Q10:Q15">$I10+$K10+$M10+$O10</f>
        <v>9099049</v>
      </c>
      <c r="R10" s="26">
        <f aca="true" t="shared" si="3" ref="R10:R15">IF($H10=0,0,(($J10-$H10)/$H10)*100)</f>
        <v>37.725631768953065</v>
      </c>
      <c r="S10" s="27">
        <f aca="true" t="shared" si="4" ref="S10:S15">IF($I10=0,0,(($K10-$I10)/$I10)*100)</f>
        <v>12.394316947850111</v>
      </c>
      <c r="T10" s="26">
        <f>IF($E10=0,0,($P10/$E10)*100)</f>
        <v>50.515068493150686</v>
      </c>
      <c r="U10" s="28">
        <f>IF($E10=0,0,($Q10/$E10)*100)</f>
        <v>49.857802739726026</v>
      </c>
      <c r="V10" s="24">
        <v>67000</v>
      </c>
      <c r="W10" s="25"/>
    </row>
    <row r="11" spans="1:23" ht="12.75" customHeight="1">
      <c r="A11" s="22" t="s">
        <v>36</v>
      </c>
      <c r="B11" s="23">
        <v>10860000</v>
      </c>
      <c r="C11" s="23">
        <v>0</v>
      </c>
      <c r="D11" s="23"/>
      <c r="E11" s="23">
        <f t="shared" si="0"/>
        <v>10860000</v>
      </c>
      <c r="F11" s="24">
        <v>3500000</v>
      </c>
      <c r="G11" s="25">
        <v>3500000</v>
      </c>
      <c r="H11" s="24">
        <v>1909000</v>
      </c>
      <c r="I11" s="25">
        <v>1908209</v>
      </c>
      <c r="J11" s="24">
        <v>1317000</v>
      </c>
      <c r="K11" s="25">
        <v>1719022</v>
      </c>
      <c r="L11" s="24"/>
      <c r="M11" s="25"/>
      <c r="N11" s="24"/>
      <c r="O11" s="25"/>
      <c r="P11" s="24">
        <f t="shared" si="1"/>
        <v>3226000</v>
      </c>
      <c r="Q11" s="25">
        <f t="shared" si="2"/>
        <v>3627231</v>
      </c>
      <c r="R11" s="26">
        <f t="shared" si="3"/>
        <v>-31.01100052383447</v>
      </c>
      <c r="S11" s="27">
        <f t="shared" si="4"/>
        <v>-9.914375207327918</v>
      </c>
      <c r="T11" s="26">
        <f>IF($E11=0,0,($P11/$E11)*100)</f>
        <v>29.705340699815835</v>
      </c>
      <c r="U11" s="28">
        <f>IF($E11=0,0,($Q11/$E11)*100)</f>
        <v>33.399917127071824</v>
      </c>
      <c r="V11" s="24"/>
      <c r="W11" s="25"/>
    </row>
    <row r="12" spans="1:23" ht="12.75" customHeight="1">
      <c r="A12" s="22" t="s">
        <v>37</v>
      </c>
      <c r="B12" s="23">
        <v>169257000</v>
      </c>
      <c r="C12" s="23">
        <v>0</v>
      </c>
      <c r="D12" s="23"/>
      <c r="E12" s="23">
        <f t="shared" si="0"/>
        <v>169257000</v>
      </c>
      <c r="F12" s="24">
        <v>0</v>
      </c>
      <c r="G12" s="25">
        <v>0</v>
      </c>
      <c r="H12" s="24">
        <v>0</v>
      </c>
      <c r="I12" s="25">
        <v>1197318</v>
      </c>
      <c r="J12" s="24">
        <v>0</v>
      </c>
      <c r="K12" s="25">
        <v>9655474</v>
      </c>
      <c r="L12" s="24"/>
      <c r="M12" s="25"/>
      <c r="N12" s="24"/>
      <c r="O12" s="25"/>
      <c r="P12" s="24">
        <f t="shared" si="1"/>
        <v>0</v>
      </c>
      <c r="Q12" s="25">
        <f t="shared" si="2"/>
        <v>10852792</v>
      </c>
      <c r="R12" s="26">
        <f t="shared" si="3"/>
        <v>0</v>
      </c>
      <c r="S12" s="27">
        <f t="shared" si="4"/>
        <v>706.4251936411213</v>
      </c>
      <c r="T12" s="26">
        <f>IF($E12=0,0,($P12/$E12)*100)</f>
        <v>0</v>
      </c>
      <c r="U12" s="28">
        <f>IF($E12=0,0,($Q12/$E12)*100)</f>
        <v>6.412019591508771</v>
      </c>
      <c r="V12" s="24"/>
      <c r="W12" s="25"/>
    </row>
    <row r="13" spans="1:23" ht="12.75" customHeight="1">
      <c r="A13" s="22" t="s">
        <v>38</v>
      </c>
      <c r="B13" s="23">
        <v>241523000</v>
      </c>
      <c r="C13" s="23">
        <v>0</v>
      </c>
      <c r="D13" s="23"/>
      <c r="E13" s="23">
        <f t="shared" si="0"/>
        <v>241523000</v>
      </c>
      <c r="F13" s="24">
        <v>130857000</v>
      </c>
      <c r="G13" s="25">
        <v>123684000</v>
      </c>
      <c r="H13" s="24">
        <v>5805000</v>
      </c>
      <c r="I13" s="25">
        <v>9762740</v>
      </c>
      <c r="J13" s="24">
        <v>25831000</v>
      </c>
      <c r="K13" s="25">
        <v>30690719</v>
      </c>
      <c r="L13" s="24"/>
      <c r="M13" s="25"/>
      <c r="N13" s="24"/>
      <c r="O13" s="25"/>
      <c r="P13" s="24">
        <f t="shared" si="1"/>
        <v>31636000</v>
      </c>
      <c r="Q13" s="25">
        <f t="shared" si="2"/>
        <v>40453459</v>
      </c>
      <c r="R13" s="26">
        <f t="shared" si="3"/>
        <v>344.978466838932</v>
      </c>
      <c r="S13" s="27">
        <f t="shared" si="4"/>
        <v>214.3658337720763</v>
      </c>
      <c r="T13" s="26">
        <f>IF($E13=0,0,($P13/$E13)*100)</f>
        <v>13.098545480140608</v>
      </c>
      <c r="U13" s="28">
        <f>IF($E13=0,0,($Q13/$E13)*100)</f>
        <v>16.74931952650472</v>
      </c>
      <c r="V13" s="24"/>
      <c r="W13" s="25"/>
    </row>
    <row r="14" spans="1:23" ht="12.75" customHeight="1">
      <c r="A14" s="22" t="s">
        <v>39</v>
      </c>
      <c r="B14" s="23">
        <v>11197000</v>
      </c>
      <c r="C14" s="23">
        <v>0</v>
      </c>
      <c r="D14" s="23"/>
      <c r="E14" s="23">
        <f t="shared" si="0"/>
        <v>11197000</v>
      </c>
      <c r="F14" s="24">
        <v>8702000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451087000</v>
      </c>
      <c r="C15" s="30">
        <f>SUM(C9:C14)</f>
        <v>0</v>
      </c>
      <c r="D15" s="30"/>
      <c r="E15" s="30">
        <f t="shared" si="0"/>
        <v>451087000</v>
      </c>
      <c r="F15" s="31">
        <f aca="true" t="shared" si="5" ref="F15:O15">SUM(F9:F14)</f>
        <v>161309000</v>
      </c>
      <c r="G15" s="32">
        <f t="shared" si="5"/>
        <v>145434000</v>
      </c>
      <c r="H15" s="31">
        <f t="shared" si="5"/>
        <v>11592000</v>
      </c>
      <c r="I15" s="32">
        <f t="shared" si="5"/>
        <v>17152303</v>
      </c>
      <c r="J15" s="31">
        <f t="shared" si="5"/>
        <v>32489000</v>
      </c>
      <c r="K15" s="32">
        <f t="shared" si="5"/>
        <v>46880228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44081000</v>
      </c>
      <c r="Q15" s="32">
        <f t="shared" si="2"/>
        <v>64032531</v>
      </c>
      <c r="R15" s="33">
        <f t="shared" si="3"/>
        <v>180.27087646652865</v>
      </c>
      <c r="S15" s="34">
        <f t="shared" si="4"/>
        <v>173.31739650354825</v>
      </c>
      <c r="T15" s="33">
        <f>IF(SUM($E9:$E13)=0,0,(P15/SUM($E9:$E13))*100)</f>
        <v>10.020914319488963</v>
      </c>
      <c r="U15" s="35">
        <f>IF(SUM($E9:$E13)=0,0,(Q15/SUM($E9:$E13))*100)</f>
        <v>14.556487076314534</v>
      </c>
      <c r="V15" s="31">
        <f>SUM(V9:V14)</f>
        <v>67000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4366000</v>
      </c>
      <c r="C18" s="23">
        <v>0</v>
      </c>
      <c r="D18" s="23"/>
      <c r="E18" s="23">
        <f t="shared" si="6"/>
        <v>4366000</v>
      </c>
      <c r="F18" s="24">
        <v>3682000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4566000</v>
      </c>
      <c r="C21" s="23">
        <v>0</v>
      </c>
      <c r="D21" s="23"/>
      <c r="E21" s="23">
        <f t="shared" si="6"/>
        <v>4566000</v>
      </c>
      <c r="F21" s="24">
        <v>3044000</v>
      </c>
      <c r="G21" s="25">
        <v>3044000</v>
      </c>
      <c r="H21" s="24">
        <v>0</v>
      </c>
      <c r="I21" s="25">
        <v>1580655</v>
      </c>
      <c r="J21" s="24">
        <v>1003000</v>
      </c>
      <c r="K21" s="25">
        <v>2007142</v>
      </c>
      <c r="L21" s="24"/>
      <c r="M21" s="25"/>
      <c r="N21" s="24"/>
      <c r="O21" s="25"/>
      <c r="P21" s="24">
        <f t="shared" si="7"/>
        <v>1003000</v>
      </c>
      <c r="Q21" s="25">
        <f t="shared" si="8"/>
        <v>3587797</v>
      </c>
      <c r="R21" s="26">
        <f t="shared" si="9"/>
        <v>0</v>
      </c>
      <c r="S21" s="27">
        <f t="shared" si="10"/>
        <v>26.98166266516096</v>
      </c>
      <c r="T21" s="26">
        <f t="shared" si="11"/>
        <v>21.966710468681562</v>
      </c>
      <c r="U21" s="28">
        <f t="shared" si="12"/>
        <v>78.5763688129654</v>
      </c>
      <c r="V21" s="24"/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8932000</v>
      </c>
      <c r="C23" s="30">
        <f>SUM(C17:C22)</f>
        <v>0</v>
      </c>
      <c r="D23" s="30"/>
      <c r="E23" s="30">
        <f t="shared" si="6"/>
        <v>8932000</v>
      </c>
      <c r="F23" s="31">
        <f aca="true" t="shared" si="13" ref="F23:O23">SUM(F17:F22)</f>
        <v>6726000</v>
      </c>
      <c r="G23" s="32">
        <f t="shared" si="13"/>
        <v>3044000</v>
      </c>
      <c r="H23" s="31">
        <f t="shared" si="13"/>
        <v>0</v>
      </c>
      <c r="I23" s="32">
        <f t="shared" si="13"/>
        <v>1580655</v>
      </c>
      <c r="J23" s="31">
        <f t="shared" si="13"/>
        <v>1003000</v>
      </c>
      <c r="K23" s="32">
        <f t="shared" si="13"/>
        <v>2007142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1003000</v>
      </c>
      <c r="Q23" s="32">
        <f t="shared" si="8"/>
        <v>3587797</v>
      </c>
      <c r="R23" s="33">
        <f t="shared" si="9"/>
        <v>0</v>
      </c>
      <c r="S23" s="34">
        <f t="shared" si="10"/>
        <v>26.98166266516096</v>
      </c>
      <c r="T23" s="33">
        <f>IF(($E23-$E18-$E22)=0,0,($P23/($E23-$E18-$E22))*100)</f>
        <v>21.966710468681562</v>
      </c>
      <c r="U23" s="35">
        <f>IF(($E23-$E18-$E22)=0,0,($Q23/($E23-$E18-$E22))*100)</f>
        <v>78.5763688129654</v>
      </c>
      <c r="V23" s="31">
        <f>SUM(V17:V22)</f>
        <v>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2519144000</v>
      </c>
      <c r="C27" s="23">
        <v>0</v>
      </c>
      <c r="D27" s="23"/>
      <c r="E27" s="23">
        <f>$B27+$C27+$D27</f>
        <v>2519144000</v>
      </c>
      <c r="F27" s="24">
        <v>1259574000</v>
      </c>
      <c r="G27" s="25">
        <v>1259574000</v>
      </c>
      <c r="H27" s="24">
        <v>103257000</v>
      </c>
      <c r="I27" s="25">
        <v>146234229</v>
      </c>
      <c r="J27" s="24">
        <v>575077000</v>
      </c>
      <c r="K27" s="25">
        <v>711534868</v>
      </c>
      <c r="L27" s="24"/>
      <c r="M27" s="25"/>
      <c r="N27" s="24"/>
      <c r="O27" s="25"/>
      <c r="P27" s="24">
        <f>$H27+$J27+$L27+$N27</f>
        <v>678334000</v>
      </c>
      <c r="Q27" s="25">
        <f>$I27+$K27+$M27+$O27</f>
        <v>857769097</v>
      </c>
      <c r="R27" s="26">
        <f>IF($H27=0,0,(($J27-$H27)/$H27)*100)</f>
        <v>456.93754418586633</v>
      </c>
      <c r="S27" s="27">
        <f>IF($I27=0,0,(($K27-$I27)/$I27)*100)</f>
        <v>386.57203779561075</v>
      </c>
      <c r="T27" s="26">
        <f>IF($E27=0,0,($P27/$E27)*100)</f>
        <v>26.927162559980694</v>
      </c>
      <c r="U27" s="28">
        <f>IF($E27=0,0,($Q27/$E27)*100)</f>
        <v>34.050022428253406</v>
      </c>
      <c r="V27" s="24"/>
      <c r="W27" s="25"/>
    </row>
    <row r="28" spans="1:23" ht="12.75" customHeight="1">
      <c r="A28" s="22" t="s">
        <v>52</v>
      </c>
      <c r="B28" s="23">
        <v>5020000</v>
      </c>
      <c r="C28" s="23">
        <v>0</v>
      </c>
      <c r="D28" s="23"/>
      <c r="E28" s="23">
        <f>$B28+$C28+$D28</f>
        <v>5020000</v>
      </c>
      <c r="F28" s="24">
        <v>3514000</v>
      </c>
      <c r="G28" s="25">
        <v>3514000</v>
      </c>
      <c r="H28" s="24">
        <v>854000</v>
      </c>
      <c r="I28" s="25">
        <v>414656</v>
      </c>
      <c r="J28" s="24">
        <v>1043000</v>
      </c>
      <c r="K28" s="25">
        <v>1124365</v>
      </c>
      <c r="L28" s="24"/>
      <c r="M28" s="25"/>
      <c r="N28" s="24"/>
      <c r="O28" s="25"/>
      <c r="P28" s="24">
        <f>$H28+$J28+$L28+$N28</f>
        <v>1897000</v>
      </c>
      <c r="Q28" s="25">
        <f>$I28+$K28+$M28+$O28</f>
        <v>1539021</v>
      </c>
      <c r="R28" s="26">
        <f>IF($H28=0,0,(($J28-$H28)/$H28)*100)</f>
        <v>22.131147540983605</v>
      </c>
      <c r="S28" s="27">
        <f>IF($I28=0,0,(($K28-$I28)/$I28)*100)</f>
        <v>171.1560908319185</v>
      </c>
      <c r="T28" s="26">
        <f>IF($E28=0,0,($P28/$E28)*100)</f>
        <v>37.788844621513945</v>
      </c>
      <c r="U28" s="28">
        <f>IF($E28=0,0,($Q28/$E28)*100)</f>
        <v>30.657788844621514</v>
      </c>
      <c r="V28" s="24"/>
      <c r="W28" s="25"/>
    </row>
    <row r="29" spans="1:23" ht="12.75" customHeight="1">
      <c r="A29" s="29" t="s">
        <v>40</v>
      </c>
      <c r="B29" s="30">
        <f>SUM(B25:B28)</f>
        <v>2524164000</v>
      </c>
      <c r="C29" s="30">
        <f>SUM(C25:C28)</f>
        <v>0</v>
      </c>
      <c r="D29" s="30"/>
      <c r="E29" s="30">
        <f>$B29+$C29+$D29</f>
        <v>2524164000</v>
      </c>
      <c r="F29" s="31">
        <f aca="true" t="shared" si="14" ref="F29:O29">SUM(F25:F28)</f>
        <v>1263088000</v>
      </c>
      <c r="G29" s="32">
        <f t="shared" si="14"/>
        <v>1263088000</v>
      </c>
      <c r="H29" s="31">
        <f t="shared" si="14"/>
        <v>104111000</v>
      </c>
      <c r="I29" s="32">
        <f t="shared" si="14"/>
        <v>146648885</v>
      </c>
      <c r="J29" s="31">
        <f t="shared" si="14"/>
        <v>576120000</v>
      </c>
      <c r="K29" s="32">
        <f t="shared" si="14"/>
        <v>712659233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680231000</v>
      </c>
      <c r="Q29" s="32">
        <f>$I29+$K29+$M29+$O29</f>
        <v>859308118</v>
      </c>
      <c r="R29" s="33">
        <f>IF($H29=0,0,(($J29-$H29)/$H29)*100)</f>
        <v>453.37092142040706</v>
      </c>
      <c r="S29" s="34">
        <f>IF($I29=0,0,(($K29-$I29)/$I29)*100)</f>
        <v>385.96293998416695</v>
      </c>
      <c r="T29" s="33">
        <f>IF($E29=0,0,($P29/$E29)*100)</f>
        <v>26.948764026426176</v>
      </c>
      <c r="U29" s="35">
        <f>IF($E29=0,0,($Q29/$E29)*100)</f>
        <v>34.0432760311929</v>
      </c>
      <c r="V29" s="31">
        <f>SUM(V25:V28)</f>
        <v>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100430000</v>
      </c>
      <c r="C31" s="23">
        <v>0</v>
      </c>
      <c r="D31" s="23"/>
      <c r="E31" s="23">
        <f>$B31+$C31+$D31</f>
        <v>100430000</v>
      </c>
      <c r="F31" s="24">
        <v>70300000</v>
      </c>
      <c r="G31" s="25">
        <v>62461000</v>
      </c>
      <c r="H31" s="24">
        <v>12364000</v>
      </c>
      <c r="I31" s="25">
        <v>13811638</v>
      </c>
      <c r="J31" s="24">
        <v>25015000</v>
      </c>
      <c r="K31" s="25">
        <v>32552272</v>
      </c>
      <c r="L31" s="24"/>
      <c r="M31" s="25"/>
      <c r="N31" s="24"/>
      <c r="O31" s="25"/>
      <c r="P31" s="24">
        <f>$H31+$J31+$L31+$N31</f>
        <v>37379000</v>
      </c>
      <c r="Q31" s="25">
        <f>$I31+$K31+$M31+$O31</f>
        <v>46363910</v>
      </c>
      <c r="R31" s="26">
        <f>IF($H31=0,0,(($J31-$H31)/$H31)*100)</f>
        <v>102.3212552571983</v>
      </c>
      <c r="S31" s="27">
        <f>IF($I31=0,0,(($K31-$I31)/$I31)*100)</f>
        <v>135.6872660577985</v>
      </c>
      <c r="T31" s="26">
        <f>IF($E31=0,0,($P31/$E31)*100)</f>
        <v>37.21895847854227</v>
      </c>
      <c r="U31" s="28">
        <f>IF($E31=0,0,($Q31/$E31)*100)</f>
        <v>46.16539878522354</v>
      </c>
      <c r="V31" s="24"/>
      <c r="W31" s="25"/>
    </row>
    <row r="32" spans="1:23" ht="12.75" customHeight="1">
      <c r="A32" s="29" t="s">
        <v>40</v>
      </c>
      <c r="B32" s="30">
        <f>B31</f>
        <v>100430000</v>
      </c>
      <c r="C32" s="30">
        <f>C31</f>
        <v>0</v>
      </c>
      <c r="D32" s="30"/>
      <c r="E32" s="30">
        <f>$B32+$C32+$D32</f>
        <v>100430000</v>
      </c>
      <c r="F32" s="31">
        <f aca="true" t="shared" si="15" ref="F32:O32">F31</f>
        <v>70300000</v>
      </c>
      <c r="G32" s="32">
        <f t="shared" si="15"/>
        <v>62461000</v>
      </c>
      <c r="H32" s="31">
        <f t="shared" si="15"/>
        <v>12364000</v>
      </c>
      <c r="I32" s="32">
        <f t="shared" si="15"/>
        <v>13811638</v>
      </c>
      <c r="J32" s="31">
        <f t="shared" si="15"/>
        <v>25015000</v>
      </c>
      <c r="K32" s="32">
        <f t="shared" si="15"/>
        <v>32552272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37379000</v>
      </c>
      <c r="Q32" s="32">
        <f>$I32+$K32+$M32+$O32</f>
        <v>46363910</v>
      </c>
      <c r="R32" s="33">
        <f>IF($H32=0,0,(($J32-$H32)/$H32)*100)</f>
        <v>102.3212552571983</v>
      </c>
      <c r="S32" s="34">
        <f>IF($I32=0,0,(($K32-$I32)/$I32)*100)</f>
        <v>135.6872660577985</v>
      </c>
      <c r="T32" s="33">
        <f>IF($E32=0,0,($P32/$E32)*100)</f>
        <v>37.21895847854227</v>
      </c>
      <c r="U32" s="35">
        <f>IF($E32=0,0,($Q32/$E32)*100)</f>
        <v>46.16539878522354</v>
      </c>
      <c r="V32" s="31">
        <f>V31</f>
        <v>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150000000</v>
      </c>
      <c r="C34" s="23">
        <v>0</v>
      </c>
      <c r="D34" s="23"/>
      <c r="E34" s="23">
        <f aca="true" t="shared" si="16" ref="E34:E39">$B34+$C34+$D34</f>
        <v>150000000</v>
      </c>
      <c r="F34" s="24">
        <v>120500000</v>
      </c>
      <c r="G34" s="25">
        <v>115500000</v>
      </c>
      <c r="H34" s="24">
        <v>59174000</v>
      </c>
      <c r="I34" s="25">
        <v>32481076</v>
      </c>
      <c r="J34" s="24">
        <v>17307000</v>
      </c>
      <c r="K34" s="25">
        <v>40830398</v>
      </c>
      <c r="L34" s="24"/>
      <c r="M34" s="25"/>
      <c r="N34" s="24"/>
      <c r="O34" s="25"/>
      <c r="P34" s="24">
        <f aca="true" t="shared" si="17" ref="P34:P39">$H34+$J34+$L34+$N34</f>
        <v>76481000</v>
      </c>
      <c r="Q34" s="25">
        <f aca="true" t="shared" si="18" ref="Q34:Q39">$I34+$K34+$M34+$O34</f>
        <v>73311474</v>
      </c>
      <c r="R34" s="26">
        <f aca="true" t="shared" si="19" ref="R34:R39">IF($H34=0,0,(($J34-$H34)/$H34)*100)</f>
        <v>-70.75235745428735</v>
      </c>
      <c r="S34" s="27">
        <f aca="true" t="shared" si="20" ref="S34:S39">IF($I34=0,0,(($K34-$I34)/$I34)*100)</f>
        <v>25.705189076864325</v>
      </c>
      <c r="T34" s="26">
        <f>IF($E34=0,0,($P34/$E34)*100)</f>
        <v>50.98733333333333</v>
      </c>
      <c r="U34" s="28">
        <f>IF($E34=0,0,($Q34/$E34)*100)</f>
        <v>48.874316</v>
      </c>
      <c r="V34" s="24"/>
      <c r="W34" s="25"/>
    </row>
    <row r="35" spans="1:23" ht="12.75" customHeight="1">
      <c r="A35" s="22" t="s">
        <v>57</v>
      </c>
      <c r="B35" s="23">
        <v>67324000</v>
      </c>
      <c r="C35" s="23">
        <v>0</v>
      </c>
      <c r="D35" s="23"/>
      <c r="E35" s="23">
        <f t="shared" si="16"/>
        <v>67324000</v>
      </c>
      <c r="F35" s="24">
        <v>60591000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39000000</v>
      </c>
      <c r="C37" s="23">
        <v>0</v>
      </c>
      <c r="D37" s="23"/>
      <c r="E37" s="23">
        <f t="shared" si="16"/>
        <v>39000000</v>
      </c>
      <c r="F37" s="24">
        <v>26000000</v>
      </c>
      <c r="G37" s="25">
        <v>15000000</v>
      </c>
      <c r="H37" s="24">
        <v>0</v>
      </c>
      <c r="I37" s="25">
        <v>0</v>
      </c>
      <c r="J37" s="24">
        <v>5565000</v>
      </c>
      <c r="K37" s="25">
        <v>5365807</v>
      </c>
      <c r="L37" s="24"/>
      <c r="M37" s="25"/>
      <c r="N37" s="24"/>
      <c r="O37" s="25"/>
      <c r="P37" s="24">
        <f t="shared" si="17"/>
        <v>5565000</v>
      </c>
      <c r="Q37" s="25">
        <f t="shared" si="18"/>
        <v>5365807</v>
      </c>
      <c r="R37" s="26">
        <f t="shared" si="19"/>
        <v>0</v>
      </c>
      <c r="S37" s="27">
        <f t="shared" si="20"/>
        <v>0</v>
      </c>
      <c r="T37" s="26">
        <f>IF($E37=0,0,($P37/$E37)*100)</f>
        <v>14.26923076923077</v>
      </c>
      <c r="U37" s="28">
        <f>IF($E37=0,0,($Q37/$E37)*100)</f>
        <v>13.758479487179487</v>
      </c>
      <c r="V37" s="24"/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256324000</v>
      </c>
      <c r="C39" s="30">
        <f>SUM(C34:C38)</f>
        <v>0</v>
      </c>
      <c r="D39" s="30"/>
      <c r="E39" s="30">
        <f t="shared" si="16"/>
        <v>256324000</v>
      </c>
      <c r="F39" s="31">
        <f aca="true" t="shared" si="21" ref="F39:O39">SUM(F34:F38)</f>
        <v>207091000</v>
      </c>
      <c r="G39" s="32">
        <f t="shared" si="21"/>
        <v>130500000</v>
      </c>
      <c r="H39" s="31">
        <f t="shared" si="21"/>
        <v>59174000</v>
      </c>
      <c r="I39" s="32">
        <f t="shared" si="21"/>
        <v>32481076</v>
      </c>
      <c r="J39" s="31">
        <f t="shared" si="21"/>
        <v>22872000</v>
      </c>
      <c r="K39" s="32">
        <f t="shared" si="21"/>
        <v>46196205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82046000</v>
      </c>
      <c r="Q39" s="32">
        <f t="shared" si="18"/>
        <v>78677281</v>
      </c>
      <c r="R39" s="33">
        <f t="shared" si="19"/>
        <v>-61.34788927569541</v>
      </c>
      <c r="S39" s="34">
        <f t="shared" si="20"/>
        <v>42.22498355657922</v>
      </c>
      <c r="T39" s="33">
        <f>IF((+$E34+$E37)=0,0,(P39/(+$E34+$E37))*100)</f>
        <v>43.41058201058201</v>
      </c>
      <c r="U39" s="35">
        <f>IF((+$E34+$E37)=0,0,(Q39/(+$E34+$E37))*100)</f>
        <v>41.628191005291</v>
      </c>
      <c r="V39" s="31">
        <f>SUM(V34:V38)</f>
        <v>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 t="shared" si="22"/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/>
      <c r="M42" s="25"/>
      <c r="N42" s="24"/>
      <c r="O42" s="25"/>
      <c r="P42" s="24">
        <f t="shared" si="23"/>
        <v>0</v>
      </c>
      <c r="Q42" s="25">
        <f t="shared" si="24"/>
        <v>0</v>
      </c>
      <c r="R42" s="26">
        <f t="shared" si="25"/>
        <v>0</v>
      </c>
      <c r="S42" s="27">
        <f t="shared" si="26"/>
        <v>0</v>
      </c>
      <c r="T42" s="26">
        <f t="shared" si="27"/>
        <v>0</v>
      </c>
      <c r="U42" s="28">
        <f t="shared" si="28"/>
        <v>0</v>
      </c>
      <c r="V42" s="24"/>
      <c r="W42" s="25"/>
    </row>
    <row r="43" spans="1:23" ht="12.75" customHeight="1">
      <c r="A43" s="22" t="s">
        <v>64</v>
      </c>
      <c r="B43" s="23">
        <v>300044000</v>
      </c>
      <c r="C43" s="23">
        <v>0</v>
      </c>
      <c r="D43" s="23"/>
      <c r="E43" s="23">
        <f t="shared" si="22"/>
        <v>300044000</v>
      </c>
      <c r="F43" s="24">
        <v>223244000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/>
      <c r="M47" s="25"/>
      <c r="N47" s="24"/>
      <c r="O47" s="25"/>
      <c r="P47" s="24">
        <f t="shared" si="23"/>
        <v>0</v>
      </c>
      <c r="Q47" s="25">
        <f t="shared" si="24"/>
        <v>0</v>
      </c>
      <c r="R47" s="26">
        <f t="shared" si="25"/>
        <v>0</v>
      </c>
      <c r="S47" s="27">
        <f t="shared" si="26"/>
        <v>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150000000</v>
      </c>
      <c r="C50" s="23">
        <v>0</v>
      </c>
      <c r="D50" s="23"/>
      <c r="E50" s="23">
        <f t="shared" si="22"/>
        <v>150000000</v>
      </c>
      <c r="F50" s="24">
        <v>120000000</v>
      </c>
      <c r="G50" s="25">
        <v>120000000</v>
      </c>
      <c r="H50" s="24">
        <v>12298000</v>
      </c>
      <c r="I50" s="25">
        <v>10509313</v>
      </c>
      <c r="J50" s="24">
        <v>23870000</v>
      </c>
      <c r="K50" s="25">
        <v>36557340</v>
      </c>
      <c r="L50" s="24"/>
      <c r="M50" s="25"/>
      <c r="N50" s="24"/>
      <c r="O50" s="25"/>
      <c r="P50" s="24">
        <f t="shared" si="23"/>
        <v>36168000</v>
      </c>
      <c r="Q50" s="25">
        <f t="shared" si="24"/>
        <v>47066653</v>
      </c>
      <c r="R50" s="26">
        <f t="shared" si="25"/>
        <v>94.09660107334525</v>
      </c>
      <c r="S50" s="27">
        <f t="shared" si="26"/>
        <v>247.85661060813396</v>
      </c>
      <c r="T50" s="26">
        <f t="shared" si="27"/>
        <v>24.112000000000002</v>
      </c>
      <c r="U50" s="28">
        <f t="shared" si="28"/>
        <v>31.377768666666668</v>
      </c>
      <c r="V50" s="24">
        <v>12159000</v>
      </c>
      <c r="W50" s="25"/>
    </row>
    <row r="51" spans="1:23" ht="12.75" customHeight="1">
      <c r="A51" s="22" t="s">
        <v>72</v>
      </c>
      <c r="B51" s="23">
        <v>0</v>
      </c>
      <c r="C51" s="23">
        <v>0</v>
      </c>
      <c r="D51" s="23"/>
      <c r="E51" s="23">
        <f t="shared" si="22"/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450044000</v>
      </c>
      <c r="C52" s="30">
        <f>SUM(C41:C51)</f>
        <v>0</v>
      </c>
      <c r="D52" s="30"/>
      <c r="E52" s="30">
        <f t="shared" si="22"/>
        <v>450044000</v>
      </c>
      <c r="F52" s="31">
        <f aca="true" t="shared" si="29" ref="F52:O52">SUM(F41:F51)</f>
        <v>343244000</v>
      </c>
      <c r="G52" s="32">
        <f t="shared" si="29"/>
        <v>120000000</v>
      </c>
      <c r="H52" s="31">
        <f t="shared" si="29"/>
        <v>12298000</v>
      </c>
      <c r="I52" s="32">
        <f t="shared" si="29"/>
        <v>10509313</v>
      </c>
      <c r="J52" s="31">
        <f t="shared" si="29"/>
        <v>23870000</v>
      </c>
      <c r="K52" s="32">
        <f t="shared" si="29"/>
        <v>36557340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36168000</v>
      </c>
      <c r="Q52" s="32">
        <f t="shared" si="24"/>
        <v>47066653</v>
      </c>
      <c r="R52" s="33">
        <f t="shared" si="25"/>
        <v>94.09660107334525</v>
      </c>
      <c r="S52" s="34">
        <f t="shared" si="26"/>
        <v>247.85661060813396</v>
      </c>
      <c r="T52" s="33">
        <f>IF((+$E42+$E44+$E46+$E47+$E50)=0,0,(P52/(+$E42+$E44+$E46+$E47+$E50))*100)</f>
        <v>24.112000000000002</v>
      </c>
      <c r="U52" s="35">
        <f>IF((+$E42+$E44+$E46+$E47+$E50)=0,0,(Q52/(+$E42+$E44+$E46+$E47+$E50))*100)</f>
        <v>31.377768666666668</v>
      </c>
      <c r="V52" s="31">
        <f>SUM(V41:V51)</f>
        <v>12159000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3790981000</v>
      </c>
      <c r="C64" s="48">
        <f>SUM(C9:C14,C17:C22,C25:C28,C31,C34:C38,C41:C51,C54:C57,C60:C62)</f>
        <v>0</v>
      </c>
      <c r="D64" s="48"/>
      <c r="E64" s="48">
        <f>$B64+$C64+$D64</f>
        <v>3790981000</v>
      </c>
      <c r="F64" s="49">
        <f aca="true" t="shared" si="32" ref="F64:O64">SUM(F9:F14,F17:F22,F25:F28,F31,F34:F38,F41:F51,F54:F57,F60:F62)</f>
        <v>2051758000</v>
      </c>
      <c r="G64" s="50">
        <f t="shared" si="32"/>
        <v>1724527000</v>
      </c>
      <c r="H64" s="49">
        <f t="shared" si="32"/>
        <v>199539000</v>
      </c>
      <c r="I64" s="50">
        <f t="shared" si="32"/>
        <v>222183870</v>
      </c>
      <c r="J64" s="49">
        <f t="shared" si="32"/>
        <v>681369000</v>
      </c>
      <c r="K64" s="50">
        <f t="shared" si="32"/>
        <v>876852420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880908000</v>
      </c>
      <c r="Q64" s="50">
        <f>$I64+$K64+$M64+$O64</f>
        <v>1099036290</v>
      </c>
      <c r="R64" s="51">
        <f>IF($H64=0,0,(($J64-$H64)/$H64)*100)</f>
        <v>241.4715920196052</v>
      </c>
      <c r="S64" s="52">
        <f>IF($I64=0,0,(($K64-$I64)/$I64)*100)</f>
        <v>294.6516999636382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25.84786021331847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32.248244303927464</v>
      </c>
      <c r="V64" s="49">
        <f>SUM(V9:V14,V17:V22,V25:V28,V31,V34:V38,V41:V51,V54:V57,V60:V62)</f>
        <v>12226000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543420000</v>
      </c>
      <c r="C66" s="23">
        <v>0</v>
      </c>
      <c r="D66" s="23"/>
      <c r="E66" s="23">
        <f>$B66+$C66+$D66</f>
        <v>543420000</v>
      </c>
      <c r="F66" s="24">
        <v>392241000</v>
      </c>
      <c r="G66" s="25">
        <v>343823000</v>
      </c>
      <c r="H66" s="24">
        <v>63510000</v>
      </c>
      <c r="I66" s="25">
        <v>73204238</v>
      </c>
      <c r="J66" s="24">
        <v>128973000</v>
      </c>
      <c r="K66" s="25">
        <v>129504952</v>
      </c>
      <c r="L66" s="24"/>
      <c r="M66" s="25"/>
      <c r="N66" s="24"/>
      <c r="O66" s="25"/>
      <c r="P66" s="24">
        <f>$H66+$J66+$L66+$N66</f>
        <v>192483000</v>
      </c>
      <c r="Q66" s="25">
        <f>$I66+$K66+$M66+$O66</f>
        <v>202709190</v>
      </c>
      <c r="R66" s="26">
        <f>IF($H66=0,0,(($J66-$H66)/$H66)*100)</f>
        <v>103.0751062824752</v>
      </c>
      <c r="S66" s="27">
        <f>IF($I66=0,0,(($K66-$I66)/$I66)*100)</f>
        <v>76.90909097366739</v>
      </c>
      <c r="T66" s="26">
        <f>IF($E66=0,0,($P66/$E66)*100)</f>
        <v>35.420669095727064</v>
      </c>
      <c r="U66" s="28">
        <f>IF($E66=0,0,($Q66/$E66)*100)</f>
        <v>37.302489786905156</v>
      </c>
      <c r="V66" s="24">
        <v>20342000</v>
      </c>
      <c r="W66" s="25"/>
    </row>
    <row r="67" spans="1:23" ht="12.75" customHeight="1">
      <c r="A67" s="40" t="s">
        <v>40</v>
      </c>
      <c r="B67" s="41">
        <f>B66</f>
        <v>543420000</v>
      </c>
      <c r="C67" s="41">
        <f>C66</f>
        <v>0</v>
      </c>
      <c r="D67" s="41"/>
      <c r="E67" s="41">
        <f>$B67+$C67+$D67</f>
        <v>543420000</v>
      </c>
      <c r="F67" s="42">
        <f aca="true" t="shared" si="33" ref="F67:O67">F66</f>
        <v>392241000</v>
      </c>
      <c r="G67" s="43">
        <f t="shared" si="33"/>
        <v>343823000</v>
      </c>
      <c r="H67" s="42">
        <f t="shared" si="33"/>
        <v>63510000</v>
      </c>
      <c r="I67" s="43">
        <f t="shared" si="33"/>
        <v>73204238</v>
      </c>
      <c r="J67" s="42">
        <f t="shared" si="33"/>
        <v>128973000</v>
      </c>
      <c r="K67" s="43">
        <f t="shared" si="33"/>
        <v>129504952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192483000</v>
      </c>
      <c r="Q67" s="43">
        <f>$I67+$K67+$M67+$O67</f>
        <v>202709190</v>
      </c>
      <c r="R67" s="44">
        <f>IF($H67=0,0,(($J67-$H67)/$H67)*100)</f>
        <v>103.0751062824752</v>
      </c>
      <c r="S67" s="45">
        <f>IF($I67=0,0,(($K67-$I67)/$I67)*100)</f>
        <v>76.90909097366739</v>
      </c>
      <c r="T67" s="44">
        <f>IF($E67=0,0,($P67/$E67)*100)</f>
        <v>35.420669095727064</v>
      </c>
      <c r="U67" s="46">
        <f>IF($E67=0,0,($Q67/$E67)*100)</f>
        <v>37.302489786905156</v>
      </c>
      <c r="V67" s="42">
        <f>V66</f>
        <v>20342000</v>
      </c>
      <c r="W67" s="43">
        <f>W66</f>
        <v>0</v>
      </c>
    </row>
    <row r="68" spans="1:23" ht="12.75" customHeight="1">
      <c r="A68" s="47" t="s">
        <v>82</v>
      </c>
      <c r="B68" s="48">
        <f>B66</f>
        <v>543420000</v>
      </c>
      <c r="C68" s="48">
        <f>C66</f>
        <v>0</v>
      </c>
      <c r="D68" s="48"/>
      <c r="E68" s="48">
        <f>$B68+$C68+$D68</f>
        <v>543420000</v>
      </c>
      <c r="F68" s="49">
        <f aca="true" t="shared" si="34" ref="F68:O68">F66</f>
        <v>392241000</v>
      </c>
      <c r="G68" s="50">
        <f t="shared" si="34"/>
        <v>343823000</v>
      </c>
      <c r="H68" s="49">
        <f t="shared" si="34"/>
        <v>63510000</v>
      </c>
      <c r="I68" s="50">
        <f t="shared" si="34"/>
        <v>73204238</v>
      </c>
      <c r="J68" s="49">
        <f t="shared" si="34"/>
        <v>128973000</v>
      </c>
      <c r="K68" s="50">
        <f t="shared" si="34"/>
        <v>129504952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192483000</v>
      </c>
      <c r="Q68" s="50">
        <f>$I68+$K68+$M68+$O68</f>
        <v>202709190</v>
      </c>
      <c r="R68" s="51">
        <f>IF($H68=0,0,(($J68-$H68)/$H68)*100)</f>
        <v>103.0751062824752</v>
      </c>
      <c r="S68" s="52">
        <f>IF($I68=0,0,(($K68-$I68)/$I68)*100)</f>
        <v>76.90909097366739</v>
      </c>
      <c r="T68" s="51">
        <f>IF($E68=0,0,($P68/$E68)*100)</f>
        <v>35.420669095727064</v>
      </c>
      <c r="U68" s="55">
        <f>IF($E68=0,0,($Q68/$E68)*100)</f>
        <v>37.302489786905156</v>
      </c>
      <c r="V68" s="49">
        <f>V66</f>
        <v>20342000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4334401000</v>
      </c>
      <c r="C69" s="48">
        <f>SUM(C9:C14,C17:C22,C25:C28,C31,C34:C38,C41:C51,C54:C57,C60:C62,C66)</f>
        <v>0</v>
      </c>
      <c r="D69" s="48"/>
      <c r="E69" s="48">
        <f>$B69+$C69+$D69</f>
        <v>4334401000</v>
      </c>
      <c r="F69" s="49">
        <f aca="true" t="shared" si="35" ref="F69:O69">SUM(F9:F14,F17:F22,F25:F28,F31,F34:F38,F41:F51,F54:F57,F60:F62,F66)</f>
        <v>2443999000</v>
      </c>
      <c r="G69" s="50">
        <f t="shared" si="35"/>
        <v>2068350000</v>
      </c>
      <c r="H69" s="49">
        <f t="shared" si="35"/>
        <v>263049000</v>
      </c>
      <c r="I69" s="50">
        <f t="shared" si="35"/>
        <v>295388108</v>
      </c>
      <c r="J69" s="49">
        <f t="shared" si="35"/>
        <v>810342000</v>
      </c>
      <c r="K69" s="50">
        <f t="shared" si="35"/>
        <v>1006357372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1073391000</v>
      </c>
      <c r="Q69" s="50">
        <f>$I69+$K69+$M69+$O69</f>
        <v>1301745480</v>
      </c>
      <c r="R69" s="51">
        <f>IF($H69=0,0,(($J69-$H69)/$H69)*100)</f>
        <v>208.057434166258</v>
      </c>
      <c r="S69" s="52">
        <f>IF($I69=0,0,(($K69-$I69)/$I69)*100)</f>
        <v>240.68987367629572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27.164346433099578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32.94332185237393</v>
      </c>
      <c r="V69" s="49">
        <f>SUM(V9:V14,V17:V22,V25:V28,V31,V34:V38,V41:V51,V54:V57,V60:V62,V66)</f>
        <v>32568000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122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107935000</v>
      </c>
      <c r="C10" s="23">
        <v>0</v>
      </c>
      <c r="D10" s="23"/>
      <c r="E10" s="23">
        <f aca="true" t="shared" si="0" ref="E10:E15">$B10+$C10+$D10</f>
        <v>107935000</v>
      </c>
      <c r="F10" s="24">
        <v>107935000</v>
      </c>
      <c r="G10" s="25">
        <v>107935000</v>
      </c>
      <c r="H10" s="24">
        <v>18587000</v>
      </c>
      <c r="I10" s="25">
        <v>24237609</v>
      </c>
      <c r="J10" s="24">
        <v>27760000</v>
      </c>
      <c r="K10" s="25">
        <v>26773790</v>
      </c>
      <c r="L10" s="24"/>
      <c r="M10" s="25"/>
      <c r="N10" s="24"/>
      <c r="O10" s="25"/>
      <c r="P10" s="24">
        <f aca="true" t="shared" si="1" ref="P10:P15">$H10+$J10+$L10+$N10</f>
        <v>46347000</v>
      </c>
      <c r="Q10" s="25">
        <f aca="true" t="shared" si="2" ref="Q10:Q15">$I10+$K10+$M10+$O10</f>
        <v>51011399</v>
      </c>
      <c r="R10" s="26">
        <f aca="true" t="shared" si="3" ref="R10:R15">IF($H10=0,0,(($J10-$H10)/$H10)*100)</f>
        <v>49.35169742293001</v>
      </c>
      <c r="S10" s="27">
        <f aca="true" t="shared" si="4" ref="S10:S15">IF($I10=0,0,(($K10-$I10)/$I10)*100)</f>
        <v>10.463825041488208</v>
      </c>
      <c r="T10" s="26">
        <f>IF($E10=0,0,($P10/$E10)*100)</f>
        <v>42.93973224625932</v>
      </c>
      <c r="U10" s="28">
        <f>IF($E10=0,0,($Q10/$E10)*100)</f>
        <v>47.26122110529485</v>
      </c>
      <c r="V10" s="24">
        <v>284000</v>
      </c>
      <c r="W10" s="25"/>
    </row>
    <row r="11" spans="1:23" ht="12.75" customHeight="1">
      <c r="A11" s="22" t="s">
        <v>36</v>
      </c>
      <c r="B11" s="23">
        <v>34393000</v>
      </c>
      <c r="C11" s="23">
        <v>0</v>
      </c>
      <c r="D11" s="23"/>
      <c r="E11" s="23">
        <f t="shared" si="0"/>
        <v>34393000</v>
      </c>
      <c r="F11" s="24">
        <v>16500000</v>
      </c>
      <c r="G11" s="25">
        <v>16500000</v>
      </c>
      <c r="H11" s="24">
        <v>4760000</v>
      </c>
      <c r="I11" s="25">
        <v>10423233</v>
      </c>
      <c r="J11" s="24">
        <v>4982000</v>
      </c>
      <c r="K11" s="25">
        <v>2178275</v>
      </c>
      <c r="L11" s="24"/>
      <c r="M11" s="25"/>
      <c r="N11" s="24"/>
      <c r="O11" s="25"/>
      <c r="P11" s="24">
        <f t="shared" si="1"/>
        <v>9742000</v>
      </c>
      <c r="Q11" s="25">
        <f t="shared" si="2"/>
        <v>12601508</v>
      </c>
      <c r="R11" s="26">
        <f t="shared" si="3"/>
        <v>4.663865546218488</v>
      </c>
      <c r="S11" s="27">
        <f t="shared" si="4"/>
        <v>-79.10173359839506</v>
      </c>
      <c r="T11" s="26">
        <f>IF($E11=0,0,($P11/$E11)*100)</f>
        <v>28.3255313581252</v>
      </c>
      <c r="U11" s="28">
        <f>IF($E11=0,0,($Q11/$E11)*100)</f>
        <v>36.63974646003547</v>
      </c>
      <c r="V11" s="24"/>
      <c r="W11" s="25"/>
    </row>
    <row r="12" spans="1:23" ht="12.75" customHeight="1">
      <c r="A12" s="22" t="s">
        <v>37</v>
      </c>
      <c r="B12" s="23">
        <v>39111000</v>
      </c>
      <c r="C12" s="23">
        <v>0</v>
      </c>
      <c r="D12" s="23"/>
      <c r="E12" s="23">
        <f t="shared" si="0"/>
        <v>39111000</v>
      </c>
      <c r="F12" s="24">
        <v>0</v>
      </c>
      <c r="G12" s="25">
        <v>0</v>
      </c>
      <c r="H12" s="24">
        <v>0</v>
      </c>
      <c r="I12" s="25">
        <v>10591498</v>
      </c>
      <c r="J12" s="24">
        <v>0</v>
      </c>
      <c r="K12" s="25">
        <v>13311676</v>
      </c>
      <c r="L12" s="24"/>
      <c r="M12" s="25"/>
      <c r="N12" s="24"/>
      <c r="O12" s="25"/>
      <c r="P12" s="24">
        <f t="shared" si="1"/>
        <v>0</v>
      </c>
      <c r="Q12" s="25">
        <f t="shared" si="2"/>
        <v>23903174</v>
      </c>
      <c r="R12" s="26">
        <f t="shared" si="3"/>
        <v>0</v>
      </c>
      <c r="S12" s="27">
        <f t="shared" si="4"/>
        <v>25.682656032225093</v>
      </c>
      <c r="T12" s="26">
        <f>IF($E12=0,0,($P12/$E12)*100)</f>
        <v>0</v>
      </c>
      <c r="U12" s="28">
        <f>IF($E12=0,0,($Q12/$E12)*100)</f>
        <v>61.11624351205543</v>
      </c>
      <c r="V12" s="24"/>
      <c r="W12" s="25"/>
    </row>
    <row r="13" spans="1:23" ht="12.75" customHeight="1">
      <c r="A13" s="22" t="s">
        <v>38</v>
      </c>
      <c r="B13" s="23">
        <v>151178000</v>
      </c>
      <c r="C13" s="23">
        <v>0</v>
      </c>
      <c r="D13" s="23"/>
      <c r="E13" s="23">
        <f t="shared" si="0"/>
        <v>151178000</v>
      </c>
      <c r="F13" s="24">
        <v>70350000</v>
      </c>
      <c r="G13" s="25">
        <v>70350000</v>
      </c>
      <c r="H13" s="24">
        <v>7781000</v>
      </c>
      <c r="I13" s="25">
        <v>1644255</v>
      </c>
      <c r="J13" s="24">
        <v>4553000</v>
      </c>
      <c r="K13" s="25">
        <v>20877963</v>
      </c>
      <c r="L13" s="24"/>
      <c r="M13" s="25"/>
      <c r="N13" s="24"/>
      <c r="O13" s="25"/>
      <c r="P13" s="24">
        <f t="shared" si="1"/>
        <v>12334000</v>
      </c>
      <c r="Q13" s="25">
        <f t="shared" si="2"/>
        <v>22522218</v>
      </c>
      <c r="R13" s="26">
        <f t="shared" si="3"/>
        <v>-41.48567022233646</v>
      </c>
      <c r="S13" s="27">
        <f t="shared" si="4"/>
        <v>1169.7521369860515</v>
      </c>
      <c r="T13" s="26">
        <f>IF($E13=0,0,($P13/$E13)*100)</f>
        <v>8.158594504491393</v>
      </c>
      <c r="U13" s="28">
        <f>IF($E13=0,0,($Q13/$E13)*100)</f>
        <v>14.89781449681832</v>
      </c>
      <c r="V13" s="24"/>
      <c r="W13" s="25"/>
    </row>
    <row r="14" spans="1:23" ht="12.75" customHeight="1">
      <c r="A14" s="22" t="s">
        <v>39</v>
      </c>
      <c r="B14" s="23">
        <v>5019000</v>
      </c>
      <c r="C14" s="23">
        <v>0</v>
      </c>
      <c r="D14" s="23"/>
      <c r="E14" s="23">
        <f t="shared" si="0"/>
        <v>5019000</v>
      </c>
      <c r="F14" s="24">
        <v>4620000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337636000</v>
      </c>
      <c r="C15" s="30">
        <f>SUM(C9:C14)</f>
        <v>0</v>
      </c>
      <c r="D15" s="30"/>
      <c r="E15" s="30">
        <f t="shared" si="0"/>
        <v>337636000</v>
      </c>
      <c r="F15" s="31">
        <f aca="true" t="shared" si="5" ref="F15:O15">SUM(F9:F14)</f>
        <v>199405000</v>
      </c>
      <c r="G15" s="32">
        <f t="shared" si="5"/>
        <v>194785000</v>
      </c>
      <c r="H15" s="31">
        <f t="shared" si="5"/>
        <v>31128000</v>
      </c>
      <c r="I15" s="32">
        <f t="shared" si="5"/>
        <v>46896595</v>
      </c>
      <c r="J15" s="31">
        <f t="shared" si="5"/>
        <v>37295000</v>
      </c>
      <c r="K15" s="32">
        <f t="shared" si="5"/>
        <v>63141704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68423000</v>
      </c>
      <c r="Q15" s="32">
        <f t="shared" si="2"/>
        <v>110038299</v>
      </c>
      <c r="R15" s="33">
        <f t="shared" si="3"/>
        <v>19.811745052685684</v>
      </c>
      <c r="S15" s="34">
        <f t="shared" si="4"/>
        <v>34.64027399004128</v>
      </c>
      <c r="T15" s="33">
        <f>IF(SUM($E9:$E13)=0,0,(P15/SUM($E9:$E13))*100)</f>
        <v>20.57110730960835</v>
      </c>
      <c r="U15" s="35">
        <f>IF(SUM($E9:$E13)=0,0,(Q15/SUM($E9:$E13))*100)</f>
        <v>33.08258417338861</v>
      </c>
      <c r="V15" s="31">
        <f>SUM(V9:V14)</f>
        <v>284000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19096000</v>
      </c>
      <c r="C18" s="23">
        <v>0</v>
      </c>
      <c r="D18" s="23"/>
      <c r="E18" s="23">
        <f t="shared" si="6"/>
        <v>19096000</v>
      </c>
      <c r="F18" s="24">
        <v>18412000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34244000</v>
      </c>
      <c r="C21" s="23">
        <v>0</v>
      </c>
      <c r="D21" s="23"/>
      <c r="E21" s="23">
        <f t="shared" si="6"/>
        <v>34244000</v>
      </c>
      <c r="F21" s="24">
        <v>22830000</v>
      </c>
      <c r="G21" s="25">
        <v>22830000</v>
      </c>
      <c r="H21" s="24">
        <v>612000</v>
      </c>
      <c r="I21" s="25">
        <v>4737339</v>
      </c>
      <c r="J21" s="24">
        <v>1103000</v>
      </c>
      <c r="K21" s="25">
        <v>7038482</v>
      </c>
      <c r="L21" s="24"/>
      <c r="M21" s="25"/>
      <c r="N21" s="24"/>
      <c r="O21" s="25"/>
      <c r="P21" s="24">
        <f t="shared" si="7"/>
        <v>1715000</v>
      </c>
      <c r="Q21" s="25">
        <f t="shared" si="8"/>
        <v>11775821</v>
      </c>
      <c r="R21" s="26">
        <f t="shared" si="9"/>
        <v>80.22875816993465</v>
      </c>
      <c r="S21" s="27">
        <f t="shared" si="10"/>
        <v>48.57459008105605</v>
      </c>
      <c r="T21" s="26">
        <f t="shared" si="11"/>
        <v>5.008176614881439</v>
      </c>
      <c r="U21" s="28">
        <f t="shared" si="12"/>
        <v>34.38798329634388</v>
      </c>
      <c r="V21" s="24">
        <v>2530000</v>
      </c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53340000</v>
      </c>
      <c r="C23" s="30">
        <f>SUM(C17:C22)</f>
        <v>0</v>
      </c>
      <c r="D23" s="30"/>
      <c r="E23" s="30">
        <f t="shared" si="6"/>
        <v>53340000</v>
      </c>
      <c r="F23" s="31">
        <f aca="true" t="shared" si="13" ref="F23:O23">SUM(F17:F22)</f>
        <v>41242000</v>
      </c>
      <c r="G23" s="32">
        <f t="shared" si="13"/>
        <v>22830000</v>
      </c>
      <c r="H23" s="31">
        <f t="shared" si="13"/>
        <v>612000</v>
      </c>
      <c r="I23" s="32">
        <f t="shared" si="13"/>
        <v>4737339</v>
      </c>
      <c r="J23" s="31">
        <f t="shared" si="13"/>
        <v>1103000</v>
      </c>
      <c r="K23" s="32">
        <f t="shared" si="13"/>
        <v>7038482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1715000</v>
      </c>
      <c r="Q23" s="32">
        <f t="shared" si="8"/>
        <v>11775821</v>
      </c>
      <c r="R23" s="33">
        <f t="shared" si="9"/>
        <v>80.22875816993465</v>
      </c>
      <c r="S23" s="34">
        <f t="shared" si="10"/>
        <v>48.57459008105605</v>
      </c>
      <c r="T23" s="33">
        <f>IF(($E23-$E18-$E22)=0,0,($P23/($E23-$E18-$E22))*100)</f>
        <v>5.008176614881439</v>
      </c>
      <c r="U23" s="35">
        <f>IF(($E23-$E18-$E22)=0,0,($Q23/($E23-$E18-$E22))*100)</f>
        <v>34.38798329634388</v>
      </c>
      <c r="V23" s="31">
        <f>SUM(V17:V22)</f>
        <v>2530000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1127164000</v>
      </c>
      <c r="C27" s="23">
        <v>0</v>
      </c>
      <c r="D27" s="23"/>
      <c r="E27" s="23">
        <f>$B27+$C27+$D27</f>
        <v>1127164000</v>
      </c>
      <c r="F27" s="24">
        <v>563584000</v>
      </c>
      <c r="G27" s="25">
        <v>563584000</v>
      </c>
      <c r="H27" s="24">
        <v>95472000</v>
      </c>
      <c r="I27" s="25">
        <v>135630572</v>
      </c>
      <c r="J27" s="24">
        <v>228046000</v>
      </c>
      <c r="K27" s="25">
        <v>227441105</v>
      </c>
      <c r="L27" s="24"/>
      <c r="M27" s="25"/>
      <c r="N27" s="24"/>
      <c r="O27" s="25"/>
      <c r="P27" s="24">
        <f>$H27+$J27+$L27+$N27</f>
        <v>323518000</v>
      </c>
      <c r="Q27" s="25">
        <f>$I27+$K27+$M27+$O27</f>
        <v>363071677</v>
      </c>
      <c r="R27" s="26">
        <f>IF($H27=0,0,(($J27-$H27)/$H27)*100)</f>
        <v>138.8616557734205</v>
      </c>
      <c r="S27" s="27">
        <f>IF($I27=0,0,(($K27-$I27)/$I27)*100)</f>
        <v>67.69162117815148</v>
      </c>
      <c r="T27" s="26">
        <f>IF($E27=0,0,($P27/$E27)*100)</f>
        <v>28.701945768317653</v>
      </c>
      <c r="U27" s="28">
        <f>IF($E27=0,0,($Q27/$E27)*100)</f>
        <v>32.21107815721581</v>
      </c>
      <c r="V27" s="24"/>
      <c r="W27" s="25"/>
    </row>
    <row r="28" spans="1:23" ht="12.75" customHeight="1">
      <c r="A28" s="22" t="s">
        <v>52</v>
      </c>
      <c r="B28" s="23">
        <v>24130000</v>
      </c>
      <c r="C28" s="23">
        <v>0</v>
      </c>
      <c r="D28" s="23"/>
      <c r="E28" s="23">
        <f>$B28+$C28+$D28</f>
        <v>24130000</v>
      </c>
      <c r="F28" s="24">
        <v>16891000</v>
      </c>
      <c r="G28" s="25">
        <v>16891000</v>
      </c>
      <c r="H28" s="24">
        <v>3921000</v>
      </c>
      <c r="I28" s="25">
        <v>2951042</v>
      </c>
      <c r="J28" s="24">
        <v>4703000</v>
      </c>
      <c r="K28" s="25">
        <v>4029022</v>
      </c>
      <c r="L28" s="24"/>
      <c r="M28" s="25"/>
      <c r="N28" s="24"/>
      <c r="O28" s="25"/>
      <c r="P28" s="24">
        <f>$H28+$J28+$L28+$N28</f>
        <v>8624000</v>
      </c>
      <c r="Q28" s="25">
        <f>$I28+$K28+$M28+$O28</f>
        <v>6980064</v>
      </c>
      <c r="R28" s="26">
        <f>IF($H28=0,0,(($J28-$H28)/$H28)*100)</f>
        <v>19.943891864320324</v>
      </c>
      <c r="S28" s="27">
        <f>IF($I28=0,0,(($K28-$I28)/$I28)*100)</f>
        <v>36.52879220288969</v>
      </c>
      <c r="T28" s="26">
        <f>IF($E28=0,0,($P28/$E28)*100)</f>
        <v>35.73974305843349</v>
      </c>
      <c r="U28" s="28">
        <f>IF($E28=0,0,($Q28/$E28)*100)</f>
        <v>28.92691255698301</v>
      </c>
      <c r="V28" s="24"/>
      <c r="W28" s="25"/>
    </row>
    <row r="29" spans="1:23" ht="12.75" customHeight="1">
      <c r="A29" s="29" t="s">
        <v>40</v>
      </c>
      <c r="B29" s="30">
        <f>SUM(B25:B28)</f>
        <v>1151294000</v>
      </c>
      <c r="C29" s="30">
        <f>SUM(C25:C28)</f>
        <v>0</v>
      </c>
      <c r="D29" s="30"/>
      <c r="E29" s="30">
        <f>$B29+$C29+$D29</f>
        <v>1151294000</v>
      </c>
      <c r="F29" s="31">
        <f aca="true" t="shared" si="14" ref="F29:O29">SUM(F25:F28)</f>
        <v>580475000</v>
      </c>
      <c r="G29" s="32">
        <f t="shared" si="14"/>
        <v>580475000</v>
      </c>
      <c r="H29" s="31">
        <f t="shared" si="14"/>
        <v>99393000</v>
      </c>
      <c r="I29" s="32">
        <f t="shared" si="14"/>
        <v>138581614</v>
      </c>
      <c r="J29" s="31">
        <f t="shared" si="14"/>
        <v>232749000</v>
      </c>
      <c r="K29" s="32">
        <f t="shared" si="14"/>
        <v>231470127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332142000</v>
      </c>
      <c r="Q29" s="32">
        <f>$I29+$K29+$M29+$O29</f>
        <v>370051741</v>
      </c>
      <c r="R29" s="33">
        <f>IF($H29=0,0,(($J29-$H29)/$H29)*100)</f>
        <v>134.1704144155021</v>
      </c>
      <c r="S29" s="34">
        <f>IF($I29=0,0,(($K29-$I29)/$I29)*100)</f>
        <v>67.02802075894425</v>
      </c>
      <c r="T29" s="33">
        <f>IF($E29=0,0,($P29/$E29)*100)</f>
        <v>28.849451139326703</v>
      </c>
      <c r="U29" s="35">
        <f>IF($E29=0,0,($Q29/$E29)*100)</f>
        <v>32.14224524752149</v>
      </c>
      <c r="V29" s="31">
        <f>SUM(V25:V28)</f>
        <v>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191354000</v>
      </c>
      <c r="C31" s="23">
        <v>0</v>
      </c>
      <c r="D31" s="23"/>
      <c r="E31" s="23">
        <f>$B31+$C31+$D31</f>
        <v>191354000</v>
      </c>
      <c r="F31" s="24">
        <v>133946000</v>
      </c>
      <c r="G31" s="25">
        <v>133046000</v>
      </c>
      <c r="H31" s="24">
        <v>34204000</v>
      </c>
      <c r="I31" s="25">
        <v>62819234</v>
      </c>
      <c r="J31" s="24">
        <v>67711000</v>
      </c>
      <c r="K31" s="25">
        <v>78333701</v>
      </c>
      <c r="L31" s="24"/>
      <c r="M31" s="25"/>
      <c r="N31" s="24"/>
      <c r="O31" s="25"/>
      <c r="P31" s="24">
        <f>$H31+$J31+$L31+$N31</f>
        <v>101915000</v>
      </c>
      <c r="Q31" s="25">
        <f>$I31+$K31+$M31+$O31</f>
        <v>141152935</v>
      </c>
      <c r="R31" s="26">
        <f>IF($H31=0,0,(($J31-$H31)/$H31)*100)</f>
        <v>97.96222664015905</v>
      </c>
      <c r="S31" s="27">
        <f>IF($I31=0,0,(($K31-$I31)/$I31)*100)</f>
        <v>24.697001240097897</v>
      </c>
      <c r="T31" s="26">
        <f>IF($E31=0,0,($P31/$E31)*100)</f>
        <v>53.259926628134245</v>
      </c>
      <c r="U31" s="28">
        <f>IF($E31=0,0,($Q31/$E31)*100)</f>
        <v>73.76534329044598</v>
      </c>
      <c r="V31" s="24">
        <v>134000</v>
      </c>
      <c r="W31" s="25"/>
    </row>
    <row r="32" spans="1:23" ht="12.75" customHeight="1">
      <c r="A32" s="29" t="s">
        <v>40</v>
      </c>
      <c r="B32" s="30">
        <f>B31</f>
        <v>191354000</v>
      </c>
      <c r="C32" s="30">
        <f>C31</f>
        <v>0</v>
      </c>
      <c r="D32" s="30"/>
      <c r="E32" s="30">
        <f>$B32+$C32+$D32</f>
        <v>191354000</v>
      </c>
      <c r="F32" s="31">
        <f aca="true" t="shared" si="15" ref="F32:O32">F31</f>
        <v>133946000</v>
      </c>
      <c r="G32" s="32">
        <f t="shared" si="15"/>
        <v>133046000</v>
      </c>
      <c r="H32" s="31">
        <f t="shared" si="15"/>
        <v>34204000</v>
      </c>
      <c r="I32" s="32">
        <f t="shared" si="15"/>
        <v>62819234</v>
      </c>
      <c r="J32" s="31">
        <f t="shared" si="15"/>
        <v>67711000</v>
      </c>
      <c r="K32" s="32">
        <f t="shared" si="15"/>
        <v>78333701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101915000</v>
      </c>
      <c r="Q32" s="32">
        <f>$I32+$K32+$M32+$O32</f>
        <v>141152935</v>
      </c>
      <c r="R32" s="33">
        <f>IF($H32=0,0,(($J32-$H32)/$H32)*100)</f>
        <v>97.96222664015905</v>
      </c>
      <c r="S32" s="34">
        <f>IF($I32=0,0,(($K32-$I32)/$I32)*100)</f>
        <v>24.697001240097897</v>
      </c>
      <c r="T32" s="33">
        <f>IF($E32=0,0,($P32/$E32)*100)</f>
        <v>53.259926628134245</v>
      </c>
      <c r="U32" s="35">
        <f>IF($E32=0,0,($Q32/$E32)*100)</f>
        <v>73.76534329044598</v>
      </c>
      <c r="V32" s="31">
        <f>V31</f>
        <v>134000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540000000</v>
      </c>
      <c r="C34" s="23">
        <v>0</v>
      </c>
      <c r="D34" s="23"/>
      <c r="E34" s="23">
        <f aca="true" t="shared" si="16" ref="E34:E39">$B34+$C34+$D34</f>
        <v>540000000</v>
      </c>
      <c r="F34" s="24">
        <v>519000000</v>
      </c>
      <c r="G34" s="25">
        <v>519000000</v>
      </c>
      <c r="H34" s="24">
        <v>32824000</v>
      </c>
      <c r="I34" s="25">
        <v>122115819</v>
      </c>
      <c r="J34" s="24">
        <v>19168000</v>
      </c>
      <c r="K34" s="25">
        <v>121013401</v>
      </c>
      <c r="L34" s="24"/>
      <c r="M34" s="25"/>
      <c r="N34" s="24"/>
      <c r="O34" s="25"/>
      <c r="P34" s="24">
        <f aca="true" t="shared" si="17" ref="P34:P39">$H34+$J34+$L34+$N34</f>
        <v>51992000</v>
      </c>
      <c r="Q34" s="25">
        <f aca="true" t="shared" si="18" ref="Q34:Q39">$I34+$K34+$M34+$O34</f>
        <v>243129220</v>
      </c>
      <c r="R34" s="26">
        <f aca="true" t="shared" si="19" ref="R34:R39">IF($H34=0,0,(($J34-$H34)/$H34)*100)</f>
        <v>-41.60370460638557</v>
      </c>
      <c r="S34" s="27">
        <f aca="true" t="shared" si="20" ref="S34:S39">IF($I34=0,0,(($K34-$I34)/$I34)*100)</f>
        <v>-0.9027642847811552</v>
      </c>
      <c r="T34" s="26">
        <f>IF($E34=0,0,($P34/$E34)*100)</f>
        <v>9.628148148148147</v>
      </c>
      <c r="U34" s="28">
        <f>IF($E34=0,0,($Q34/$E34)*100)</f>
        <v>45.02392962962963</v>
      </c>
      <c r="V34" s="24">
        <v>34722000</v>
      </c>
      <c r="W34" s="25"/>
    </row>
    <row r="35" spans="1:23" ht="12.75" customHeight="1">
      <c r="A35" s="22" t="s">
        <v>57</v>
      </c>
      <c r="B35" s="23">
        <v>1095905000</v>
      </c>
      <c r="C35" s="23">
        <v>0</v>
      </c>
      <c r="D35" s="23"/>
      <c r="E35" s="23">
        <f t="shared" si="16"/>
        <v>1095905000</v>
      </c>
      <c r="F35" s="24">
        <v>986314000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41000000</v>
      </c>
      <c r="C37" s="23">
        <v>0</v>
      </c>
      <c r="D37" s="23"/>
      <c r="E37" s="23">
        <f t="shared" si="16"/>
        <v>41000000</v>
      </c>
      <c r="F37" s="24">
        <v>28000000</v>
      </c>
      <c r="G37" s="25">
        <v>12000000</v>
      </c>
      <c r="H37" s="24">
        <v>0</v>
      </c>
      <c r="I37" s="25">
        <v>0</v>
      </c>
      <c r="J37" s="24">
        <v>862000</v>
      </c>
      <c r="K37" s="25">
        <v>2069366</v>
      </c>
      <c r="L37" s="24"/>
      <c r="M37" s="25"/>
      <c r="N37" s="24"/>
      <c r="O37" s="25"/>
      <c r="P37" s="24">
        <f t="shared" si="17"/>
        <v>862000</v>
      </c>
      <c r="Q37" s="25">
        <f t="shared" si="18"/>
        <v>2069366</v>
      </c>
      <c r="R37" s="26">
        <f t="shared" si="19"/>
        <v>0</v>
      </c>
      <c r="S37" s="27">
        <f t="shared" si="20"/>
        <v>0</v>
      </c>
      <c r="T37" s="26">
        <f>IF($E37=0,0,($P37/$E37)*100)</f>
        <v>2.102439024390244</v>
      </c>
      <c r="U37" s="28">
        <f>IF($E37=0,0,($Q37/$E37)*100)</f>
        <v>5.047234146341464</v>
      </c>
      <c r="V37" s="24"/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1676905000</v>
      </c>
      <c r="C39" s="30">
        <f>SUM(C34:C38)</f>
        <v>0</v>
      </c>
      <c r="D39" s="30"/>
      <c r="E39" s="30">
        <f t="shared" si="16"/>
        <v>1676905000</v>
      </c>
      <c r="F39" s="31">
        <f aca="true" t="shared" si="21" ref="F39:O39">SUM(F34:F38)</f>
        <v>1533314000</v>
      </c>
      <c r="G39" s="32">
        <f t="shared" si="21"/>
        <v>531000000</v>
      </c>
      <c r="H39" s="31">
        <f t="shared" si="21"/>
        <v>32824000</v>
      </c>
      <c r="I39" s="32">
        <f t="shared" si="21"/>
        <v>122115819</v>
      </c>
      <c r="J39" s="31">
        <f t="shared" si="21"/>
        <v>20030000</v>
      </c>
      <c r="K39" s="32">
        <f t="shared" si="21"/>
        <v>123082767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52854000</v>
      </c>
      <c r="Q39" s="32">
        <f t="shared" si="18"/>
        <v>245198586</v>
      </c>
      <c r="R39" s="33">
        <f t="shared" si="19"/>
        <v>-38.97757738240312</v>
      </c>
      <c r="S39" s="34">
        <f t="shared" si="20"/>
        <v>0.7918286164055454</v>
      </c>
      <c r="T39" s="33">
        <f>IF((+$E34+$E37)=0,0,(P39/(+$E34+$E37))*100)</f>
        <v>9.097074010327022</v>
      </c>
      <c r="U39" s="35">
        <f>IF((+$E34+$E37)=0,0,(Q39/(+$E34+$E37))*100)</f>
        <v>42.20285473321859</v>
      </c>
      <c r="V39" s="31">
        <f>SUM(V34:V38)</f>
        <v>34722000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605395000</v>
      </c>
      <c r="C42" s="23">
        <v>0</v>
      </c>
      <c r="D42" s="23"/>
      <c r="E42" s="23">
        <f t="shared" si="22"/>
        <v>605395000</v>
      </c>
      <c r="F42" s="24">
        <v>429222000</v>
      </c>
      <c r="G42" s="25">
        <v>384170000</v>
      </c>
      <c r="H42" s="24">
        <v>151566000</v>
      </c>
      <c r="I42" s="25">
        <v>119200844</v>
      </c>
      <c r="J42" s="24">
        <v>105932000</v>
      </c>
      <c r="K42" s="25">
        <v>86523718</v>
      </c>
      <c r="L42" s="24"/>
      <c r="M42" s="25"/>
      <c r="N42" s="24"/>
      <c r="O42" s="25"/>
      <c r="P42" s="24">
        <f t="shared" si="23"/>
        <v>257498000</v>
      </c>
      <c r="Q42" s="25">
        <f t="shared" si="24"/>
        <v>205724562</v>
      </c>
      <c r="R42" s="26">
        <f t="shared" si="25"/>
        <v>-30.10833564255836</v>
      </c>
      <c r="S42" s="27">
        <f t="shared" si="26"/>
        <v>-27.413502206410552</v>
      </c>
      <c r="T42" s="26">
        <f t="shared" si="27"/>
        <v>42.53388283682554</v>
      </c>
      <c r="U42" s="28">
        <f t="shared" si="28"/>
        <v>33.9818733223763</v>
      </c>
      <c r="V42" s="24"/>
      <c r="W42" s="25"/>
    </row>
    <row r="43" spans="1:23" ht="12.75" customHeight="1">
      <c r="A43" s="22" t="s">
        <v>64</v>
      </c>
      <c r="B43" s="23">
        <v>120000000</v>
      </c>
      <c r="C43" s="23">
        <v>0</v>
      </c>
      <c r="D43" s="23"/>
      <c r="E43" s="23">
        <f t="shared" si="22"/>
        <v>120000000</v>
      </c>
      <c r="F43" s="24">
        <v>119000000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/>
      <c r="M47" s="25"/>
      <c r="N47" s="24"/>
      <c r="O47" s="25"/>
      <c r="P47" s="24">
        <f t="shared" si="23"/>
        <v>0</v>
      </c>
      <c r="Q47" s="25">
        <f t="shared" si="24"/>
        <v>0</v>
      </c>
      <c r="R47" s="26">
        <f t="shared" si="25"/>
        <v>0</v>
      </c>
      <c r="S47" s="27">
        <f t="shared" si="26"/>
        <v>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890000000</v>
      </c>
      <c r="C50" s="23">
        <v>0</v>
      </c>
      <c r="D50" s="23"/>
      <c r="E50" s="23">
        <f t="shared" si="22"/>
        <v>890000000</v>
      </c>
      <c r="F50" s="24">
        <v>705001000</v>
      </c>
      <c r="G50" s="25">
        <v>671301000</v>
      </c>
      <c r="H50" s="24">
        <v>27772000</v>
      </c>
      <c r="I50" s="25">
        <v>157325774</v>
      </c>
      <c r="J50" s="24">
        <v>174428000</v>
      </c>
      <c r="K50" s="25">
        <v>190443110</v>
      </c>
      <c r="L50" s="24"/>
      <c r="M50" s="25"/>
      <c r="N50" s="24"/>
      <c r="O50" s="25"/>
      <c r="P50" s="24">
        <f t="shared" si="23"/>
        <v>202200000</v>
      </c>
      <c r="Q50" s="25">
        <f t="shared" si="24"/>
        <v>347768884</v>
      </c>
      <c r="R50" s="26">
        <f t="shared" si="25"/>
        <v>528.0714388592827</v>
      </c>
      <c r="S50" s="27">
        <f t="shared" si="26"/>
        <v>21.05016562638999</v>
      </c>
      <c r="T50" s="26">
        <f t="shared" si="27"/>
        <v>22.719101123595507</v>
      </c>
      <c r="U50" s="28">
        <f t="shared" si="28"/>
        <v>39.07515550561798</v>
      </c>
      <c r="V50" s="24">
        <v>46531000</v>
      </c>
      <c r="W50" s="25"/>
    </row>
    <row r="51" spans="1:23" ht="12.75" customHeight="1">
      <c r="A51" s="22" t="s">
        <v>72</v>
      </c>
      <c r="B51" s="23">
        <v>185000000</v>
      </c>
      <c r="C51" s="23">
        <v>0</v>
      </c>
      <c r="D51" s="23"/>
      <c r="E51" s="23">
        <f t="shared" si="22"/>
        <v>185000000</v>
      </c>
      <c r="F51" s="24">
        <v>134000000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1800395000</v>
      </c>
      <c r="C52" s="30">
        <f>SUM(C41:C51)</f>
        <v>0</v>
      </c>
      <c r="D52" s="30"/>
      <c r="E52" s="30">
        <f t="shared" si="22"/>
        <v>1800395000</v>
      </c>
      <c r="F52" s="31">
        <f aca="true" t="shared" si="29" ref="F52:O52">SUM(F41:F51)</f>
        <v>1387223000</v>
      </c>
      <c r="G52" s="32">
        <f t="shared" si="29"/>
        <v>1055471000</v>
      </c>
      <c r="H52" s="31">
        <f t="shared" si="29"/>
        <v>179338000</v>
      </c>
      <c r="I52" s="32">
        <f t="shared" si="29"/>
        <v>276526618</v>
      </c>
      <c r="J52" s="31">
        <f t="shared" si="29"/>
        <v>280360000</v>
      </c>
      <c r="K52" s="32">
        <f t="shared" si="29"/>
        <v>276966828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459698000</v>
      </c>
      <c r="Q52" s="32">
        <f t="shared" si="24"/>
        <v>553493446</v>
      </c>
      <c r="R52" s="33">
        <f t="shared" si="25"/>
        <v>56.330504410665895</v>
      </c>
      <c r="S52" s="34">
        <f t="shared" si="26"/>
        <v>0.15919263150283783</v>
      </c>
      <c r="T52" s="33">
        <f>IF((+$E42+$E44+$E46+$E47+$E50)=0,0,(P52/(+$E42+$E44+$E46+$E47+$E50))*100)</f>
        <v>30.74090792064973</v>
      </c>
      <c r="U52" s="35">
        <f>IF((+$E42+$E44+$E46+$E47+$E50)=0,0,(Q52/(+$E42+$E44+$E46+$E47+$E50))*100)</f>
        <v>37.01319357092942</v>
      </c>
      <c r="V52" s="31">
        <f>SUM(V41:V51)</f>
        <v>46531000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14318000</v>
      </c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14318000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5210924000</v>
      </c>
      <c r="C64" s="48">
        <f>SUM(C9:C14,C17:C22,C25:C28,C31,C34:C38,C41:C51,C54:C57,C60:C62)</f>
        <v>0</v>
      </c>
      <c r="D64" s="48"/>
      <c r="E64" s="48">
        <f>$B64+$C64+$D64</f>
        <v>5210924000</v>
      </c>
      <c r="F64" s="49">
        <f aca="true" t="shared" si="32" ref="F64:O64">SUM(F9:F14,F17:F22,F25:F28,F31,F34:F38,F41:F51,F54:F57,F60:F62)</f>
        <v>3875605000</v>
      </c>
      <c r="G64" s="50">
        <f t="shared" si="32"/>
        <v>2517607000</v>
      </c>
      <c r="H64" s="49">
        <f t="shared" si="32"/>
        <v>377499000</v>
      </c>
      <c r="I64" s="50">
        <f t="shared" si="32"/>
        <v>651677219</v>
      </c>
      <c r="J64" s="49">
        <f t="shared" si="32"/>
        <v>639248000</v>
      </c>
      <c r="K64" s="50">
        <f t="shared" si="32"/>
        <v>780033609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1016747000</v>
      </c>
      <c r="Q64" s="50">
        <f>$I64+$K64+$M64+$O64</f>
        <v>1431710828</v>
      </c>
      <c r="R64" s="51">
        <f>IF($H64=0,0,(($J64-$H64)/$H64)*100)</f>
        <v>69.33766711964799</v>
      </c>
      <c r="S64" s="52">
        <f>IF($I64=0,0,(($K64-$I64)/$I64)*100)</f>
        <v>19.696313797337144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26.85612207810869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37.81688146344968</v>
      </c>
      <c r="V64" s="49">
        <f>SUM(V9:V14,V17:V22,V25:V28,V31,V34:V38,V41:V51,V54:V57,V60:V62)</f>
        <v>98519000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3444092000</v>
      </c>
      <c r="C66" s="23">
        <v>0</v>
      </c>
      <c r="D66" s="23"/>
      <c r="E66" s="23">
        <f>$B66+$C66+$D66</f>
        <v>3444092000</v>
      </c>
      <c r="F66" s="24">
        <v>2408684000</v>
      </c>
      <c r="G66" s="25">
        <v>2389684000</v>
      </c>
      <c r="H66" s="24">
        <v>716112000</v>
      </c>
      <c r="I66" s="25">
        <v>693009979</v>
      </c>
      <c r="J66" s="24">
        <v>950448000</v>
      </c>
      <c r="K66" s="25">
        <v>922112185</v>
      </c>
      <c r="L66" s="24"/>
      <c r="M66" s="25"/>
      <c r="N66" s="24"/>
      <c r="O66" s="25"/>
      <c r="P66" s="24">
        <f>$H66+$J66+$L66+$N66</f>
        <v>1666560000</v>
      </c>
      <c r="Q66" s="25">
        <f>$I66+$K66+$M66+$O66</f>
        <v>1615122164</v>
      </c>
      <c r="R66" s="26">
        <f>IF($H66=0,0,(($J66-$H66)/$H66)*100)</f>
        <v>32.723372880219856</v>
      </c>
      <c r="S66" s="27">
        <f>IF($I66=0,0,(($K66-$I66)/$I66)*100)</f>
        <v>33.05900534514525</v>
      </c>
      <c r="T66" s="26">
        <f>IF($E66=0,0,($P66/$E66)*100)</f>
        <v>48.38895128236992</v>
      </c>
      <c r="U66" s="28">
        <f>IF($E66=0,0,($Q66/$E66)*100)</f>
        <v>46.89544193360688</v>
      </c>
      <c r="V66" s="24">
        <v>11272000</v>
      </c>
      <c r="W66" s="25"/>
    </row>
    <row r="67" spans="1:23" ht="12.75" customHeight="1">
      <c r="A67" s="40" t="s">
        <v>40</v>
      </c>
      <c r="B67" s="41">
        <f>B66</f>
        <v>3444092000</v>
      </c>
      <c r="C67" s="41">
        <f>C66</f>
        <v>0</v>
      </c>
      <c r="D67" s="41"/>
      <c r="E67" s="41">
        <f>$B67+$C67+$D67</f>
        <v>3444092000</v>
      </c>
      <c r="F67" s="42">
        <f aca="true" t="shared" si="33" ref="F67:O67">F66</f>
        <v>2408684000</v>
      </c>
      <c r="G67" s="43">
        <f t="shared" si="33"/>
        <v>2389684000</v>
      </c>
      <c r="H67" s="42">
        <f t="shared" si="33"/>
        <v>716112000</v>
      </c>
      <c r="I67" s="43">
        <f t="shared" si="33"/>
        <v>693009979</v>
      </c>
      <c r="J67" s="42">
        <f t="shared" si="33"/>
        <v>950448000</v>
      </c>
      <c r="K67" s="43">
        <f t="shared" si="33"/>
        <v>922112185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1666560000</v>
      </c>
      <c r="Q67" s="43">
        <f>$I67+$K67+$M67+$O67</f>
        <v>1615122164</v>
      </c>
      <c r="R67" s="44">
        <f>IF($H67=0,0,(($J67-$H67)/$H67)*100)</f>
        <v>32.723372880219856</v>
      </c>
      <c r="S67" s="45">
        <f>IF($I67=0,0,(($K67-$I67)/$I67)*100)</f>
        <v>33.05900534514525</v>
      </c>
      <c r="T67" s="44">
        <f>IF($E67=0,0,($P67/$E67)*100)</f>
        <v>48.38895128236992</v>
      </c>
      <c r="U67" s="46">
        <f>IF($E67=0,0,($Q67/$E67)*100)</f>
        <v>46.89544193360688</v>
      </c>
      <c r="V67" s="42">
        <f>V66</f>
        <v>11272000</v>
      </c>
      <c r="W67" s="43">
        <f>W66</f>
        <v>0</v>
      </c>
    </row>
    <row r="68" spans="1:23" ht="12.75" customHeight="1">
      <c r="A68" s="47" t="s">
        <v>82</v>
      </c>
      <c r="B68" s="48">
        <f>B66</f>
        <v>3444092000</v>
      </c>
      <c r="C68" s="48">
        <f>C66</f>
        <v>0</v>
      </c>
      <c r="D68" s="48"/>
      <c r="E68" s="48">
        <f>$B68+$C68+$D68</f>
        <v>3444092000</v>
      </c>
      <c r="F68" s="49">
        <f aca="true" t="shared" si="34" ref="F68:O68">F66</f>
        <v>2408684000</v>
      </c>
      <c r="G68" s="50">
        <f t="shared" si="34"/>
        <v>2389684000</v>
      </c>
      <c r="H68" s="49">
        <f t="shared" si="34"/>
        <v>716112000</v>
      </c>
      <c r="I68" s="50">
        <f t="shared" si="34"/>
        <v>693009979</v>
      </c>
      <c r="J68" s="49">
        <f t="shared" si="34"/>
        <v>950448000</v>
      </c>
      <c r="K68" s="50">
        <f t="shared" si="34"/>
        <v>922112185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1666560000</v>
      </c>
      <c r="Q68" s="50">
        <f>$I68+$K68+$M68+$O68</f>
        <v>1615122164</v>
      </c>
      <c r="R68" s="51">
        <f>IF($H68=0,0,(($J68-$H68)/$H68)*100)</f>
        <v>32.723372880219856</v>
      </c>
      <c r="S68" s="52">
        <f>IF($I68=0,0,(($K68-$I68)/$I68)*100)</f>
        <v>33.05900534514525</v>
      </c>
      <c r="T68" s="51">
        <f>IF($E68=0,0,($P68/$E68)*100)</f>
        <v>48.38895128236992</v>
      </c>
      <c r="U68" s="55">
        <f>IF($E68=0,0,($Q68/$E68)*100)</f>
        <v>46.89544193360688</v>
      </c>
      <c r="V68" s="49">
        <f>V66</f>
        <v>11272000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8655016000</v>
      </c>
      <c r="C69" s="48">
        <f>SUM(C9:C14,C17:C22,C25:C28,C31,C34:C38,C41:C51,C54:C57,C60:C62,C66)</f>
        <v>0</v>
      </c>
      <c r="D69" s="48"/>
      <c r="E69" s="48">
        <f>$B69+$C69+$D69</f>
        <v>8655016000</v>
      </c>
      <c r="F69" s="49">
        <f aca="true" t="shared" si="35" ref="F69:O69">SUM(F9:F14,F17:F22,F25:F28,F31,F34:F38,F41:F51,F54:F57,F60:F62,F66)</f>
        <v>6284289000</v>
      </c>
      <c r="G69" s="50">
        <f t="shared" si="35"/>
        <v>4907291000</v>
      </c>
      <c r="H69" s="49">
        <f t="shared" si="35"/>
        <v>1093611000</v>
      </c>
      <c r="I69" s="50">
        <f t="shared" si="35"/>
        <v>1344687198</v>
      </c>
      <c r="J69" s="49">
        <f t="shared" si="35"/>
        <v>1589696000</v>
      </c>
      <c r="K69" s="50">
        <f t="shared" si="35"/>
        <v>1702145794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2683307000</v>
      </c>
      <c r="Q69" s="50">
        <f>$I69+$K69+$M69+$O69</f>
        <v>3046832992</v>
      </c>
      <c r="R69" s="51">
        <f>IF($H69=0,0,(($J69-$H69)/$H69)*100)</f>
        <v>45.362107733005615</v>
      </c>
      <c r="S69" s="52">
        <f>IF($I69=0,0,(($K69-$I69)/$I69)*100)</f>
        <v>26.58302960953749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37.11353367277105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42.14155847389127</v>
      </c>
      <c r="V69" s="49">
        <f>SUM(V9:V14,V17:V22,V25:V28,V31,V34:V38,V41:V51,V54:V57,V60:V62,V66)</f>
        <v>109791000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122"/>
  <sheetViews>
    <sheetView showGridLines="0" zoomScalePageLayoutView="0" workbookViewId="0" topLeftCell="A1">
      <selection activeCell="P7" sqref="P7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56335000</v>
      </c>
      <c r="C10" s="23">
        <v>0</v>
      </c>
      <c r="D10" s="23"/>
      <c r="E10" s="23">
        <f aca="true" t="shared" si="0" ref="E10:E15">$B10+$C10+$D10</f>
        <v>56335000</v>
      </c>
      <c r="F10" s="24">
        <v>56335000</v>
      </c>
      <c r="G10" s="25">
        <v>56335000</v>
      </c>
      <c r="H10" s="24">
        <v>11474000</v>
      </c>
      <c r="I10" s="25">
        <v>13760343</v>
      </c>
      <c r="J10" s="24">
        <v>14259000</v>
      </c>
      <c r="K10" s="25">
        <v>15410865</v>
      </c>
      <c r="L10" s="24"/>
      <c r="M10" s="25"/>
      <c r="N10" s="24"/>
      <c r="O10" s="25"/>
      <c r="P10" s="24">
        <f aca="true" t="shared" si="1" ref="P10:P15">$H10+$J10+$L10+$N10</f>
        <v>25733000</v>
      </c>
      <c r="Q10" s="25">
        <f aca="true" t="shared" si="2" ref="Q10:Q15">$I10+$K10+$M10+$O10</f>
        <v>29171208</v>
      </c>
      <c r="R10" s="26">
        <f aca="true" t="shared" si="3" ref="R10:R15">IF($H10=0,0,(($J10-$H10)/$H10)*100)</f>
        <v>24.27226773575039</v>
      </c>
      <c r="S10" s="27">
        <f aca="true" t="shared" si="4" ref="S10:S15">IF($I10=0,0,(($K10-$I10)/$I10)*100)</f>
        <v>11.994773676789888</v>
      </c>
      <c r="T10" s="26">
        <f>IF($E10=0,0,($P10/$E10)*100)</f>
        <v>45.67853022099938</v>
      </c>
      <c r="U10" s="28">
        <f>IF($E10=0,0,($Q10/$E10)*100)</f>
        <v>51.78167746516375</v>
      </c>
      <c r="V10" s="24">
        <v>679000</v>
      </c>
      <c r="W10" s="25"/>
    </row>
    <row r="11" spans="1:23" ht="12.75" customHeight="1">
      <c r="A11" s="22" t="s">
        <v>36</v>
      </c>
      <c r="B11" s="23">
        <v>6213000</v>
      </c>
      <c r="C11" s="23">
        <v>0</v>
      </c>
      <c r="D11" s="23"/>
      <c r="E11" s="23">
        <f t="shared" si="0"/>
        <v>6213000</v>
      </c>
      <c r="F11" s="24">
        <v>3000000</v>
      </c>
      <c r="G11" s="25">
        <v>3000000</v>
      </c>
      <c r="H11" s="24">
        <v>1091000</v>
      </c>
      <c r="I11" s="25">
        <v>199800</v>
      </c>
      <c r="J11" s="24">
        <v>978000</v>
      </c>
      <c r="K11" s="25">
        <v>0</v>
      </c>
      <c r="L11" s="24"/>
      <c r="M11" s="25"/>
      <c r="N11" s="24"/>
      <c r="O11" s="25"/>
      <c r="P11" s="24">
        <f t="shared" si="1"/>
        <v>2069000</v>
      </c>
      <c r="Q11" s="25">
        <f t="shared" si="2"/>
        <v>199800</v>
      </c>
      <c r="R11" s="26">
        <f t="shared" si="3"/>
        <v>-10.357470210815766</v>
      </c>
      <c r="S11" s="27">
        <f t="shared" si="4"/>
        <v>-100</v>
      </c>
      <c r="T11" s="26">
        <f>IF($E11=0,0,($P11/$E11)*100)</f>
        <v>33.30114276516981</v>
      </c>
      <c r="U11" s="28">
        <f>IF($E11=0,0,($Q11/$E11)*100)</f>
        <v>3.215837759536456</v>
      </c>
      <c r="V11" s="24"/>
      <c r="W11" s="25"/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 t="shared" si="0"/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/>
      <c r="M12" s="25"/>
      <c r="N12" s="24"/>
      <c r="O12" s="25"/>
      <c r="P12" s="24">
        <f t="shared" si="1"/>
        <v>0</v>
      </c>
      <c r="Q12" s="25">
        <f t="shared" si="2"/>
        <v>0</v>
      </c>
      <c r="R12" s="26">
        <f t="shared" si="3"/>
        <v>0</v>
      </c>
      <c r="S12" s="27">
        <f t="shared" si="4"/>
        <v>0</v>
      </c>
      <c r="T12" s="26">
        <f>IF($E12=0,0,($P12/$E12)*100)</f>
        <v>0</v>
      </c>
      <c r="U12" s="28">
        <f>IF($E12=0,0,($Q12/$E12)*100)</f>
        <v>0</v>
      </c>
      <c r="V12" s="24"/>
      <c r="W12" s="25"/>
    </row>
    <row r="13" spans="1:23" ht="12.75" customHeight="1">
      <c r="A13" s="22" t="s">
        <v>38</v>
      </c>
      <c r="B13" s="23">
        <v>26000000</v>
      </c>
      <c r="C13" s="23">
        <v>0</v>
      </c>
      <c r="D13" s="23"/>
      <c r="E13" s="23">
        <f t="shared" si="0"/>
        <v>26000000</v>
      </c>
      <c r="F13" s="24">
        <v>19800000</v>
      </c>
      <c r="G13" s="25">
        <v>19800000</v>
      </c>
      <c r="H13" s="24">
        <v>6092000</v>
      </c>
      <c r="I13" s="25">
        <v>5213565</v>
      </c>
      <c r="J13" s="24">
        <v>4047000</v>
      </c>
      <c r="K13" s="25">
        <v>7925483</v>
      </c>
      <c r="L13" s="24"/>
      <c r="M13" s="25"/>
      <c r="N13" s="24"/>
      <c r="O13" s="25"/>
      <c r="P13" s="24">
        <f t="shared" si="1"/>
        <v>10139000</v>
      </c>
      <c r="Q13" s="25">
        <f t="shared" si="2"/>
        <v>13139048</v>
      </c>
      <c r="R13" s="26">
        <f t="shared" si="3"/>
        <v>-33.56861457649376</v>
      </c>
      <c r="S13" s="27">
        <f t="shared" si="4"/>
        <v>52.01657598974981</v>
      </c>
      <c r="T13" s="26">
        <f>IF($E13=0,0,($P13/$E13)*100)</f>
        <v>38.996153846153845</v>
      </c>
      <c r="U13" s="28">
        <f>IF($E13=0,0,($Q13/$E13)*100)</f>
        <v>50.534800000000004</v>
      </c>
      <c r="V13" s="24"/>
      <c r="W13" s="25"/>
    </row>
    <row r="14" spans="1:23" ht="12.75" customHeight="1">
      <c r="A14" s="22" t="s">
        <v>39</v>
      </c>
      <c r="B14" s="23">
        <v>230000</v>
      </c>
      <c r="C14" s="23">
        <v>0</v>
      </c>
      <c r="D14" s="23"/>
      <c r="E14" s="23">
        <f t="shared" si="0"/>
        <v>230000</v>
      </c>
      <c r="F14" s="24">
        <v>230000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88778000</v>
      </c>
      <c r="C15" s="30">
        <f>SUM(C9:C14)</f>
        <v>0</v>
      </c>
      <c r="D15" s="30"/>
      <c r="E15" s="30">
        <f t="shared" si="0"/>
        <v>88778000</v>
      </c>
      <c r="F15" s="31">
        <f aca="true" t="shared" si="5" ref="F15:O15">SUM(F9:F14)</f>
        <v>79365000</v>
      </c>
      <c r="G15" s="32">
        <f t="shared" si="5"/>
        <v>79135000</v>
      </c>
      <c r="H15" s="31">
        <f t="shared" si="5"/>
        <v>18657000</v>
      </c>
      <c r="I15" s="32">
        <f t="shared" si="5"/>
        <v>19173708</v>
      </c>
      <c r="J15" s="31">
        <f t="shared" si="5"/>
        <v>19284000</v>
      </c>
      <c r="K15" s="32">
        <f t="shared" si="5"/>
        <v>23336348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37941000</v>
      </c>
      <c r="Q15" s="32">
        <f t="shared" si="2"/>
        <v>42510056</v>
      </c>
      <c r="R15" s="33">
        <f t="shared" si="3"/>
        <v>3.3606689178324487</v>
      </c>
      <c r="S15" s="34">
        <f t="shared" si="4"/>
        <v>21.71014599784246</v>
      </c>
      <c r="T15" s="33">
        <f>IF(SUM($E9:$E13)=0,0,(P15/SUM($E9:$E13))*100)</f>
        <v>42.8479468762705</v>
      </c>
      <c r="U15" s="35">
        <f>IF(SUM($E9:$E13)=0,0,(Q15/SUM($E9:$E13))*100)</f>
        <v>48.00792338618602</v>
      </c>
      <c r="V15" s="31">
        <f>SUM(V9:V14)</f>
        <v>679000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16794000</v>
      </c>
      <c r="C18" s="23">
        <v>0</v>
      </c>
      <c r="D18" s="23"/>
      <c r="E18" s="23">
        <f t="shared" si="6"/>
        <v>16794000</v>
      </c>
      <c r="F18" s="24">
        <v>15426000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31957000</v>
      </c>
      <c r="C21" s="23">
        <v>0</v>
      </c>
      <c r="D21" s="23"/>
      <c r="E21" s="23">
        <f t="shared" si="6"/>
        <v>31957000</v>
      </c>
      <c r="F21" s="24">
        <v>23589000</v>
      </c>
      <c r="G21" s="25">
        <v>23589000</v>
      </c>
      <c r="H21" s="24">
        <v>2840000</v>
      </c>
      <c r="I21" s="25">
        <v>5837767</v>
      </c>
      <c r="J21" s="24">
        <v>4640000</v>
      </c>
      <c r="K21" s="25">
        <v>10472508</v>
      </c>
      <c r="L21" s="24"/>
      <c r="M21" s="25"/>
      <c r="N21" s="24"/>
      <c r="O21" s="25"/>
      <c r="P21" s="24">
        <f t="shared" si="7"/>
        <v>7480000</v>
      </c>
      <c r="Q21" s="25">
        <f t="shared" si="8"/>
        <v>16310275</v>
      </c>
      <c r="R21" s="26">
        <f t="shared" si="9"/>
        <v>63.38028169014085</v>
      </c>
      <c r="S21" s="27">
        <f t="shared" si="10"/>
        <v>79.39236012674024</v>
      </c>
      <c r="T21" s="26">
        <f t="shared" si="11"/>
        <v>23.406452420439965</v>
      </c>
      <c r="U21" s="28">
        <f t="shared" si="12"/>
        <v>51.03819194542667</v>
      </c>
      <c r="V21" s="24">
        <v>12661000</v>
      </c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48751000</v>
      </c>
      <c r="C23" s="30">
        <f>SUM(C17:C22)</f>
        <v>0</v>
      </c>
      <c r="D23" s="30"/>
      <c r="E23" s="30">
        <f t="shared" si="6"/>
        <v>48751000</v>
      </c>
      <c r="F23" s="31">
        <f aca="true" t="shared" si="13" ref="F23:O23">SUM(F17:F22)</f>
        <v>39015000</v>
      </c>
      <c r="G23" s="32">
        <f t="shared" si="13"/>
        <v>23589000</v>
      </c>
      <c r="H23" s="31">
        <f t="shared" si="13"/>
        <v>2840000</v>
      </c>
      <c r="I23" s="32">
        <f t="shared" si="13"/>
        <v>5837767</v>
      </c>
      <c r="J23" s="31">
        <f t="shared" si="13"/>
        <v>4640000</v>
      </c>
      <c r="K23" s="32">
        <f t="shared" si="13"/>
        <v>10472508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7480000</v>
      </c>
      <c r="Q23" s="32">
        <f t="shared" si="8"/>
        <v>16310275</v>
      </c>
      <c r="R23" s="33">
        <f t="shared" si="9"/>
        <v>63.38028169014085</v>
      </c>
      <c r="S23" s="34">
        <f t="shared" si="10"/>
        <v>79.39236012674024</v>
      </c>
      <c r="T23" s="33">
        <f>IF(($E23-$E18-$E22)=0,0,($P23/($E23-$E18-$E22))*100)</f>
        <v>23.406452420439965</v>
      </c>
      <c r="U23" s="35">
        <f>IF(($E23-$E18-$E22)=0,0,($Q23/($E23-$E18-$E22))*100)</f>
        <v>51.03819194542667</v>
      </c>
      <c r="V23" s="31">
        <f>SUM(V17:V22)</f>
        <v>12661000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216734000</v>
      </c>
      <c r="C27" s="23">
        <v>0</v>
      </c>
      <c r="D27" s="23"/>
      <c r="E27" s="23">
        <f>$B27+$C27+$D27</f>
        <v>216734000</v>
      </c>
      <c r="F27" s="24">
        <v>108367000</v>
      </c>
      <c r="G27" s="25">
        <v>108367000</v>
      </c>
      <c r="H27" s="24">
        <v>117000</v>
      </c>
      <c r="I27" s="25">
        <v>2560063</v>
      </c>
      <c r="J27" s="24">
        <v>22207000</v>
      </c>
      <c r="K27" s="25">
        <v>22056101</v>
      </c>
      <c r="L27" s="24"/>
      <c r="M27" s="25"/>
      <c r="N27" s="24"/>
      <c r="O27" s="25"/>
      <c r="P27" s="24">
        <f>$H27+$J27+$L27+$N27</f>
        <v>22324000</v>
      </c>
      <c r="Q27" s="25">
        <f>$I27+$K27+$M27+$O27</f>
        <v>24616164</v>
      </c>
      <c r="R27" s="26">
        <f>IF($H27=0,0,(($J27-$H27)/$H27)*100)</f>
        <v>18880.34188034188</v>
      </c>
      <c r="S27" s="27">
        <f>IF($I27=0,0,(($K27-$I27)/$I27)*100)</f>
        <v>761.5452432225301</v>
      </c>
      <c r="T27" s="26">
        <f>IF($E27=0,0,($P27/$E27)*100)</f>
        <v>10.30018363523951</v>
      </c>
      <c r="U27" s="28">
        <f>IF($E27=0,0,($Q27/$E27)*100)</f>
        <v>11.357776813974734</v>
      </c>
      <c r="V27" s="24">
        <v>1800000</v>
      </c>
      <c r="W27" s="25"/>
    </row>
    <row r="28" spans="1:23" ht="12.75" customHeight="1">
      <c r="A28" s="22" t="s">
        <v>52</v>
      </c>
      <c r="B28" s="23">
        <v>11278000</v>
      </c>
      <c r="C28" s="23">
        <v>0</v>
      </c>
      <c r="D28" s="23"/>
      <c r="E28" s="23">
        <f>$B28+$C28+$D28</f>
        <v>11278000</v>
      </c>
      <c r="F28" s="24">
        <v>7894000</v>
      </c>
      <c r="G28" s="25">
        <v>7894000</v>
      </c>
      <c r="H28" s="24">
        <v>486000</v>
      </c>
      <c r="I28" s="25">
        <v>0</v>
      </c>
      <c r="J28" s="24">
        <v>1322000</v>
      </c>
      <c r="K28" s="25">
        <v>4469471</v>
      </c>
      <c r="L28" s="24"/>
      <c r="M28" s="25"/>
      <c r="N28" s="24"/>
      <c r="O28" s="25"/>
      <c r="P28" s="24">
        <f>$H28+$J28+$L28+$N28</f>
        <v>1808000</v>
      </c>
      <c r="Q28" s="25">
        <f>$I28+$K28+$M28+$O28</f>
        <v>4469471</v>
      </c>
      <c r="R28" s="26">
        <f>IF($H28=0,0,(($J28-$H28)/$H28)*100)</f>
        <v>172.0164609053498</v>
      </c>
      <c r="S28" s="27">
        <f>IF($I28=0,0,(($K28-$I28)/$I28)*100)</f>
        <v>0</v>
      </c>
      <c r="T28" s="26">
        <f>IF($E28=0,0,($P28/$E28)*100)</f>
        <v>16.031211207660935</v>
      </c>
      <c r="U28" s="28">
        <f>IF($E28=0,0,($Q28/$E28)*100)</f>
        <v>39.62999645327186</v>
      </c>
      <c r="V28" s="24"/>
      <c r="W28" s="25"/>
    </row>
    <row r="29" spans="1:23" ht="12.75" customHeight="1">
      <c r="A29" s="29" t="s">
        <v>40</v>
      </c>
      <c r="B29" s="30">
        <f>SUM(B25:B28)</f>
        <v>228012000</v>
      </c>
      <c r="C29" s="30">
        <f>SUM(C25:C28)</f>
        <v>0</v>
      </c>
      <c r="D29" s="30"/>
      <c r="E29" s="30">
        <f>$B29+$C29+$D29</f>
        <v>228012000</v>
      </c>
      <c r="F29" s="31">
        <f aca="true" t="shared" si="14" ref="F29:O29">SUM(F25:F28)</f>
        <v>116261000</v>
      </c>
      <c r="G29" s="32">
        <f t="shared" si="14"/>
        <v>116261000</v>
      </c>
      <c r="H29" s="31">
        <f t="shared" si="14"/>
        <v>603000</v>
      </c>
      <c r="I29" s="32">
        <f t="shared" si="14"/>
        <v>2560063</v>
      </c>
      <c r="J29" s="31">
        <f t="shared" si="14"/>
        <v>23529000</v>
      </c>
      <c r="K29" s="32">
        <f t="shared" si="14"/>
        <v>26525572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24132000</v>
      </c>
      <c r="Q29" s="32">
        <f>$I29+$K29+$M29+$O29</f>
        <v>29085635</v>
      </c>
      <c r="R29" s="33">
        <f>IF($H29=0,0,(($J29-$H29)/$H29)*100)</f>
        <v>3801.990049751244</v>
      </c>
      <c r="S29" s="34">
        <f>IF($I29=0,0,(($K29-$I29)/$I29)*100)</f>
        <v>936.1296577467039</v>
      </c>
      <c r="T29" s="33">
        <f>IF($E29=0,0,($P29/$E29)*100)</f>
        <v>10.583653491921478</v>
      </c>
      <c r="U29" s="35">
        <f>IF($E29=0,0,($Q29/$E29)*100)</f>
        <v>12.756186077925724</v>
      </c>
      <c r="V29" s="31">
        <f>SUM(V25:V28)</f>
        <v>1800000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50104000</v>
      </c>
      <c r="C31" s="23">
        <v>0</v>
      </c>
      <c r="D31" s="23"/>
      <c r="E31" s="23">
        <f>$B31+$C31+$D31</f>
        <v>50104000</v>
      </c>
      <c r="F31" s="24">
        <v>35069000</v>
      </c>
      <c r="G31" s="25">
        <v>28011000</v>
      </c>
      <c r="H31" s="24">
        <v>6867000</v>
      </c>
      <c r="I31" s="25">
        <v>13651663</v>
      </c>
      <c r="J31" s="24">
        <v>8069000</v>
      </c>
      <c r="K31" s="25">
        <v>11001443</v>
      </c>
      <c r="L31" s="24"/>
      <c r="M31" s="25"/>
      <c r="N31" s="24"/>
      <c r="O31" s="25"/>
      <c r="P31" s="24">
        <f>$H31+$J31+$L31+$N31</f>
        <v>14936000</v>
      </c>
      <c r="Q31" s="25">
        <f>$I31+$K31+$M31+$O31</f>
        <v>24653106</v>
      </c>
      <c r="R31" s="26">
        <f>IF($H31=0,0,(($J31-$H31)/$H31)*100)</f>
        <v>17.50400465996796</v>
      </c>
      <c r="S31" s="27">
        <f>IF($I31=0,0,(($K31-$I31)/$I31)*100)</f>
        <v>-19.413166000362008</v>
      </c>
      <c r="T31" s="26">
        <f>IF($E31=0,0,($P31/$E31)*100)</f>
        <v>29.809995209963276</v>
      </c>
      <c r="U31" s="28">
        <f>IF($E31=0,0,($Q31/$E31)*100)</f>
        <v>49.20386795465432</v>
      </c>
      <c r="V31" s="24"/>
      <c r="W31" s="25"/>
    </row>
    <row r="32" spans="1:23" ht="12.75" customHeight="1">
      <c r="A32" s="29" t="s">
        <v>40</v>
      </c>
      <c r="B32" s="30">
        <f>B31</f>
        <v>50104000</v>
      </c>
      <c r="C32" s="30">
        <f>C31</f>
        <v>0</v>
      </c>
      <c r="D32" s="30"/>
      <c r="E32" s="30">
        <f>$B32+$C32+$D32</f>
        <v>50104000</v>
      </c>
      <c r="F32" s="31">
        <f aca="true" t="shared" si="15" ref="F32:O32">F31</f>
        <v>35069000</v>
      </c>
      <c r="G32" s="32">
        <f t="shared" si="15"/>
        <v>28011000</v>
      </c>
      <c r="H32" s="31">
        <f t="shared" si="15"/>
        <v>6867000</v>
      </c>
      <c r="I32" s="32">
        <f t="shared" si="15"/>
        <v>13651663</v>
      </c>
      <c r="J32" s="31">
        <f t="shared" si="15"/>
        <v>8069000</v>
      </c>
      <c r="K32" s="32">
        <f t="shared" si="15"/>
        <v>11001443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14936000</v>
      </c>
      <c r="Q32" s="32">
        <f>$I32+$K32+$M32+$O32</f>
        <v>24653106</v>
      </c>
      <c r="R32" s="33">
        <f>IF($H32=0,0,(($J32-$H32)/$H32)*100)</f>
        <v>17.50400465996796</v>
      </c>
      <c r="S32" s="34">
        <f>IF($I32=0,0,(($K32-$I32)/$I32)*100)</f>
        <v>-19.413166000362008</v>
      </c>
      <c r="T32" s="33">
        <f>IF($E32=0,0,($P32/$E32)*100)</f>
        <v>29.809995209963276</v>
      </c>
      <c r="U32" s="35">
        <f>IF($E32=0,0,($Q32/$E32)*100)</f>
        <v>49.20386795465432</v>
      </c>
      <c r="V32" s="31">
        <f>V31</f>
        <v>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298000000</v>
      </c>
      <c r="C34" s="23">
        <v>0</v>
      </c>
      <c r="D34" s="23"/>
      <c r="E34" s="23">
        <f aca="true" t="shared" si="16" ref="E34:E39">$B34+$C34+$D34</f>
        <v>298000000</v>
      </c>
      <c r="F34" s="24">
        <v>271000000</v>
      </c>
      <c r="G34" s="25">
        <v>251000000</v>
      </c>
      <c r="H34" s="24">
        <v>48719000</v>
      </c>
      <c r="I34" s="25">
        <v>24188963</v>
      </c>
      <c r="J34" s="24">
        <v>87244000</v>
      </c>
      <c r="K34" s="25">
        <v>42925033</v>
      </c>
      <c r="L34" s="24"/>
      <c r="M34" s="25"/>
      <c r="N34" s="24"/>
      <c r="O34" s="25"/>
      <c r="P34" s="24">
        <f aca="true" t="shared" si="17" ref="P34:P39">$H34+$J34+$L34+$N34</f>
        <v>135963000</v>
      </c>
      <c r="Q34" s="25">
        <f aca="true" t="shared" si="18" ref="Q34:Q39">$I34+$K34+$M34+$O34</f>
        <v>67113996</v>
      </c>
      <c r="R34" s="26">
        <f aca="true" t="shared" si="19" ref="R34:R39">IF($H34=0,0,(($J34-$H34)/$H34)*100)</f>
        <v>79.0759252037193</v>
      </c>
      <c r="S34" s="27">
        <f aca="true" t="shared" si="20" ref="S34:S39">IF($I34=0,0,(($K34-$I34)/$I34)*100)</f>
        <v>77.45710305977151</v>
      </c>
      <c r="T34" s="26">
        <f>IF($E34=0,0,($P34/$E34)*100)</f>
        <v>45.6251677852349</v>
      </c>
      <c r="U34" s="28">
        <f>IF($E34=0,0,($Q34/$E34)*100)</f>
        <v>22.521475167785233</v>
      </c>
      <c r="V34" s="24">
        <v>520000</v>
      </c>
      <c r="W34" s="25"/>
    </row>
    <row r="35" spans="1:23" ht="12.75" customHeight="1">
      <c r="A35" s="22" t="s">
        <v>57</v>
      </c>
      <c r="B35" s="23">
        <v>800199000</v>
      </c>
      <c r="C35" s="23">
        <v>0</v>
      </c>
      <c r="D35" s="23"/>
      <c r="E35" s="23">
        <f t="shared" si="16"/>
        <v>800199000</v>
      </c>
      <c r="F35" s="24">
        <v>720171000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16000000</v>
      </c>
      <c r="C37" s="23">
        <v>0</v>
      </c>
      <c r="D37" s="23"/>
      <c r="E37" s="23">
        <f t="shared" si="16"/>
        <v>16000000</v>
      </c>
      <c r="F37" s="24">
        <v>14000000</v>
      </c>
      <c r="G37" s="25">
        <v>9000000</v>
      </c>
      <c r="H37" s="24">
        <v>1288000</v>
      </c>
      <c r="I37" s="25">
        <v>0</v>
      </c>
      <c r="J37" s="24">
        <v>463000</v>
      </c>
      <c r="K37" s="25">
        <v>462640</v>
      </c>
      <c r="L37" s="24"/>
      <c r="M37" s="25"/>
      <c r="N37" s="24"/>
      <c r="O37" s="25"/>
      <c r="P37" s="24">
        <f t="shared" si="17"/>
        <v>1751000</v>
      </c>
      <c r="Q37" s="25">
        <f t="shared" si="18"/>
        <v>462640</v>
      </c>
      <c r="R37" s="26">
        <f t="shared" si="19"/>
        <v>-64.0527950310559</v>
      </c>
      <c r="S37" s="27">
        <f t="shared" si="20"/>
        <v>0</v>
      </c>
      <c r="T37" s="26">
        <f>IF($E37=0,0,($P37/$E37)*100)</f>
        <v>10.94375</v>
      </c>
      <c r="U37" s="28">
        <f>IF($E37=0,0,($Q37/$E37)*100)</f>
        <v>2.8915</v>
      </c>
      <c r="V37" s="24"/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1114199000</v>
      </c>
      <c r="C39" s="30">
        <f>SUM(C34:C38)</f>
        <v>0</v>
      </c>
      <c r="D39" s="30"/>
      <c r="E39" s="30">
        <f t="shared" si="16"/>
        <v>1114199000</v>
      </c>
      <c r="F39" s="31">
        <f aca="true" t="shared" si="21" ref="F39:O39">SUM(F34:F38)</f>
        <v>1005171000</v>
      </c>
      <c r="G39" s="32">
        <f t="shared" si="21"/>
        <v>260000000</v>
      </c>
      <c r="H39" s="31">
        <f t="shared" si="21"/>
        <v>50007000</v>
      </c>
      <c r="I39" s="32">
        <f t="shared" si="21"/>
        <v>24188963</v>
      </c>
      <c r="J39" s="31">
        <f t="shared" si="21"/>
        <v>87707000</v>
      </c>
      <c r="K39" s="32">
        <f t="shared" si="21"/>
        <v>43387673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137714000</v>
      </c>
      <c r="Q39" s="32">
        <f t="shared" si="18"/>
        <v>67576636</v>
      </c>
      <c r="R39" s="33">
        <f t="shared" si="19"/>
        <v>75.38944547763313</v>
      </c>
      <c r="S39" s="34">
        <f t="shared" si="20"/>
        <v>79.36971088839154</v>
      </c>
      <c r="T39" s="33">
        <f>IF((+$E34+$E37)=0,0,(P39/(+$E34+$E37))*100)</f>
        <v>43.85796178343949</v>
      </c>
      <c r="U39" s="35">
        <f>IF((+$E34+$E37)=0,0,(Q39/(+$E34+$E37))*100)</f>
        <v>21.521221656050958</v>
      </c>
      <c r="V39" s="31">
        <f>SUM(V34:V38)</f>
        <v>520000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209676000</v>
      </c>
      <c r="C42" s="23">
        <v>0</v>
      </c>
      <c r="D42" s="23"/>
      <c r="E42" s="23">
        <f t="shared" si="22"/>
        <v>209676000</v>
      </c>
      <c r="F42" s="24">
        <v>144758000</v>
      </c>
      <c r="G42" s="25">
        <v>144758000</v>
      </c>
      <c r="H42" s="24">
        <v>61887000</v>
      </c>
      <c r="I42" s="25">
        <v>61887000</v>
      </c>
      <c r="J42" s="24">
        <v>53469000</v>
      </c>
      <c r="K42" s="25">
        <v>34223319</v>
      </c>
      <c r="L42" s="24"/>
      <c r="M42" s="25"/>
      <c r="N42" s="24"/>
      <c r="O42" s="25"/>
      <c r="P42" s="24">
        <f t="shared" si="23"/>
        <v>115356000</v>
      </c>
      <c r="Q42" s="25">
        <f t="shared" si="24"/>
        <v>96110319</v>
      </c>
      <c r="R42" s="26">
        <f t="shared" si="25"/>
        <v>-13.602210480391683</v>
      </c>
      <c r="S42" s="27">
        <f t="shared" si="26"/>
        <v>-44.70031024286199</v>
      </c>
      <c r="T42" s="26">
        <f t="shared" si="27"/>
        <v>55.01631087964288</v>
      </c>
      <c r="U42" s="28">
        <f t="shared" si="28"/>
        <v>45.83753934642019</v>
      </c>
      <c r="V42" s="24"/>
      <c r="W42" s="25"/>
    </row>
    <row r="43" spans="1:23" ht="12.75" customHeight="1">
      <c r="A43" s="22" t="s">
        <v>64</v>
      </c>
      <c r="B43" s="23">
        <v>909000000</v>
      </c>
      <c r="C43" s="23">
        <v>0</v>
      </c>
      <c r="D43" s="23"/>
      <c r="E43" s="23">
        <f t="shared" si="22"/>
        <v>909000000</v>
      </c>
      <c r="F43" s="24">
        <v>837484000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2416040</v>
      </c>
      <c r="J47" s="24">
        <v>0</v>
      </c>
      <c r="K47" s="25">
        <v>0</v>
      </c>
      <c r="L47" s="24"/>
      <c r="M47" s="25"/>
      <c r="N47" s="24"/>
      <c r="O47" s="25"/>
      <c r="P47" s="24">
        <f t="shared" si="23"/>
        <v>0</v>
      </c>
      <c r="Q47" s="25">
        <f t="shared" si="24"/>
        <v>2416040</v>
      </c>
      <c r="R47" s="26">
        <f t="shared" si="25"/>
        <v>0</v>
      </c>
      <c r="S47" s="27">
        <f t="shared" si="26"/>
        <v>-100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527478000</v>
      </c>
      <c r="C50" s="23">
        <v>0</v>
      </c>
      <c r="D50" s="23"/>
      <c r="E50" s="23">
        <f t="shared" si="22"/>
        <v>527478000</v>
      </c>
      <c r="F50" s="24">
        <v>380239000</v>
      </c>
      <c r="G50" s="25">
        <v>365239000</v>
      </c>
      <c r="H50" s="24">
        <v>1899000</v>
      </c>
      <c r="I50" s="25">
        <v>19797186</v>
      </c>
      <c r="J50" s="24">
        <v>50737000</v>
      </c>
      <c r="K50" s="25">
        <v>45452979</v>
      </c>
      <c r="L50" s="24"/>
      <c r="M50" s="25"/>
      <c r="N50" s="24"/>
      <c r="O50" s="25"/>
      <c r="P50" s="24">
        <f t="shared" si="23"/>
        <v>52636000</v>
      </c>
      <c r="Q50" s="25">
        <f t="shared" si="24"/>
        <v>65250165</v>
      </c>
      <c r="R50" s="26">
        <f t="shared" si="25"/>
        <v>2571.774618220116</v>
      </c>
      <c r="S50" s="27">
        <f t="shared" si="26"/>
        <v>129.59313005393798</v>
      </c>
      <c r="T50" s="26">
        <f t="shared" si="27"/>
        <v>9.9788048032335</v>
      </c>
      <c r="U50" s="28">
        <f t="shared" si="28"/>
        <v>12.370215440264808</v>
      </c>
      <c r="V50" s="24">
        <v>14218000</v>
      </c>
      <c r="W50" s="25"/>
    </row>
    <row r="51" spans="1:23" ht="12.75" customHeight="1">
      <c r="A51" s="22" t="s">
        <v>72</v>
      </c>
      <c r="B51" s="23">
        <v>97122000</v>
      </c>
      <c r="C51" s="23">
        <v>0</v>
      </c>
      <c r="D51" s="23"/>
      <c r="E51" s="23">
        <f t="shared" si="22"/>
        <v>97122000</v>
      </c>
      <c r="F51" s="24">
        <v>97122000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1743276000</v>
      </c>
      <c r="C52" s="30">
        <f>SUM(C41:C51)</f>
        <v>0</v>
      </c>
      <c r="D52" s="30"/>
      <c r="E52" s="30">
        <f t="shared" si="22"/>
        <v>1743276000</v>
      </c>
      <c r="F52" s="31">
        <f aca="true" t="shared" si="29" ref="F52:O52">SUM(F41:F51)</f>
        <v>1459603000</v>
      </c>
      <c r="G52" s="32">
        <f t="shared" si="29"/>
        <v>509997000</v>
      </c>
      <c r="H52" s="31">
        <f t="shared" si="29"/>
        <v>63786000</v>
      </c>
      <c r="I52" s="32">
        <f t="shared" si="29"/>
        <v>84100226</v>
      </c>
      <c r="J52" s="31">
        <f t="shared" si="29"/>
        <v>104206000</v>
      </c>
      <c r="K52" s="32">
        <f t="shared" si="29"/>
        <v>79676298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167992000</v>
      </c>
      <c r="Q52" s="32">
        <f t="shared" si="24"/>
        <v>163776524</v>
      </c>
      <c r="R52" s="33">
        <f t="shared" si="25"/>
        <v>63.3681372087919</v>
      </c>
      <c r="S52" s="34">
        <f t="shared" si="26"/>
        <v>-5.26030453235643</v>
      </c>
      <c r="T52" s="33">
        <f>IF((+$E42+$E44+$E46+$E47+$E50)=0,0,(P52/(+$E42+$E44+$E46+$E47+$E50))*100)</f>
        <v>22.789267914167187</v>
      </c>
      <c r="U52" s="35">
        <f>IF((+$E42+$E44+$E46+$E47+$E50)=0,0,(Q52/(+$E42+$E44+$E46+$E47+$E50))*100)</f>
        <v>22.21740965931135</v>
      </c>
      <c r="V52" s="31">
        <f>SUM(V41:V51)</f>
        <v>14218000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3273120000</v>
      </c>
      <c r="C64" s="48">
        <f>SUM(C9:C14,C17:C22,C25:C28,C31,C34:C38,C41:C51,C54:C57,C60:C62)</f>
        <v>0</v>
      </c>
      <c r="D64" s="48"/>
      <c r="E64" s="48">
        <f>$B64+$C64+$D64</f>
        <v>3273120000</v>
      </c>
      <c r="F64" s="49">
        <f aca="true" t="shared" si="32" ref="F64:O64">SUM(F9:F14,F17:F22,F25:F28,F31,F34:F38,F41:F51,F54:F57,F60:F62)</f>
        <v>2734484000</v>
      </c>
      <c r="G64" s="50">
        <f t="shared" si="32"/>
        <v>1016993000</v>
      </c>
      <c r="H64" s="49">
        <f t="shared" si="32"/>
        <v>142760000</v>
      </c>
      <c r="I64" s="50">
        <f t="shared" si="32"/>
        <v>149512390</v>
      </c>
      <c r="J64" s="49">
        <f t="shared" si="32"/>
        <v>247435000</v>
      </c>
      <c r="K64" s="50">
        <f t="shared" si="32"/>
        <v>194399842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390195000</v>
      </c>
      <c r="Q64" s="50">
        <f>$I64+$K64+$M64+$O64</f>
        <v>343912232</v>
      </c>
      <c r="R64" s="51">
        <f>IF($H64=0,0,(($J64-$H64)/$H64)*100)</f>
        <v>73.32235920425889</v>
      </c>
      <c r="S64" s="52">
        <f>IF($I64=0,0,(($K64-$I64)/$I64)*100)</f>
        <v>30.02256334742559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26.914176337707573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23.72176592919591</v>
      </c>
      <c r="V64" s="49">
        <f>SUM(V9:V14,V17:V22,V25:V28,V31,V34:V38,V41:V51,V54:V57,V60:V62)</f>
        <v>29878000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3342883000</v>
      </c>
      <c r="C66" s="23">
        <v>0</v>
      </c>
      <c r="D66" s="23"/>
      <c r="E66" s="23">
        <f>$B66+$C66+$D66</f>
        <v>3342883000</v>
      </c>
      <c r="F66" s="24">
        <v>2529447000</v>
      </c>
      <c r="G66" s="25">
        <v>2094194000</v>
      </c>
      <c r="H66" s="24">
        <v>561378000</v>
      </c>
      <c r="I66" s="25">
        <v>493841917</v>
      </c>
      <c r="J66" s="24">
        <v>909791000</v>
      </c>
      <c r="K66" s="25">
        <v>994027901</v>
      </c>
      <c r="L66" s="24"/>
      <c r="M66" s="25"/>
      <c r="N66" s="24"/>
      <c r="O66" s="25"/>
      <c r="P66" s="24">
        <f>$H66+$J66+$L66+$N66</f>
        <v>1471169000</v>
      </c>
      <c r="Q66" s="25">
        <f>$I66+$K66+$M66+$O66</f>
        <v>1487869818</v>
      </c>
      <c r="R66" s="26">
        <f>IF($H66=0,0,(($J66-$H66)/$H66)*100)</f>
        <v>62.06388565280435</v>
      </c>
      <c r="S66" s="27">
        <f>IF($I66=0,0,(($K66-$I66)/$I66)*100)</f>
        <v>101.28463518012789</v>
      </c>
      <c r="T66" s="26">
        <f>IF($E66=0,0,($P66/$E66)*100)</f>
        <v>44.00898864842114</v>
      </c>
      <c r="U66" s="28">
        <f>IF($E66=0,0,($Q66/$E66)*100)</f>
        <v>44.50858190370408</v>
      </c>
      <c r="V66" s="24">
        <v>152730000</v>
      </c>
      <c r="W66" s="25"/>
    </row>
    <row r="67" spans="1:23" ht="12.75" customHeight="1">
      <c r="A67" s="40" t="s">
        <v>40</v>
      </c>
      <c r="B67" s="41">
        <f>B66</f>
        <v>3342883000</v>
      </c>
      <c r="C67" s="41">
        <f>C66</f>
        <v>0</v>
      </c>
      <c r="D67" s="41"/>
      <c r="E67" s="41">
        <f>$B67+$C67+$D67</f>
        <v>3342883000</v>
      </c>
      <c r="F67" s="42">
        <f aca="true" t="shared" si="33" ref="F67:O67">F66</f>
        <v>2529447000</v>
      </c>
      <c r="G67" s="43">
        <f t="shared" si="33"/>
        <v>2094194000</v>
      </c>
      <c r="H67" s="42">
        <f t="shared" si="33"/>
        <v>561378000</v>
      </c>
      <c r="I67" s="43">
        <f t="shared" si="33"/>
        <v>493841917</v>
      </c>
      <c r="J67" s="42">
        <f t="shared" si="33"/>
        <v>909791000</v>
      </c>
      <c r="K67" s="43">
        <f t="shared" si="33"/>
        <v>994027901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1471169000</v>
      </c>
      <c r="Q67" s="43">
        <f>$I67+$K67+$M67+$O67</f>
        <v>1487869818</v>
      </c>
      <c r="R67" s="44">
        <f>IF($H67=0,0,(($J67-$H67)/$H67)*100)</f>
        <v>62.06388565280435</v>
      </c>
      <c r="S67" s="45">
        <f>IF($I67=0,0,(($K67-$I67)/$I67)*100)</f>
        <v>101.28463518012789</v>
      </c>
      <c r="T67" s="44">
        <f>IF($E67=0,0,($P67/$E67)*100)</f>
        <v>44.00898864842114</v>
      </c>
      <c r="U67" s="46">
        <f>IF($E67=0,0,($Q67/$E67)*100)</f>
        <v>44.50858190370408</v>
      </c>
      <c r="V67" s="42">
        <f>V66</f>
        <v>152730000</v>
      </c>
      <c r="W67" s="43">
        <f>W66</f>
        <v>0</v>
      </c>
    </row>
    <row r="68" spans="1:23" ht="12.75" customHeight="1">
      <c r="A68" s="47" t="s">
        <v>82</v>
      </c>
      <c r="B68" s="48">
        <f>B66</f>
        <v>3342883000</v>
      </c>
      <c r="C68" s="48">
        <f>C66</f>
        <v>0</v>
      </c>
      <c r="D68" s="48"/>
      <c r="E68" s="48">
        <f>$B68+$C68+$D68</f>
        <v>3342883000</v>
      </c>
      <c r="F68" s="49">
        <f aca="true" t="shared" si="34" ref="F68:O68">F66</f>
        <v>2529447000</v>
      </c>
      <c r="G68" s="50">
        <f t="shared" si="34"/>
        <v>2094194000</v>
      </c>
      <c r="H68" s="49">
        <f t="shared" si="34"/>
        <v>561378000</v>
      </c>
      <c r="I68" s="50">
        <f t="shared" si="34"/>
        <v>493841917</v>
      </c>
      <c r="J68" s="49">
        <f t="shared" si="34"/>
        <v>909791000</v>
      </c>
      <c r="K68" s="50">
        <f t="shared" si="34"/>
        <v>994027901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1471169000</v>
      </c>
      <c r="Q68" s="50">
        <f>$I68+$K68+$M68+$O68</f>
        <v>1487869818</v>
      </c>
      <c r="R68" s="51">
        <f>IF($H68=0,0,(($J68-$H68)/$H68)*100)</f>
        <v>62.06388565280435</v>
      </c>
      <c r="S68" s="52">
        <f>IF($I68=0,0,(($K68-$I68)/$I68)*100)</f>
        <v>101.28463518012789</v>
      </c>
      <c r="T68" s="51">
        <f>IF($E68=0,0,($P68/$E68)*100)</f>
        <v>44.00898864842114</v>
      </c>
      <c r="U68" s="55">
        <f>IF($E68=0,0,($Q68/$E68)*100)</f>
        <v>44.50858190370408</v>
      </c>
      <c r="V68" s="49">
        <f>V66</f>
        <v>152730000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6616003000</v>
      </c>
      <c r="C69" s="48">
        <f>SUM(C9:C14,C17:C22,C25:C28,C31,C34:C38,C41:C51,C54:C57,C60:C62,C66)</f>
        <v>0</v>
      </c>
      <c r="D69" s="48"/>
      <c r="E69" s="48">
        <f>$B69+$C69+$D69</f>
        <v>6616003000</v>
      </c>
      <c r="F69" s="49">
        <f aca="true" t="shared" si="35" ref="F69:O69">SUM(F9:F14,F17:F22,F25:F28,F31,F34:F38,F41:F51,F54:F57,F60:F62,F66)</f>
        <v>5263931000</v>
      </c>
      <c r="G69" s="50">
        <f t="shared" si="35"/>
        <v>3111187000</v>
      </c>
      <c r="H69" s="49">
        <f t="shared" si="35"/>
        <v>704138000</v>
      </c>
      <c r="I69" s="50">
        <f t="shared" si="35"/>
        <v>643354307</v>
      </c>
      <c r="J69" s="49">
        <f t="shared" si="35"/>
        <v>1157226000</v>
      </c>
      <c r="K69" s="50">
        <f t="shared" si="35"/>
        <v>1188427743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1861364000</v>
      </c>
      <c r="Q69" s="50">
        <f>$I69+$K69+$M69+$O69</f>
        <v>1831782050</v>
      </c>
      <c r="R69" s="51">
        <f>IF($H69=0,0,(($J69-$H69)/$H69)*100)</f>
        <v>64.3464775370737</v>
      </c>
      <c r="S69" s="52">
        <f>IF($I69=0,0,(($K69-$I69)/$I69)*100)</f>
        <v>84.72367870539492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38.83782235243992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38.2205876154735</v>
      </c>
      <c r="V69" s="49">
        <f>SUM(V9:V14,V17:V22,V25:V28,V31,V34:V38,V41:V51,V54:V57,V60:V62,V66)</f>
        <v>182608000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12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37225000</v>
      </c>
      <c r="C10" s="23">
        <v>0</v>
      </c>
      <c r="D10" s="23"/>
      <c r="E10" s="23">
        <f aca="true" t="shared" si="0" ref="E10:E15">$B10+$C10+$D10</f>
        <v>37225000</v>
      </c>
      <c r="F10" s="24">
        <v>37225000</v>
      </c>
      <c r="G10" s="25">
        <v>37225000</v>
      </c>
      <c r="H10" s="24">
        <v>6825000</v>
      </c>
      <c r="I10" s="25">
        <v>7451310</v>
      </c>
      <c r="J10" s="24">
        <v>13384000</v>
      </c>
      <c r="K10" s="25">
        <v>12351182</v>
      </c>
      <c r="L10" s="24"/>
      <c r="M10" s="25"/>
      <c r="N10" s="24"/>
      <c r="O10" s="25"/>
      <c r="P10" s="24">
        <f aca="true" t="shared" si="1" ref="P10:P15">$H10+$J10+$L10+$N10</f>
        <v>20209000</v>
      </c>
      <c r="Q10" s="25">
        <f aca="true" t="shared" si="2" ref="Q10:Q15">$I10+$K10+$M10+$O10</f>
        <v>19802492</v>
      </c>
      <c r="R10" s="26">
        <f aca="true" t="shared" si="3" ref="R10:R15">IF($H10=0,0,(($J10-$H10)/$H10)*100)</f>
        <v>96.1025641025641</v>
      </c>
      <c r="S10" s="27">
        <f aca="true" t="shared" si="4" ref="S10:S15">IF($I10=0,0,(($K10-$I10)/$I10)*100)</f>
        <v>65.75853105024486</v>
      </c>
      <c r="T10" s="26">
        <f>IF($E10=0,0,($P10/$E10)*100)</f>
        <v>54.2887844190732</v>
      </c>
      <c r="U10" s="28">
        <f>IF($E10=0,0,($Q10/$E10)*100)</f>
        <v>53.19675486903962</v>
      </c>
      <c r="V10" s="24"/>
      <c r="W10" s="25"/>
    </row>
    <row r="11" spans="1:23" ht="12.75" customHeight="1">
      <c r="A11" s="22" t="s">
        <v>36</v>
      </c>
      <c r="B11" s="23">
        <v>28500000</v>
      </c>
      <c r="C11" s="23">
        <v>0</v>
      </c>
      <c r="D11" s="23"/>
      <c r="E11" s="23">
        <f t="shared" si="0"/>
        <v>28500000</v>
      </c>
      <c r="F11" s="24">
        <v>11400000</v>
      </c>
      <c r="G11" s="25">
        <v>11400000</v>
      </c>
      <c r="H11" s="24">
        <v>7292000</v>
      </c>
      <c r="I11" s="25">
        <v>9296200</v>
      </c>
      <c r="J11" s="24">
        <v>8338000</v>
      </c>
      <c r="K11" s="25">
        <v>993056</v>
      </c>
      <c r="L11" s="24"/>
      <c r="M11" s="25"/>
      <c r="N11" s="24"/>
      <c r="O11" s="25"/>
      <c r="P11" s="24">
        <f t="shared" si="1"/>
        <v>15630000</v>
      </c>
      <c r="Q11" s="25">
        <f t="shared" si="2"/>
        <v>10289256</v>
      </c>
      <c r="R11" s="26">
        <f t="shared" si="3"/>
        <v>14.344487109160726</v>
      </c>
      <c r="S11" s="27">
        <f t="shared" si="4"/>
        <v>-89.3176136485876</v>
      </c>
      <c r="T11" s="26">
        <f>IF($E11=0,0,($P11/$E11)*100)</f>
        <v>54.84210526315789</v>
      </c>
      <c r="U11" s="28">
        <f>IF($E11=0,0,($Q11/$E11)*100)</f>
        <v>36.10265263157895</v>
      </c>
      <c r="V11" s="24"/>
      <c r="W11" s="25"/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 t="shared" si="0"/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/>
      <c r="M12" s="25"/>
      <c r="N12" s="24"/>
      <c r="O12" s="25"/>
      <c r="P12" s="24">
        <f t="shared" si="1"/>
        <v>0</v>
      </c>
      <c r="Q12" s="25">
        <f t="shared" si="2"/>
        <v>0</v>
      </c>
      <c r="R12" s="26">
        <f t="shared" si="3"/>
        <v>0</v>
      </c>
      <c r="S12" s="27">
        <f t="shared" si="4"/>
        <v>0</v>
      </c>
      <c r="T12" s="26">
        <f>IF($E12=0,0,($P12/$E12)*100)</f>
        <v>0</v>
      </c>
      <c r="U12" s="28">
        <f>IF($E12=0,0,($Q12/$E12)*100)</f>
        <v>0</v>
      </c>
      <c r="V12" s="24"/>
      <c r="W12" s="25"/>
    </row>
    <row r="13" spans="1:23" ht="12.75" customHeight="1">
      <c r="A13" s="22" t="s">
        <v>38</v>
      </c>
      <c r="B13" s="23">
        <v>65000000</v>
      </c>
      <c r="C13" s="23">
        <v>0</v>
      </c>
      <c r="D13" s="23"/>
      <c r="E13" s="23">
        <f t="shared" si="0"/>
        <v>65000000</v>
      </c>
      <c r="F13" s="24">
        <v>25077000</v>
      </c>
      <c r="G13" s="25">
        <v>23577000</v>
      </c>
      <c r="H13" s="24">
        <v>16967000</v>
      </c>
      <c r="I13" s="25">
        <v>6235292</v>
      </c>
      <c r="J13" s="24">
        <v>5020000</v>
      </c>
      <c r="K13" s="25">
        <v>20838516</v>
      </c>
      <c r="L13" s="24"/>
      <c r="M13" s="25"/>
      <c r="N13" s="24"/>
      <c r="O13" s="25"/>
      <c r="P13" s="24">
        <f t="shared" si="1"/>
        <v>21987000</v>
      </c>
      <c r="Q13" s="25">
        <f t="shared" si="2"/>
        <v>27073808</v>
      </c>
      <c r="R13" s="26">
        <f t="shared" si="3"/>
        <v>-70.41315494783993</v>
      </c>
      <c r="S13" s="27">
        <f t="shared" si="4"/>
        <v>234.2027285971531</v>
      </c>
      <c r="T13" s="26">
        <f>IF($E13=0,0,($P13/$E13)*100)</f>
        <v>33.826153846153844</v>
      </c>
      <c r="U13" s="28">
        <f>IF($E13=0,0,($Q13/$E13)*100)</f>
        <v>41.65201230769231</v>
      </c>
      <c r="V13" s="24"/>
      <c r="W13" s="25"/>
    </row>
    <row r="14" spans="1:23" ht="12.75" customHeight="1">
      <c r="A14" s="22" t="s">
        <v>39</v>
      </c>
      <c r="B14" s="23">
        <v>5140000</v>
      </c>
      <c r="C14" s="23">
        <v>0</v>
      </c>
      <c r="D14" s="23"/>
      <c r="E14" s="23">
        <f t="shared" si="0"/>
        <v>5140000</v>
      </c>
      <c r="F14" s="24">
        <v>5140000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135865000</v>
      </c>
      <c r="C15" s="30">
        <f>SUM(C9:C14)</f>
        <v>0</v>
      </c>
      <c r="D15" s="30"/>
      <c r="E15" s="30">
        <f t="shared" si="0"/>
        <v>135865000</v>
      </c>
      <c r="F15" s="31">
        <f aca="true" t="shared" si="5" ref="F15:O15">SUM(F9:F14)</f>
        <v>78842000</v>
      </c>
      <c r="G15" s="32">
        <f t="shared" si="5"/>
        <v>72202000</v>
      </c>
      <c r="H15" s="31">
        <f t="shared" si="5"/>
        <v>31084000</v>
      </c>
      <c r="I15" s="32">
        <f t="shared" si="5"/>
        <v>22982802</v>
      </c>
      <c r="J15" s="31">
        <f t="shared" si="5"/>
        <v>26742000</v>
      </c>
      <c r="K15" s="32">
        <f t="shared" si="5"/>
        <v>34182754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57826000</v>
      </c>
      <c r="Q15" s="32">
        <f t="shared" si="2"/>
        <v>57165556</v>
      </c>
      <c r="R15" s="33">
        <f t="shared" si="3"/>
        <v>-13.96860120962553</v>
      </c>
      <c r="S15" s="34">
        <f t="shared" si="4"/>
        <v>48.73188221349164</v>
      </c>
      <c r="T15" s="33">
        <f>IF(SUM($E9:$E13)=0,0,(P15/SUM($E9:$E13))*100)</f>
        <v>44.2348441384586</v>
      </c>
      <c r="U15" s="35">
        <f>IF(SUM($E9:$E13)=0,0,(Q15/SUM($E9:$E13))*100)</f>
        <v>43.729627844712184</v>
      </c>
      <c r="V15" s="31">
        <f>SUM(V9:V14)</f>
        <v>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11401000</v>
      </c>
      <c r="C18" s="23">
        <v>0</v>
      </c>
      <c r="D18" s="23"/>
      <c r="E18" s="23">
        <f t="shared" si="6"/>
        <v>11401000</v>
      </c>
      <c r="F18" s="24">
        <v>9349000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4566000</v>
      </c>
      <c r="C21" s="23">
        <v>0</v>
      </c>
      <c r="D21" s="23"/>
      <c r="E21" s="23">
        <f t="shared" si="6"/>
        <v>4566000</v>
      </c>
      <c r="F21" s="24">
        <v>3044000</v>
      </c>
      <c r="G21" s="25">
        <v>3044000</v>
      </c>
      <c r="H21" s="24">
        <v>25000</v>
      </c>
      <c r="I21" s="25">
        <v>25693</v>
      </c>
      <c r="J21" s="24">
        <v>337000</v>
      </c>
      <c r="K21" s="25">
        <v>330864</v>
      </c>
      <c r="L21" s="24"/>
      <c r="M21" s="25"/>
      <c r="N21" s="24"/>
      <c r="O21" s="25"/>
      <c r="P21" s="24">
        <f t="shared" si="7"/>
        <v>362000</v>
      </c>
      <c r="Q21" s="25">
        <f t="shared" si="8"/>
        <v>356557</v>
      </c>
      <c r="R21" s="26">
        <f t="shared" si="9"/>
        <v>1248</v>
      </c>
      <c r="S21" s="27">
        <f t="shared" si="10"/>
        <v>1187.7593118748298</v>
      </c>
      <c r="T21" s="26">
        <f t="shared" si="11"/>
        <v>7.928164695575997</v>
      </c>
      <c r="U21" s="28">
        <f t="shared" si="12"/>
        <v>7.808957512045554</v>
      </c>
      <c r="V21" s="24"/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15967000</v>
      </c>
      <c r="C23" s="30">
        <f>SUM(C17:C22)</f>
        <v>0</v>
      </c>
      <c r="D23" s="30"/>
      <c r="E23" s="30">
        <f t="shared" si="6"/>
        <v>15967000</v>
      </c>
      <c r="F23" s="31">
        <f aca="true" t="shared" si="13" ref="F23:O23">SUM(F17:F22)</f>
        <v>12393000</v>
      </c>
      <c r="G23" s="32">
        <f t="shared" si="13"/>
        <v>3044000</v>
      </c>
      <c r="H23" s="31">
        <f t="shared" si="13"/>
        <v>25000</v>
      </c>
      <c r="I23" s="32">
        <f t="shared" si="13"/>
        <v>25693</v>
      </c>
      <c r="J23" s="31">
        <f t="shared" si="13"/>
        <v>337000</v>
      </c>
      <c r="K23" s="32">
        <f t="shared" si="13"/>
        <v>330864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362000</v>
      </c>
      <c r="Q23" s="32">
        <f t="shared" si="8"/>
        <v>356557</v>
      </c>
      <c r="R23" s="33">
        <f t="shared" si="9"/>
        <v>1248</v>
      </c>
      <c r="S23" s="34">
        <f t="shared" si="10"/>
        <v>1187.7593118748298</v>
      </c>
      <c r="T23" s="33">
        <f>IF(($E23-$E18-$E22)=0,0,($P23/($E23-$E18-$E22))*100)</f>
        <v>7.928164695575997</v>
      </c>
      <c r="U23" s="35">
        <f>IF(($E23-$E18-$E22)=0,0,($Q23/($E23-$E18-$E22))*100)</f>
        <v>7.808957512045554</v>
      </c>
      <c r="V23" s="31">
        <f>SUM(V17:V22)</f>
        <v>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211673000</v>
      </c>
      <c r="C27" s="23">
        <v>0</v>
      </c>
      <c r="D27" s="23"/>
      <c r="E27" s="23">
        <f>$B27+$C27+$D27</f>
        <v>211673000</v>
      </c>
      <c r="F27" s="24">
        <v>105836000</v>
      </c>
      <c r="G27" s="25">
        <v>105836000</v>
      </c>
      <c r="H27" s="24">
        <v>0</v>
      </c>
      <c r="I27" s="25">
        <v>6120598</v>
      </c>
      <c r="J27" s="24">
        <v>33411000</v>
      </c>
      <c r="K27" s="25">
        <v>33411283</v>
      </c>
      <c r="L27" s="24"/>
      <c r="M27" s="25"/>
      <c r="N27" s="24"/>
      <c r="O27" s="25"/>
      <c r="P27" s="24">
        <f>$H27+$J27+$L27+$N27</f>
        <v>33411000</v>
      </c>
      <c r="Q27" s="25">
        <f>$I27+$K27+$M27+$O27</f>
        <v>39531881</v>
      </c>
      <c r="R27" s="26">
        <f>IF($H27=0,0,(($J27-$H27)/$H27)*100)</f>
        <v>0</v>
      </c>
      <c r="S27" s="27">
        <f>IF($I27=0,0,(($K27-$I27)/$I27)*100)</f>
        <v>445.882657217481</v>
      </c>
      <c r="T27" s="26">
        <f>IF($E27=0,0,($P27/$E27)*100)</f>
        <v>15.784252124739576</v>
      </c>
      <c r="U27" s="28">
        <f>IF($E27=0,0,($Q27/$E27)*100)</f>
        <v>18.675920405531173</v>
      </c>
      <c r="V27" s="24"/>
      <c r="W27" s="25"/>
    </row>
    <row r="28" spans="1:23" ht="12.75" customHeight="1">
      <c r="A28" s="22" t="s">
        <v>52</v>
      </c>
      <c r="B28" s="23">
        <v>6831000</v>
      </c>
      <c r="C28" s="23">
        <v>0</v>
      </c>
      <c r="D28" s="23"/>
      <c r="E28" s="23">
        <f>$B28+$C28+$D28</f>
        <v>6831000</v>
      </c>
      <c r="F28" s="24">
        <v>4782000</v>
      </c>
      <c r="G28" s="25">
        <v>4782000</v>
      </c>
      <c r="H28" s="24">
        <v>890000</v>
      </c>
      <c r="I28" s="25">
        <v>163854</v>
      </c>
      <c r="J28" s="24">
        <v>1066000</v>
      </c>
      <c r="K28" s="25">
        <v>341288</v>
      </c>
      <c r="L28" s="24"/>
      <c r="M28" s="25"/>
      <c r="N28" s="24"/>
      <c r="O28" s="25"/>
      <c r="P28" s="24">
        <f>$H28+$J28+$L28+$N28</f>
        <v>1956000</v>
      </c>
      <c r="Q28" s="25">
        <f>$I28+$K28+$M28+$O28</f>
        <v>505142</v>
      </c>
      <c r="R28" s="26">
        <f>IF($H28=0,0,(($J28-$H28)/$H28)*100)</f>
        <v>19.775280898876403</v>
      </c>
      <c r="S28" s="27">
        <f>IF($I28=0,0,(($K28-$I28)/$I28)*100)</f>
        <v>108.28786602707288</v>
      </c>
      <c r="T28" s="26">
        <f>IF($E28=0,0,($P28/$E28)*100)</f>
        <v>28.634167764602548</v>
      </c>
      <c r="U28" s="28">
        <f>IF($E28=0,0,($Q28/$E28)*100)</f>
        <v>7.394847020933977</v>
      </c>
      <c r="V28" s="24"/>
      <c r="W28" s="25"/>
    </row>
    <row r="29" spans="1:23" ht="12.75" customHeight="1">
      <c r="A29" s="29" t="s">
        <v>40</v>
      </c>
      <c r="B29" s="30">
        <f>SUM(B25:B28)</f>
        <v>218504000</v>
      </c>
      <c r="C29" s="30">
        <f>SUM(C25:C28)</f>
        <v>0</v>
      </c>
      <c r="D29" s="30"/>
      <c r="E29" s="30">
        <f>$B29+$C29+$D29</f>
        <v>218504000</v>
      </c>
      <c r="F29" s="31">
        <f aca="true" t="shared" si="14" ref="F29:O29">SUM(F25:F28)</f>
        <v>110618000</v>
      </c>
      <c r="G29" s="32">
        <f t="shared" si="14"/>
        <v>110618000</v>
      </c>
      <c r="H29" s="31">
        <f t="shared" si="14"/>
        <v>890000</v>
      </c>
      <c r="I29" s="32">
        <f t="shared" si="14"/>
        <v>6284452</v>
      </c>
      <c r="J29" s="31">
        <f t="shared" si="14"/>
        <v>34477000</v>
      </c>
      <c r="K29" s="32">
        <f t="shared" si="14"/>
        <v>33752571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35367000</v>
      </c>
      <c r="Q29" s="32">
        <f>$I29+$K29+$M29+$O29</f>
        <v>40037023</v>
      </c>
      <c r="R29" s="33">
        <f>IF($H29=0,0,(($J29-$H29)/$H29)*100)</f>
        <v>3773.820224719101</v>
      </c>
      <c r="S29" s="34">
        <f>IF($I29=0,0,(($K29-$I29)/$I29)*100)</f>
        <v>437.08057599930754</v>
      </c>
      <c r="T29" s="33">
        <f>IF($E29=0,0,($P29/$E29)*100)</f>
        <v>16.18597371215172</v>
      </c>
      <c r="U29" s="35">
        <f>IF($E29=0,0,($Q29/$E29)*100)</f>
        <v>18.323244883388863</v>
      </c>
      <c r="V29" s="31">
        <f>SUM(V25:V28)</f>
        <v>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69513000</v>
      </c>
      <c r="C31" s="23">
        <v>0</v>
      </c>
      <c r="D31" s="23"/>
      <c r="E31" s="23">
        <f>$B31+$C31+$D31</f>
        <v>69513000</v>
      </c>
      <c r="F31" s="24">
        <v>48657000</v>
      </c>
      <c r="G31" s="25">
        <v>42481000</v>
      </c>
      <c r="H31" s="24">
        <v>5810000</v>
      </c>
      <c r="I31" s="25">
        <v>12731681</v>
      </c>
      <c r="J31" s="24">
        <v>12435000</v>
      </c>
      <c r="K31" s="25">
        <v>20946280</v>
      </c>
      <c r="L31" s="24"/>
      <c r="M31" s="25"/>
      <c r="N31" s="24"/>
      <c r="O31" s="25"/>
      <c r="P31" s="24">
        <f>$H31+$J31+$L31+$N31</f>
        <v>18245000</v>
      </c>
      <c r="Q31" s="25">
        <f>$I31+$K31+$M31+$O31</f>
        <v>33677961</v>
      </c>
      <c r="R31" s="26">
        <f>IF($H31=0,0,(($J31-$H31)/$H31)*100)</f>
        <v>114.02753872633392</v>
      </c>
      <c r="S31" s="27">
        <f>IF($I31=0,0,(($K31-$I31)/$I31)*100)</f>
        <v>64.52093011127124</v>
      </c>
      <c r="T31" s="26">
        <f>IF($E31=0,0,($P31/$E31)*100)</f>
        <v>26.246889071109003</v>
      </c>
      <c r="U31" s="28">
        <f>IF($E31=0,0,($Q31/$E31)*100)</f>
        <v>48.44843554443054</v>
      </c>
      <c r="V31" s="24"/>
      <c r="W31" s="25"/>
    </row>
    <row r="32" spans="1:23" ht="12.75" customHeight="1">
      <c r="A32" s="29" t="s">
        <v>40</v>
      </c>
      <c r="B32" s="30">
        <f>B31</f>
        <v>69513000</v>
      </c>
      <c r="C32" s="30">
        <f>C31</f>
        <v>0</v>
      </c>
      <c r="D32" s="30"/>
      <c r="E32" s="30">
        <f>$B32+$C32+$D32</f>
        <v>69513000</v>
      </c>
      <c r="F32" s="31">
        <f aca="true" t="shared" si="15" ref="F32:O32">F31</f>
        <v>48657000</v>
      </c>
      <c r="G32" s="32">
        <f t="shared" si="15"/>
        <v>42481000</v>
      </c>
      <c r="H32" s="31">
        <f t="shared" si="15"/>
        <v>5810000</v>
      </c>
      <c r="I32" s="32">
        <f t="shared" si="15"/>
        <v>12731681</v>
      </c>
      <c r="J32" s="31">
        <f t="shared" si="15"/>
        <v>12435000</v>
      </c>
      <c r="K32" s="32">
        <f t="shared" si="15"/>
        <v>20946280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18245000</v>
      </c>
      <c r="Q32" s="32">
        <f>$I32+$K32+$M32+$O32</f>
        <v>33677961</v>
      </c>
      <c r="R32" s="33">
        <f>IF($H32=0,0,(($J32-$H32)/$H32)*100)</f>
        <v>114.02753872633392</v>
      </c>
      <c r="S32" s="34">
        <f>IF($I32=0,0,(($K32-$I32)/$I32)*100)</f>
        <v>64.52093011127124</v>
      </c>
      <c r="T32" s="33">
        <f>IF($E32=0,0,($P32/$E32)*100)</f>
        <v>26.246889071109003</v>
      </c>
      <c r="U32" s="35">
        <f>IF($E32=0,0,($Q32/$E32)*100)</f>
        <v>48.44843554443054</v>
      </c>
      <c r="V32" s="31">
        <f>V31</f>
        <v>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200000000</v>
      </c>
      <c r="C34" s="23">
        <v>0</v>
      </c>
      <c r="D34" s="23"/>
      <c r="E34" s="23">
        <f aca="true" t="shared" si="16" ref="E34:E39">$B34+$C34+$D34</f>
        <v>200000000</v>
      </c>
      <c r="F34" s="24">
        <v>171000000</v>
      </c>
      <c r="G34" s="25">
        <v>171000000</v>
      </c>
      <c r="H34" s="24">
        <v>20640000</v>
      </c>
      <c r="I34" s="25">
        <v>23050296</v>
      </c>
      <c r="J34" s="24">
        <v>20481000</v>
      </c>
      <c r="K34" s="25">
        <v>37517540</v>
      </c>
      <c r="L34" s="24"/>
      <c r="M34" s="25"/>
      <c r="N34" s="24"/>
      <c r="O34" s="25"/>
      <c r="P34" s="24">
        <f aca="true" t="shared" si="17" ref="P34:P39">$H34+$J34+$L34+$N34</f>
        <v>41121000</v>
      </c>
      <c r="Q34" s="25">
        <f aca="true" t="shared" si="18" ref="Q34:Q39">$I34+$K34+$M34+$O34</f>
        <v>60567836</v>
      </c>
      <c r="R34" s="26">
        <f aca="true" t="shared" si="19" ref="R34:R39">IF($H34=0,0,(($J34-$H34)/$H34)*100)</f>
        <v>-0.7703488372093024</v>
      </c>
      <c r="S34" s="27">
        <f aca="true" t="shared" si="20" ref="S34:S39">IF($I34=0,0,(($K34-$I34)/$I34)*100)</f>
        <v>62.763810061267755</v>
      </c>
      <c r="T34" s="26">
        <f>IF($E34=0,0,($P34/$E34)*100)</f>
        <v>20.5605</v>
      </c>
      <c r="U34" s="28">
        <f>IF($E34=0,0,($Q34/$E34)*100)</f>
        <v>30.283918</v>
      </c>
      <c r="V34" s="24"/>
      <c r="W34" s="25"/>
    </row>
    <row r="35" spans="1:23" ht="12.75" customHeight="1">
      <c r="A35" s="22" t="s">
        <v>57</v>
      </c>
      <c r="B35" s="23">
        <v>400390000</v>
      </c>
      <c r="C35" s="23">
        <v>0</v>
      </c>
      <c r="D35" s="23"/>
      <c r="E35" s="23">
        <f t="shared" si="16"/>
        <v>400390000</v>
      </c>
      <c r="F35" s="24">
        <v>360354000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23000000</v>
      </c>
      <c r="C37" s="23">
        <v>0</v>
      </c>
      <c r="D37" s="23"/>
      <c r="E37" s="23">
        <f t="shared" si="16"/>
        <v>23000000</v>
      </c>
      <c r="F37" s="24">
        <v>18000000</v>
      </c>
      <c r="G37" s="25">
        <v>4000000</v>
      </c>
      <c r="H37" s="24">
        <v>0</v>
      </c>
      <c r="I37" s="25">
        <v>0</v>
      </c>
      <c r="J37" s="24">
        <v>0</v>
      </c>
      <c r="K37" s="25">
        <v>0</v>
      </c>
      <c r="L37" s="24"/>
      <c r="M37" s="25"/>
      <c r="N37" s="24"/>
      <c r="O37" s="25"/>
      <c r="P37" s="24">
        <f t="shared" si="17"/>
        <v>0</v>
      </c>
      <c r="Q37" s="25">
        <f t="shared" si="18"/>
        <v>0</v>
      </c>
      <c r="R37" s="26">
        <f t="shared" si="19"/>
        <v>0</v>
      </c>
      <c r="S37" s="27">
        <f t="shared" si="20"/>
        <v>0</v>
      </c>
      <c r="T37" s="26">
        <f>IF($E37=0,0,($P37/$E37)*100)</f>
        <v>0</v>
      </c>
      <c r="U37" s="28">
        <f>IF($E37=0,0,($Q37/$E37)*100)</f>
        <v>0</v>
      </c>
      <c r="V37" s="24"/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623390000</v>
      </c>
      <c r="C39" s="30">
        <f>SUM(C34:C38)</f>
        <v>0</v>
      </c>
      <c r="D39" s="30"/>
      <c r="E39" s="30">
        <f t="shared" si="16"/>
        <v>623390000</v>
      </c>
      <c r="F39" s="31">
        <f aca="true" t="shared" si="21" ref="F39:O39">SUM(F34:F38)</f>
        <v>549354000</v>
      </c>
      <c r="G39" s="32">
        <f t="shared" si="21"/>
        <v>175000000</v>
      </c>
      <c r="H39" s="31">
        <f t="shared" si="21"/>
        <v>20640000</v>
      </c>
      <c r="I39" s="32">
        <f t="shared" si="21"/>
        <v>23050296</v>
      </c>
      <c r="J39" s="31">
        <f t="shared" si="21"/>
        <v>20481000</v>
      </c>
      <c r="K39" s="32">
        <f t="shared" si="21"/>
        <v>37517540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41121000</v>
      </c>
      <c r="Q39" s="32">
        <f t="shared" si="18"/>
        <v>60567836</v>
      </c>
      <c r="R39" s="33">
        <f t="shared" si="19"/>
        <v>-0.7703488372093024</v>
      </c>
      <c r="S39" s="34">
        <f t="shared" si="20"/>
        <v>62.763810061267755</v>
      </c>
      <c r="T39" s="33">
        <f>IF((+$E34+$E37)=0,0,(P39/(+$E34+$E37))*100)</f>
        <v>18.439910313901343</v>
      </c>
      <c r="U39" s="35">
        <f>IF((+$E34+$E37)=0,0,(Q39/(+$E34+$E37))*100)</f>
        <v>27.16046457399103</v>
      </c>
      <c r="V39" s="31">
        <f>SUM(V34:V38)</f>
        <v>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122518000</v>
      </c>
      <c r="C42" s="23">
        <v>0</v>
      </c>
      <c r="D42" s="23"/>
      <c r="E42" s="23">
        <f t="shared" si="22"/>
        <v>122518000</v>
      </c>
      <c r="F42" s="24">
        <v>86000000</v>
      </c>
      <c r="G42" s="25">
        <v>86000000</v>
      </c>
      <c r="H42" s="24">
        <v>0</v>
      </c>
      <c r="I42" s="25">
        <v>9116861</v>
      </c>
      <c r="J42" s="24">
        <v>24890000</v>
      </c>
      <c r="K42" s="25">
        <v>64217644</v>
      </c>
      <c r="L42" s="24"/>
      <c r="M42" s="25"/>
      <c r="N42" s="24"/>
      <c r="O42" s="25"/>
      <c r="P42" s="24">
        <f t="shared" si="23"/>
        <v>24890000</v>
      </c>
      <c r="Q42" s="25">
        <f t="shared" si="24"/>
        <v>73334505</v>
      </c>
      <c r="R42" s="26">
        <f t="shared" si="25"/>
        <v>0</v>
      </c>
      <c r="S42" s="27">
        <f t="shared" si="26"/>
        <v>604.3832740238114</v>
      </c>
      <c r="T42" s="26">
        <f t="shared" si="27"/>
        <v>20.315382229549943</v>
      </c>
      <c r="U42" s="28">
        <f t="shared" si="28"/>
        <v>59.85610685776784</v>
      </c>
      <c r="V42" s="24">
        <v>27869000</v>
      </c>
      <c r="W42" s="25"/>
    </row>
    <row r="43" spans="1:23" ht="12.75" customHeight="1">
      <c r="A43" s="22" t="s">
        <v>64</v>
      </c>
      <c r="B43" s="23">
        <v>179445000</v>
      </c>
      <c r="C43" s="23">
        <v>0</v>
      </c>
      <c r="D43" s="23"/>
      <c r="E43" s="23">
        <f t="shared" si="22"/>
        <v>179445000</v>
      </c>
      <c r="F43" s="24">
        <v>154673000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/>
      <c r="M47" s="25"/>
      <c r="N47" s="24"/>
      <c r="O47" s="25"/>
      <c r="P47" s="24">
        <f t="shared" si="23"/>
        <v>0</v>
      </c>
      <c r="Q47" s="25">
        <f t="shared" si="24"/>
        <v>0</v>
      </c>
      <c r="R47" s="26">
        <f t="shared" si="25"/>
        <v>0</v>
      </c>
      <c r="S47" s="27">
        <f t="shared" si="26"/>
        <v>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415000000</v>
      </c>
      <c r="C50" s="23">
        <v>0</v>
      </c>
      <c r="D50" s="23"/>
      <c r="E50" s="23">
        <f t="shared" si="22"/>
        <v>415000000</v>
      </c>
      <c r="F50" s="24">
        <v>332000000</v>
      </c>
      <c r="G50" s="25">
        <v>266000000</v>
      </c>
      <c r="H50" s="24">
        <v>27569000</v>
      </c>
      <c r="I50" s="25">
        <v>17381511</v>
      </c>
      <c r="J50" s="24">
        <v>65321000</v>
      </c>
      <c r="K50" s="25">
        <v>133180473</v>
      </c>
      <c r="L50" s="24"/>
      <c r="M50" s="25"/>
      <c r="N50" s="24"/>
      <c r="O50" s="25"/>
      <c r="P50" s="24">
        <f t="shared" si="23"/>
        <v>92890000</v>
      </c>
      <c r="Q50" s="25">
        <f t="shared" si="24"/>
        <v>150561984</v>
      </c>
      <c r="R50" s="26">
        <f t="shared" si="25"/>
        <v>136.93641408828756</v>
      </c>
      <c r="S50" s="27">
        <f t="shared" si="26"/>
        <v>666.2191911853923</v>
      </c>
      <c r="T50" s="26">
        <f t="shared" si="27"/>
        <v>22.38313253012048</v>
      </c>
      <c r="U50" s="28">
        <f t="shared" si="28"/>
        <v>36.27999614457831</v>
      </c>
      <c r="V50" s="24">
        <v>7691000</v>
      </c>
      <c r="W50" s="25"/>
    </row>
    <row r="51" spans="1:23" ht="12.75" customHeight="1">
      <c r="A51" s="22" t="s">
        <v>72</v>
      </c>
      <c r="B51" s="23">
        <v>0</v>
      </c>
      <c r="C51" s="23">
        <v>0</v>
      </c>
      <c r="D51" s="23"/>
      <c r="E51" s="23">
        <f t="shared" si="22"/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716963000</v>
      </c>
      <c r="C52" s="30">
        <f>SUM(C41:C51)</f>
        <v>0</v>
      </c>
      <c r="D52" s="30"/>
      <c r="E52" s="30">
        <f t="shared" si="22"/>
        <v>716963000</v>
      </c>
      <c r="F52" s="31">
        <f aca="true" t="shared" si="29" ref="F52:O52">SUM(F41:F51)</f>
        <v>572673000</v>
      </c>
      <c r="G52" s="32">
        <f t="shared" si="29"/>
        <v>352000000</v>
      </c>
      <c r="H52" s="31">
        <f t="shared" si="29"/>
        <v>27569000</v>
      </c>
      <c r="I52" s="32">
        <f t="shared" si="29"/>
        <v>26498372</v>
      </c>
      <c r="J52" s="31">
        <f t="shared" si="29"/>
        <v>90211000</v>
      </c>
      <c r="K52" s="32">
        <f t="shared" si="29"/>
        <v>197398117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117780000</v>
      </c>
      <c r="Q52" s="32">
        <f t="shared" si="24"/>
        <v>223896489</v>
      </c>
      <c r="R52" s="33">
        <f t="shared" si="25"/>
        <v>227.2189778374261</v>
      </c>
      <c r="S52" s="34">
        <f t="shared" si="26"/>
        <v>644.9443195982002</v>
      </c>
      <c r="T52" s="33">
        <f>IF((+$E42+$E44+$E46+$E47+$E50)=0,0,(P52/(+$E42+$E44+$E46+$E47+$E50))*100)</f>
        <v>21.911824348207873</v>
      </c>
      <c r="U52" s="35">
        <f>IF((+$E42+$E44+$E46+$E47+$E50)=0,0,(Q52/(+$E42+$E44+$E46+$E47+$E50))*100)</f>
        <v>41.653765827376944</v>
      </c>
      <c r="V52" s="31">
        <f>SUM(V41:V51)</f>
        <v>35560000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1780202000</v>
      </c>
      <c r="C64" s="48">
        <f>SUM(C9:C14,C17:C22,C25:C28,C31,C34:C38,C41:C51,C54:C57,C60:C62)</f>
        <v>0</v>
      </c>
      <c r="D64" s="48"/>
      <c r="E64" s="48">
        <f>$B64+$C64+$D64</f>
        <v>1780202000</v>
      </c>
      <c r="F64" s="49">
        <f aca="true" t="shared" si="32" ref="F64:O64">SUM(F9:F14,F17:F22,F25:F28,F31,F34:F38,F41:F51,F54:F57,F60:F62)</f>
        <v>1372537000</v>
      </c>
      <c r="G64" s="50">
        <f t="shared" si="32"/>
        <v>755345000</v>
      </c>
      <c r="H64" s="49">
        <f t="shared" si="32"/>
        <v>86018000</v>
      </c>
      <c r="I64" s="50">
        <f t="shared" si="32"/>
        <v>91573296</v>
      </c>
      <c r="J64" s="49">
        <f t="shared" si="32"/>
        <v>184683000</v>
      </c>
      <c r="K64" s="50">
        <f t="shared" si="32"/>
        <v>324128126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270701000</v>
      </c>
      <c r="Q64" s="50">
        <f>$I64+$K64+$M64+$O64</f>
        <v>415701422</v>
      </c>
      <c r="R64" s="51">
        <f>IF($H64=0,0,(($J64-$H64)/$H64)*100)</f>
        <v>114.70273663651793</v>
      </c>
      <c r="S64" s="52">
        <f>IF($I64=0,0,(($K64-$I64)/$I64)*100)</f>
        <v>253.95485382550825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22.866620601338372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35.11507789151446</v>
      </c>
      <c r="V64" s="49">
        <f>SUM(V9:V14,V17:V22,V25:V28,V31,V34:V38,V41:V51,V54:V57,V60:V62)</f>
        <v>35560000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1852385000</v>
      </c>
      <c r="C66" s="23">
        <v>0</v>
      </c>
      <c r="D66" s="23"/>
      <c r="E66" s="23">
        <f>$B66+$C66+$D66</f>
        <v>1852385000</v>
      </c>
      <c r="F66" s="24">
        <v>1404608000</v>
      </c>
      <c r="G66" s="25">
        <v>1217528000</v>
      </c>
      <c r="H66" s="24">
        <v>281676000</v>
      </c>
      <c r="I66" s="25">
        <v>247206461</v>
      </c>
      <c r="J66" s="24">
        <v>422876000</v>
      </c>
      <c r="K66" s="25">
        <v>496213694</v>
      </c>
      <c r="L66" s="24"/>
      <c r="M66" s="25"/>
      <c r="N66" s="24"/>
      <c r="O66" s="25"/>
      <c r="P66" s="24">
        <f>$H66+$J66+$L66+$N66</f>
        <v>704552000</v>
      </c>
      <c r="Q66" s="25">
        <f>$I66+$K66+$M66+$O66</f>
        <v>743420155</v>
      </c>
      <c r="R66" s="26">
        <f>IF($H66=0,0,(($J66-$H66)/$H66)*100)</f>
        <v>50.12851645152586</v>
      </c>
      <c r="S66" s="27">
        <f>IF($I66=0,0,(($K66-$I66)/$I66)*100)</f>
        <v>100.7284485982751</v>
      </c>
      <c r="T66" s="26">
        <f>IF($E66=0,0,($P66/$E66)*100)</f>
        <v>38.03485776444961</v>
      </c>
      <c r="U66" s="28">
        <f>IF($E66=0,0,($Q66/$E66)*100)</f>
        <v>40.13313404070968</v>
      </c>
      <c r="V66" s="24"/>
      <c r="W66" s="25"/>
    </row>
    <row r="67" spans="1:23" ht="12.75" customHeight="1">
      <c r="A67" s="40" t="s">
        <v>40</v>
      </c>
      <c r="B67" s="41">
        <f>B66</f>
        <v>1852385000</v>
      </c>
      <c r="C67" s="41">
        <f>C66</f>
        <v>0</v>
      </c>
      <c r="D67" s="41"/>
      <c r="E67" s="41">
        <f>$B67+$C67+$D67</f>
        <v>1852385000</v>
      </c>
      <c r="F67" s="42">
        <f aca="true" t="shared" si="33" ref="F67:O67">F66</f>
        <v>1404608000</v>
      </c>
      <c r="G67" s="43">
        <f t="shared" si="33"/>
        <v>1217528000</v>
      </c>
      <c r="H67" s="42">
        <f t="shared" si="33"/>
        <v>281676000</v>
      </c>
      <c r="I67" s="43">
        <f t="shared" si="33"/>
        <v>247206461</v>
      </c>
      <c r="J67" s="42">
        <f t="shared" si="33"/>
        <v>422876000</v>
      </c>
      <c r="K67" s="43">
        <f t="shared" si="33"/>
        <v>496213694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704552000</v>
      </c>
      <c r="Q67" s="43">
        <f>$I67+$K67+$M67+$O67</f>
        <v>743420155</v>
      </c>
      <c r="R67" s="44">
        <f>IF($H67=0,0,(($J67-$H67)/$H67)*100)</f>
        <v>50.12851645152586</v>
      </c>
      <c r="S67" s="45">
        <f>IF($I67=0,0,(($K67-$I67)/$I67)*100)</f>
        <v>100.7284485982751</v>
      </c>
      <c r="T67" s="44">
        <f>IF($E67=0,0,($P67/$E67)*100)</f>
        <v>38.03485776444961</v>
      </c>
      <c r="U67" s="46">
        <f>IF($E67=0,0,($Q67/$E67)*100)</f>
        <v>40.13313404070968</v>
      </c>
      <c r="V67" s="42">
        <f>V66</f>
        <v>0</v>
      </c>
      <c r="W67" s="43">
        <f>W66</f>
        <v>0</v>
      </c>
    </row>
    <row r="68" spans="1:23" ht="12.75" customHeight="1">
      <c r="A68" s="47" t="s">
        <v>82</v>
      </c>
      <c r="B68" s="48">
        <f>B66</f>
        <v>1852385000</v>
      </c>
      <c r="C68" s="48">
        <f>C66</f>
        <v>0</v>
      </c>
      <c r="D68" s="48"/>
      <c r="E68" s="48">
        <f>$B68+$C68+$D68</f>
        <v>1852385000</v>
      </c>
      <c r="F68" s="49">
        <f aca="true" t="shared" si="34" ref="F68:O68">F66</f>
        <v>1404608000</v>
      </c>
      <c r="G68" s="50">
        <f t="shared" si="34"/>
        <v>1217528000</v>
      </c>
      <c r="H68" s="49">
        <f t="shared" si="34"/>
        <v>281676000</v>
      </c>
      <c r="I68" s="50">
        <f t="shared" si="34"/>
        <v>247206461</v>
      </c>
      <c r="J68" s="49">
        <f t="shared" si="34"/>
        <v>422876000</v>
      </c>
      <c r="K68" s="50">
        <f t="shared" si="34"/>
        <v>496213694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704552000</v>
      </c>
      <c r="Q68" s="50">
        <f>$I68+$K68+$M68+$O68</f>
        <v>743420155</v>
      </c>
      <c r="R68" s="51">
        <f>IF($H68=0,0,(($J68-$H68)/$H68)*100)</f>
        <v>50.12851645152586</v>
      </c>
      <c r="S68" s="52">
        <f>IF($I68=0,0,(($K68-$I68)/$I68)*100)</f>
        <v>100.7284485982751</v>
      </c>
      <c r="T68" s="51">
        <f>IF($E68=0,0,($P68/$E68)*100)</f>
        <v>38.03485776444961</v>
      </c>
      <c r="U68" s="55">
        <f>IF($E68=0,0,($Q68/$E68)*100)</f>
        <v>40.13313404070968</v>
      </c>
      <c r="V68" s="49">
        <f>V66</f>
        <v>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3632587000</v>
      </c>
      <c r="C69" s="48">
        <f>SUM(C9:C14,C17:C22,C25:C28,C31,C34:C38,C41:C51,C54:C57,C60:C62,C66)</f>
        <v>0</v>
      </c>
      <c r="D69" s="48"/>
      <c r="E69" s="48">
        <f>$B69+$C69+$D69</f>
        <v>3632587000</v>
      </c>
      <c r="F69" s="49">
        <f aca="true" t="shared" si="35" ref="F69:O69">SUM(F9:F14,F17:F22,F25:F28,F31,F34:F38,F41:F51,F54:F57,F60:F62,F66)</f>
        <v>2777145000</v>
      </c>
      <c r="G69" s="50">
        <f t="shared" si="35"/>
        <v>1972873000</v>
      </c>
      <c r="H69" s="49">
        <f t="shared" si="35"/>
        <v>367694000</v>
      </c>
      <c r="I69" s="50">
        <f t="shared" si="35"/>
        <v>338779757</v>
      </c>
      <c r="J69" s="49">
        <f t="shared" si="35"/>
        <v>607559000</v>
      </c>
      <c r="K69" s="50">
        <f t="shared" si="35"/>
        <v>820341820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975253000</v>
      </c>
      <c r="Q69" s="50">
        <f>$I69+$K69+$M69+$O69</f>
        <v>1159121577</v>
      </c>
      <c r="R69" s="51">
        <f>IF($H69=0,0,(($J69-$H69)/$H69)*100)</f>
        <v>65.23495080148166</v>
      </c>
      <c r="S69" s="52">
        <f>IF($I69=0,0,(($K69-$I69)/$I69)*100)</f>
        <v>142.1460559699262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32.12072547000192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38.17658183176334</v>
      </c>
      <c r="V69" s="49">
        <f>SUM(V9:V14,V17:V22,V25:V28,V31,V34:V38,V41:V51,V54:V57,V60:V62,V66)</f>
        <v>35560000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122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45761000</v>
      </c>
      <c r="C10" s="23">
        <v>0</v>
      </c>
      <c r="D10" s="23"/>
      <c r="E10" s="23">
        <f aca="true" t="shared" si="0" ref="E10:E15">$B10+$C10+$D10</f>
        <v>45761000</v>
      </c>
      <c r="F10" s="24">
        <v>45761000</v>
      </c>
      <c r="G10" s="25">
        <v>45761000</v>
      </c>
      <c r="H10" s="24">
        <v>6227000</v>
      </c>
      <c r="I10" s="25">
        <v>8644732</v>
      </c>
      <c r="J10" s="24">
        <v>15213000</v>
      </c>
      <c r="K10" s="25">
        <v>9909404</v>
      </c>
      <c r="L10" s="24"/>
      <c r="M10" s="25"/>
      <c r="N10" s="24"/>
      <c r="O10" s="25"/>
      <c r="P10" s="24">
        <f aca="true" t="shared" si="1" ref="P10:P15">$H10+$J10+$L10+$N10</f>
        <v>21440000</v>
      </c>
      <c r="Q10" s="25">
        <f aca="true" t="shared" si="2" ref="Q10:Q15">$I10+$K10+$M10+$O10</f>
        <v>18554136</v>
      </c>
      <c r="R10" s="26">
        <f aca="true" t="shared" si="3" ref="R10:R15">IF($H10=0,0,(($J10-$H10)/$H10)*100)</f>
        <v>144.30704994379315</v>
      </c>
      <c r="S10" s="27">
        <f aca="true" t="shared" si="4" ref="S10:S15">IF($I10=0,0,(($K10-$I10)/$I10)*100)</f>
        <v>14.629395104440485</v>
      </c>
      <c r="T10" s="26">
        <f>IF($E10=0,0,($P10/$E10)*100)</f>
        <v>46.85212298682284</v>
      </c>
      <c r="U10" s="28">
        <f>IF($E10=0,0,($Q10/$E10)*100)</f>
        <v>40.54573982211927</v>
      </c>
      <c r="V10" s="24"/>
      <c r="W10" s="25"/>
    </row>
    <row r="11" spans="1:23" ht="12.75" customHeight="1">
      <c r="A11" s="22" t="s">
        <v>36</v>
      </c>
      <c r="B11" s="23">
        <v>0</v>
      </c>
      <c r="C11" s="23">
        <v>0</v>
      </c>
      <c r="D11" s="23"/>
      <c r="E11" s="23">
        <f t="shared" si="0"/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/>
      <c r="M11" s="25"/>
      <c r="N11" s="24"/>
      <c r="O11" s="25"/>
      <c r="P11" s="24">
        <f t="shared" si="1"/>
        <v>0</v>
      </c>
      <c r="Q11" s="25">
        <f t="shared" si="2"/>
        <v>0</v>
      </c>
      <c r="R11" s="26">
        <f t="shared" si="3"/>
        <v>0</v>
      </c>
      <c r="S11" s="27">
        <f t="shared" si="4"/>
        <v>0</v>
      </c>
      <c r="T11" s="26">
        <f>IF($E11=0,0,($P11/$E11)*100)</f>
        <v>0</v>
      </c>
      <c r="U11" s="28">
        <f>IF($E11=0,0,($Q11/$E11)*100)</f>
        <v>0</v>
      </c>
      <c r="V11" s="24"/>
      <c r="W11" s="25"/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 t="shared" si="0"/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/>
      <c r="M12" s="25"/>
      <c r="N12" s="24"/>
      <c r="O12" s="25"/>
      <c r="P12" s="24">
        <f t="shared" si="1"/>
        <v>0</v>
      </c>
      <c r="Q12" s="25">
        <f t="shared" si="2"/>
        <v>0</v>
      </c>
      <c r="R12" s="26">
        <f t="shared" si="3"/>
        <v>0</v>
      </c>
      <c r="S12" s="27">
        <f t="shared" si="4"/>
        <v>0</v>
      </c>
      <c r="T12" s="26">
        <f>IF($E12=0,0,($P12/$E12)*100)</f>
        <v>0</v>
      </c>
      <c r="U12" s="28">
        <f>IF($E12=0,0,($Q12/$E12)*100)</f>
        <v>0</v>
      </c>
      <c r="V12" s="24"/>
      <c r="W12" s="25"/>
    </row>
    <row r="13" spans="1:23" ht="12.75" customHeight="1">
      <c r="A13" s="22" t="s">
        <v>38</v>
      </c>
      <c r="B13" s="23">
        <v>85000000</v>
      </c>
      <c r="C13" s="23">
        <v>0</v>
      </c>
      <c r="D13" s="23"/>
      <c r="E13" s="23">
        <f t="shared" si="0"/>
        <v>85000000</v>
      </c>
      <c r="F13" s="24">
        <v>60000000</v>
      </c>
      <c r="G13" s="25">
        <v>40000000</v>
      </c>
      <c r="H13" s="24">
        <v>12972000</v>
      </c>
      <c r="I13" s="25">
        <v>12972426</v>
      </c>
      <c r="J13" s="24">
        <v>15953000</v>
      </c>
      <c r="K13" s="25">
        <v>15952924</v>
      </c>
      <c r="L13" s="24"/>
      <c r="M13" s="25"/>
      <c r="N13" s="24"/>
      <c r="O13" s="25"/>
      <c r="P13" s="24">
        <f t="shared" si="1"/>
        <v>28925000</v>
      </c>
      <c r="Q13" s="25">
        <f t="shared" si="2"/>
        <v>28925350</v>
      </c>
      <c r="R13" s="26">
        <f t="shared" si="3"/>
        <v>22.98026518655566</v>
      </c>
      <c r="S13" s="27">
        <f t="shared" si="4"/>
        <v>22.9756407937883</v>
      </c>
      <c r="T13" s="26">
        <f>IF($E13=0,0,($P13/$E13)*100)</f>
        <v>34.02941176470588</v>
      </c>
      <c r="U13" s="28">
        <f>IF($E13=0,0,($Q13/$E13)*100)</f>
        <v>34.029823529411765</v>
      </c>
      <c r="V13" s="24">
        <v>28000</v>
      </c>
      <c r="W13" s="25"/>
    </row>
    <row r="14" spans="1:23" ht="12.75" customHeight="1">
      <c r="A14" s="22" t="s">
        <v>39</v>
      </c>
      <c r="B14" s="23">
        <v>1220000</v>
      </c>
      <c r="C14" s="23">
        <v>0</v>
      </c>
      <c r="D14" s="23"/>
      <c r="E14" s="23">
        <f t="shared" si="0"/>
        <v>1220000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131981000</v>
      </c>
      <c r="C15" s="30">
        <f>SUM(C9:C14)</f>
        <v>0</v>
      </c>
      <c r="D15" s="30"/>
      <c r="E15" s="30">
        <f t="shared" si="0"/>
        <v>131981000</v>
      </c>
      <c r="F15" s="31">
        <f aca="true" t="shared" si="5" ref="F15:O15">SUM(F9:F14)</f>
        <v>105761000</v>
      </c>
      <c r="G15" s="32">
        <f t="shared" si="5"/>
        <v>85761000</v>
      </c>
      <c r="H15" s="31">
        <f t="shared" si="5"/>
        <v>19199000</v>
      </c>
      <c r="I15" s="32">
        <f t="shared" si="5"/>
        <v>21617158</v>
      </c>
      <c r="J15" s="31">
        <f t="shared" si="5"/>
        <v>31166000</v>
      </c>
      <c r="K15" s="32">
        <f t="shared" si="5"/>
        <v>25862328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50365000</v>
      </c>
      <c r="Q15" s="32">
        <f t="shared" si="2"/>
        <v>47479486</v>
      </c>
      <c r="R15" s="33">
        <f t="shared" si="3"/>
        <v>62.33137142559508</v>
      </c>
      <c r="S15" s="34">
        <f t="shared" si="4"/>
        <v>19.63796536066397</v>
      </c>
      <c r="T15" s="33">
        <f>IF(SUM($E9:$E13)=0,0,(P15/SUM($E9:$E13))*100)</f>
        <v>38.5168360596814</v>
      </c>
      <c r="U15" s="35">
        <f>IF(SUM($E9:$E13)=0,0,(Q15/SUM($E9:$E13))*100)</f>
        <v>36.31012763744542</v>
      </c>
      <c r="V15" s="31">
        <f>SUM(V9:V14)</f>
        <v>28000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12154000</v>
      </c>
      <c r="C18" s="23">
        <v>0</v>
      </c>
      <c r="D18" s="23"/>
      <c r="E18" s="23">
        <f t="shared" si="6"/>
        <v>12154000</v>
      </c>
      <c r="F18" s="24">
        <v>11128000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4566000</v>
      </c>
      <c r="C21" s="23">
        <v>0</v>
      </c>
      <c r="D21" s="23"/>
      <c r="E21" s="23">
        <f t="shared" si="6"/>
        <v>4566000</v>
      </c>
      <c r="F21" s="24">
        <v>3044000</v>
      </c>
      <c r="G21" s="25">
        <v>3044000</v>
      </c>
      <c r="H21" s="24">
        <v>0</v>
      </c>
      <c r="I21" s="25">
        <v>1097840</v>
      </c>
      <c r="J21" s="24">
        <v>1242000</v>
      </c>
      <c r="K21" s="25">
        <v>2112997</v>
      </c>
      <c r="L21" s="24"/>
      <c r="M21" s="25"/>
      <c r="N21" s="24"/>
      <c r="O21" s="25"/>
      <c r="P21" s="24">
        <f t="shared" si="7"/>
        <v>1242000</v>
      </c>
      <c r="Q21" s="25">
        <f t="shared" si="8"/>
        <v>3210837</v>
      </c>
      <c r="R21" s="26">
        <f t="shared" si="9"/>
        <v>0</v>
      </c>
      <c r="S21" s="27">
        <f t="shared" si="10"/>
        <v>92.46857465568753</v>
      </c>
      <c r="T21" s="26">
        <f t="shared" si="11"/>
        <v>27.201051248357423</v>
      </c>
      <c r="U21" s="28">
        <f t="shared" si="12"/>
        <v>70.32056504599211</v>
      </c>
      <c r="V21" s="24"/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16720000</v>
      </c>
      <c r="C23" s="30">
        <f>SUM(C17:C22)</f>
        <v>0</v>
      </c>
      <c r="D23" s="30"/>
      <c r="E23" s="30">
        <f t="shared" si="6"/>
        <v>16720000</v>
      </c>
      <c r="F23" s="31">
        <f aca="true" t="shared" si="13" ref="F23:O23">SUM(F17:F22)</f>
        <v>14172000</v>
      </c>
      <c r="G23" s="32">
        <f t="shared" si="13"/>
        <v>3044000</v>
      </c>
      <c r="H23" s="31">
        <f t="shared" si="13"/>
        <v>0</v>
      </c>
      <c r="I23" s="32">
        <f t="shared" si="13"/>
        <v>1097840</v>
      </c>
      <c r="J23" s="31">
        <f t="shared" si="13"/>
        <v>1242000</v>
      </c>
      <c r="K23" s="32">
        <f t="shared" si="13"/>
        <v>2112997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1242000</v>
      </c>
      <c r="Q23" s="32">
        <f t="shared" si="8"/>
        <v>3210837</v>
      </c>
      <c r="R23" s="33">
        <f t="shared" si="9"/>
        <v>0</v>
      </c>
      <c r="S23" s="34">
        <f t="shared" si="10"/>
        <v>92.46857465568753</v>
      </c>
      <c r="T23" s="33">
        <f>IF(($E23-$E18-$E22)=0,0,($P23/($E23-$E18-$E22))*100)</f>
        <v>27.201051248357423</v>
      </c>
      <c r="U23" s="35">
        <f>IF(($E23-$E18-$E22)=0,0,($Q23/($E23-$E18-$E22))*100)</f>
        <v>70.32056504599211</v>
      </c>
      <c r="V23" s="31">
        <f>SUM(V17:V22)</f>
        <v>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314156000</v>
      </c>
      <c r="C27" s="23">
        <v>0</v>
      </c>
      <c r="D27" s="23"/>
      <c r="E27" s="23">
        <f>$B27+$C27+$D27</f>
        <v>314156000</v>
      </c>
      <c r="F27" s="24">
        <v>157078000</v>
      </c>
      <c r="G27" s="25">
        <v>157078000</v>
      </c>
      <c r="H27" s="24">
        <v>78539000</v>
      </c>
      <c r="I27" s="25">
        <v>75908226</v>
      </c>
      <c r="J27" s="24">
        <v>75956000</v>
      </c>
      <c r="K27" s="25">
        <v>95542510</v>
      </c>
      <c r="L27" s="24"/>
      <c r="M27" s="25"/>
      <c r="N27" s="24"/>
      <c r="O27" s="25"/>
      <c r="P27" s="24">
        <f>$H27+$J27+$L27+$N27</f>
        <v>154495000</v>
      </c>
      <c r="Q27" s="25">
        <f>$I27+$K27+$M27+$O27</f>
        <v>171450736</v>
      </c>
      <c r="R27" s="26">
        <f>IF($H27=0,0,(($J27-$H27)/$H27)*100)</f>
        <v>-3.2888119278320325</v>
      </c>
      <c r="S27" s="27">
        <f>IF($I27=0,0,(($K27-$I27)/$I27)*100)</f>
        <v>25.865818547781632</v>
      </c>
      <c r="T27" s="26">
        <f>IF($E27=0,0,($P27/$E27)*100)</f>
        <v>49.17779701804199</v>
      </c>
      <c r="U27" s="28">
        <f>IF($E27=0,0,($Q27/$E27)*100)</f>
        <v>54.57503151300628</v>
      </c>
      <c r="V27" s="24"/>
      <c r="W27" s="25"/>
    </row>
    <row r="28" spans="1:23" ht="12.75" customHeight="1">
      <c r="A28" s="22" t="s">
        <v>52</v>
      </c>
      <c r="B28" s="23">
        <v>9788000</v>
      </c>
      <c r="C28" s="23">
        <v>0</v>
      </c>
      <c r="D28" s="23"/>
      <c r="E28" s="23">
        <f>$B28+$C28+$D28</f>
        <v>9788000</v>
      </c>
      <c r="F28" s="24">
        <v>6852000</v>
      </c>
      <c r="G28" s="25">
        <v>6852000</v>
      </c>
      <c r="H28" s="24">
        <v>1268000</v>
      </c>
      <c r="I28" s="25">
        <v>683001</v>
      </c>
      <c r="J28" s="24">
        <v>2775000</v>
      </c>
      <c r="K28" s="25">
        <v>1578319</v>
      </c>
      <c r="L28" s="24"/>
      <c r="M28" s="25"/>
      <c r="N28" s="24"/>
      <c r="O28" s="25"/>
      <c r="P28" s="24">
        <f>$H28+$J28+$L28+$N28</f>
        <v>4043000</v>
      </c>
      <c r="Q28" s="25">
        <f>$I28+$K28+$M28+$O28</f>
        <v>2261320</v>
      </c>
      <c r="R28" s="26">
        <f>IF($H28=0,0,(($J28-$H28)/$H28)*100)</f>
        <v>118.84858044164037</v>
      </c>
      <c r="S28" s="27">
        <f>IF($I28=0,0,(($K28-$I28)/$I28)*100)</f>
        <v>131.08589884934284</v>
      </c>
      <c r="T28" s="26">
        <f>IF($E28=0,0,($P28/$E28)*100)</f>
        <v>41.305680425010216</v>
      </c>
      <c r="U28" s="28">
        <f>IF($E28=0,0,($Q28/$E28)*100)</f>
        <v>23.102983244789538</v>
      </c>
      <c r="V28" s="24"/>
      <c r="W28" s="25"/>
    </row>
    <row r="29" spans="1:23" ht="12.75" customHeight="1">
      <c r="A29" s="29" t="s">
        <v>40</v>
      </c>
      <c r="B29" s="30">
        <f>SUM(B25:B28)</f>
        <v>323944000</v>
      </c>
      <c r="C29" s="30">
        <f>SUM(C25:C28)</f>
        <v>0</v>
      </c>
      <c r="D29" s="30"/>
      <c r="E29" s="30">
        <f>$B29+$C29+$D29</f>
        <v>323944000</v>
      </c>
      <c r="F29" s="31">
        <f aca="true" t="shared" si="14" ref="F29:O29">SUM(F25:F28)</f>
        <v>163930000</v>
      </c>
      <c r="G29" s="32">
        <f t="shared" si="14"/>
        <v>163930000</v>
      </c>
      <c r="H29" s="31">
        <f t="shared" si="14"/>
        <v>79807000</v>
      </c>
      <c r="I29" s="32">
        <f t="shared" si="14"/>
        <v>76591227</v>
      </c>
      <c r="J29" s="31">
        <f t="shared" si="14"/>
        <v>78731000</v>
      </c>
      <c r="K29" s="32">
        <f t="shared" si="14"/>
        <v>97120829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158538000</v>
      </c>
      <c r="Q29" s="32">
        <f>$I29+$K29+$M29+$O29</f>
        <v>173712056</v>
      </c>
      <c r="R29" s="33">
        <f>IF($H29=0,0,(($J29-$H29)/$H29)*100)</f>
        <v>-1.348252659541143</v>
      </c>
      <c r="S29" s="34">
        <f>IF($I29=0,0,(($K29-$I29)/$I29)*100)</f>
        <v>26.804116873594413</v>
      </c>
      <c r="T29" s="33">
        <f>IF($E29=0,0,($P29/$E29)*100)</f>
        <v>48.9399402365841</v>
      </c>
      <c r="U29" s="35">
        <f>IF($E29=0,0,($Q29/$E29)*100)</f>
        <v>53.62410046180821</v>
      </c>
      <c r="V29" s="31">
        <f>SUM(V25:V28)</f>
        <v>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48153000</v>
      </c>
      <c r="C31" s="23">
        <v>0</v>
      </c>
      <c r="D31" s="23"/>
      <c r="E31" s="23">
        <f>$B31+$C31+$D31</f>
        <v>48153000</v>
      </c>
      <c r="F31" s="24">
        <v>33702000</v>
      </c>
      <c r="G31" s="25">
        <v>22854000</v>
      </c>
      <c r="H31" s="24">
        <v>4947000</v>
      </c>
      <c r="I31" s="25">
        <v>10748909</v>
      </c>
      <c r="J31" s="24">
        <v>7545000</v>
      </c>
      <c r="K31" s="25">
        <v>13909682</v>
      </c>
      <c r="L31" s="24"/>
      <c r="M31" s="25"/>
      <c r="N31" s="24"/>
      <c r="O31" s="25"/>
      <c r="P31" s="24">
        <f>$H31+$J31+$L31+$N31</f>
        <v>12492000</v>
      </c>
      <c r="Q31" s="25">
        <f>$I31+$K31+$M31+$O31</f>
        <v>24658591</v>
      </c>
      <c r="R31" s="26">
        <f>IF($H31=0,0,(($J31-$H31)/$H31)*100)</f>
        <v>52.51667677380231</v>
      </c>
      <c r="S31" s="27">
        <f>IF($I31=0,0,(($K31-$I31)/$I31)*100)</f>
        <v>29.405523853630168</v>
      </c>
      <c r="T31" s="26">
        <f>IF($E31=0,0,($P31/$E31)*100)</f>
        <v>25.942308890411812</v>
      </c>
      <c r="U31" s="28">
        <f>IF($E31=0,0,($Q31/$E31)*100)</f>
        <v>51.20883641725334</v>
      </c>
      <c r="V31" s="24">
        <v>25700</v>
      </c>
      <c r="W31" s="25"/>
    </row>
    <row r="32" spans="1:23" ht="12.75" customHeight="1">
      <c r="A32" s="29" t="s">
        <v>40</v>
      </c>
      <c r="B32" s="30">
        <f>B31</f>
        <v>48153000</v>
      </c>
      <c r="C32" s="30">
        <f>C31</f>
        <v>0</v>
      </c>
      <c r="D32" s="30"/>
      <c r="E32" s="30">
        <f>$B32+$C32+$D32</f>
        <v>48153000</v>
      </c>
      <c r="F32" s="31">
        <f aca="true" t="shared" si="15" ref="F32:O32">F31</f>
        <v>33702000</v>
      </c>
      <c r="G32" s="32">
        <f t="shared" si="15"/>
        <v>22854000</v>
      </c>
      <c r="H32" s="31">
        <f t="shared" si="15"/>
        <v>4947000</v>
      </c>
      <c r="I32" s="32">
        <f t="shared" si="15"/>
        <v>10748909</v>
      </c>
      <c r="J32" s="31">
        <f t="shared" si="15"/>
        <v>7545000</v>
      </c>
      <c r="K32" s="32">
        <f t="shared" si="15"/>
        <v>13909682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12492000</v>
      </c>
      <c r="Q32" s="32">
        <f>$I32+$K32+$M32+$O32</f>
        <v>24658591</v>
      </c>
      <c r="R32" s="33">
        <f>IF($H32=0,0,(($J32-$H32)/$H32)*100)</f>
        <v>52.51667677380231</v>
      </c>
      <c r="S32" s="34">
        <f>IF($I32=0,0,(($K32-$I32)/$I32)*100)</f>
        <v>29.405523853630168</v>
      </c>
      <c r="T32" s="33">
        <f>IF($E32=0,0,($P32/$E32)*100)</f>
        <v>25.942308890411812</v>
      </c>
      <c r="U32" s="35">
        <f>IF($E32=0,0,($Q32/$E32)*100)</f>
        <v>51.20883641725334</v>
      </c>
      <c r="V32" s="31">
        <f>V31</f>
        <v>25700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103000000</v>
      </c>
      <c r="C34" s="23">
        <v>0</v>
      </c>
      <c r="D34" s="23"/>
      <c r="E34" s="23">
        <f aca="true" t="shared" si="16" ref="E34:E39">$B34+$C34+$D34</f>
        <v>103000000</v>
      </c>
      <c r="F34" s="24">
        <v>86000000</v>
      </c>
      <c r="G34" s="25">
        <v>78000000</v>
      </c>
      <c r="H34" s="24">
        <v>13059000</v>
      </c>
      <c r="I34" s="25">
        <v>13129576</v>
      </c>
      <c r="J34" s="24">
        <v>24818000</v>
      </c>
      <c r="K34" s="25">
        <v>17133389</v>
      </c>
      <c r="L34" s="24"/>
      <c r="M34" s="25"/>
      <c r="N34" s="24"/>
      <c r="O34" s="25"/>
      <c r="P34" s="24">
        <f aca="true" t="shared" si="17" ref="P34:P39">$H34+$J34+$L34+$N34</f>
        <v>37877000</v>
      </c>
      <c r="Q34" s="25">
        <f aca="true" t="shared" si="18" ref="Q34:Q39">$I34+$K34+$M34+$O34</f>
        <v>30262965</v>
      </c>
      <c r="R34" s="26">
        <f aca="true" t="shared" si="19" ref="R34:R39">IF($H34=0,0,(($J34-$H34)/$H34)*100)</f>
        <v>90.04517956964546</v>
      </c>
      <c r="S34" s="27">
        <f aca="true" t="shared" si="20" ref="S34:S39">IF($I34=0,0,(($K34-$I34)/$I34)*100)</f>
        <v>30.49461003158061</v>
      </c>
      <c r="T34" s="26">
        <f>IF($E34=0,0,($P34/$E34)*100)</f>
        <v>36.77378640776699</v>
      </c>
      <c r="U34" s="28">
        <f>IF($E34=0,0,($Q34/$E34)*100)</f>
        <v>29.381519417475726</v>
      </c>
      <c r="V34" s="24"/>
      <c r="W34" s="25"/>
    </row>
    <row r="35" spans="1:23" ht="12.75" customHeight="1">
      <c r="A35" s="22" t="s">
        <v>57</v>
      </c>
      <c r="B35" s="23">
        <v>304695000</v>
      </c>
      <c r="C35" s="23">
        <v>0</v>
      </c>
      <c r="D35" s="23"/>
      <c r="E35" s="23">
        <f t="shared" si="16"/>
        <v>304695000</v>
      </c>
      <c r="F35" s="24">
        <v>274234000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17000000</v>
      </c>
      <c r="C37" s="23">
        <v>0</v>
      </c>
      <c r="D37" s="23"/>
      <c r="E37" s="23">
        <f t="shared" si="16"/>
        <v>17000000</v>
      </c>
      <c r="F37" s="24">
        <v>14000000</v>
      </c>
      <c r="G37" s="25">
        <v>12000000</v>
      </c>
      <c r="H37" s="24">
        <v>2547000</v>
      </c>
      <c r="I37" s="25">
        <v>2547491</v>
      </c>
      <c r="J37" s="24">
        <v>3279000</v>
      </c>
      <c r="K37" s="25">
        <v>6351940</v>
      </c>
      <c r="L37" s="24"/>
      <c r="M37" s="25"/>
      <c r="N37" s="24"/>
      <c r="O37" s="25"/>
      <c r="P37" s="24">
        <f t="shared" si="17"/>
        <v>5826000</v>
      </c>
      <c r="Q37" s="25">
        <f t="shared" si="18"/>
        <v>8899431</v>
      </c>
      <c r="R37" s="26">
        <f t="shared" si="19"/>
        <v>28.7396937573616</v>
      </c>
      <c r="S37" s="27">
        <f t="shared" si="20"/>
        <v>149.34101828033937</v>
      </c>
      <c r="T37" s="26">
        <f>IF($E37=0,0,($P37/$E37)*100)</f>
        <v>34.27058823529412</v>
      </c>
      <c r="U37" s="28">
        <f>IF($E37=0,0,($Q37/$E37)*100)</f>
        <v>52.34959411764706</v>
      </c>
      <c r="V37" s="24"/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424695000</v>
      </c>
      <c r="C39" s="30">
        <f>SUM(C34:C38)</f>
        <v>0</v>
      </c>
      <c r="D39" s="30"/>
      <c r="E39" s="30">
        <f t="shared" si="16"/>
        <v>424695000</v>
      </c>
      <c r="F39" s="31">
        <f aca="true" t="shared" si="21" ref="F39:O39">SUM(F34:F38)</f>
        <v>374234000</v>
      </c>
      <c r="G39" s="32">
        <f t="shared" si="21"/>
        <v>90000000</v>
      </c>
      <c r="H39" s="31">
        <f t="shared" si="21"/>
        <v>15606000</v>
      </c>
      <c r="I39" s="32">
        <f t="shared" si="21"/>
        <v>15677067</v>
      </c>
      <c r="J39" s="31">
        <f t="shared" si="21"/>
        <v>28097000</v>
      </c>
      <c r="K39" s="32">
        <f t="shared" si="21"/>
        <v>23485329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43703000</v>
      </c>
      <c r="Q39" s="32">
        <f t="shared" si="18"/>
        <v>39162396</v>
      </c>
      <c r="R39" s="33">
        <f t="shared" si="19"/>
        <v>80.03972830962451</v>
      </c>
      <c r="S39" s="34">
        <f t="shared" si="20"/>
        <v>49.80690584533446</v>
      </c>
      <c r="T39" s="33">
        <f>IF((+$E34+$E37)=0,0,(P39/(+$E34+$E37))*100)</f>
        <v>36.41916666666667</v>
      </c>
      <c r="U39" s="35">
        <f>IF((+$E34+$E37)=0,0,(Q39/(+$E34+$E37))*100)</f>
        <v>32.63533</v>
      </c>
      <c r="V39" s="31">
        <f>SUM(V34:V38)</f>
        <v>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182000000</v>
      </c>
      <c r="C42" s="23">
        <v>0</v>
      </c>
      <c r="D42" s="23"/>
      <c r="E42" s="23">
        <f t="shared" si="22"/>
        <v>182000000</v>
      </c>
      <c r="F42" s="24">
        <v>137400000</v>
      </c>
      <c r="G42" s="25">
        <v>64600000</v>
      </c>
      <c r="H42" s="24">
        <v>0</v>
      </c>
      <c r="I42" s="25">
        <v>3942587</v>
      </c>
      <c r="J42" s="24">
        <v>32370000</v>
      </c>
      <c r="K42" s="25">
        <v>1528639</v>
      </c>
      <c r="L42" s="24"/>
      <c r="M42" s="25"/>
      <c r="N42" s="24"/>
      <c r="O42" s="25"/>
      <c r="P42" s="24">
        <f t="shared" si="23"/>
        <v>32370000</v>
      </c>
      <c r="Q42" s="25">
        <f t="shared" si="24"/>
        <v>5471226</v>
      </c>
      <c r="R42" s="26">
        <f t="shared" si="25"/>
        <v>0</v>
      </c>
      <c r="S42" s="27">
        <f t="shared" si="26"/>
        <v>-61.22751381263115</v>
      </c>
      <c r="T42" s="26">
        <f t="shared" si="27"/>
        <v>17.785714285714285</v>
      </c>
      <c r="U42" s="28">
        <f t="shared" si="28"/>
        <v>3.0061681318681317</v>
      </c>
      <c r="V42" s="24">
        <v>24816000</v>
      </c>
      <c r="W42" s="25"/>
    </row>
    <row r="43" spans="1:23" ht="12.75" customHeight="1">
      <c r="A43" s="22" t="s">
        <v>64</v>
      </c>
      <c r="B43" s="23">
        <v>248219000</v>
      </c>
      <c r="C43" s="23">
        <v>0</v>
      </c>
      <c r="D43" s="23"/>
      <c r="E43" s="23">
        <f t="shared" si="22"/>
        <v>248219000</v>
      </c>
      <c r="F43" s="24">
        <v>212861000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3894774</v>
      </c>
      <c r="J47" s="24">
        <v>0</v>
      </c>
      <c r="K47" s="25">
        <v>499162</v>
      </c>
      <c r="L47" s="24"/>
      <c r="M47" s="25"/>
      <c r="N47" s="24"/>
      <c r="O47" s="25"/>
      <c r="P47" s="24">
        <f t="shared" si="23"/>
        <v>0</v>
      </c>
      <c r="Q47" s="25">
        <f t="shared" si="24"/>
        <v>4393936</v>
      </c>
      <c r="R47" s="26">
        <f t="shared" si="25"/>
        <v>0</v>
      </c>
      <c r="S47" s="27">
        <f t="shared" si="26"/>
        <v>-87.18380065184783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320986000</v>
      </c>
      <c r="C50" s="23">
        <v>0</v>
      </c>
      <c r="D50" s="23"/>
      <c r="E50" s="23">
        <f t="shared" si="22"/>
        <v>320986000</v>
      </c>
      <c r="F50" s="24">
        <v>226789000</v>
      </c>
      <c r="G50" s="25">
        <v>226789000</v>
      </c>
      <c r="H50" s="24">
        <v>0</v>
      </c>
      <c r="I50" s="25">
        <v>8474182</v>
      </c>
      <c r="J50" s="24">
        <v>16856000</v>
      </c>
      <c r="K50" s="25">
        <v>62675071</v>
      </c>
      <c r="L50" s="24"/>
      <c r="M50" s="25"/>
      <c r="N50" s="24"/>
      <c r="O50" s="25"/>
      <c r="P50" s="24">
        <f t="shared" si="23"/>
        <v>16856000</v>
      </c>
      <c r="Q50" s="25">
        <f t="shared" si="24"/>
        <v>71149253</v>
      </c>
      <c r="R50" s="26">
        <f t="shared" si="25"/>
        <v>0</v>
      </c>
      <c r="S50" s="27">
        <f t="shared" si="26"/>
        <v>639.6002469618896</v>
      </c>
      <c r="T50" s="26">
        <f t="shared" si="27"/>
        <v>5.251319372184456</v>
      </c>
      <c r="U50" s="28">
        <f t="shared" si="28"/>
        <v>22.165843058575764</v>
      </c>
      <c r="V50" s="24">
        <v>29164000</v>
      </c>
      <c r="W50" s="25"/>
    </row>
    <row r="51" spans="1:23" ht="12.75" customHeight="1">
      <c r="A51" s="22" t="s">
        <v>72</v>
      </c>
      <c r="B51" s="23">
        <v>160000000</v>
      </c>
      <c r="C51" s="23">
        <v>0</v>
      </c>
      <c r="D51" s="23"/>
      <c r="E51" s="23">
        <f t="shared" si="22"/>
        <v>160000000</v>
      </c>
      <c r="F51" s="24">
        <v>136000000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911205000</v>
      </c>
      <c r="C52" s="30">
        <f>SUM(C41:C51)</f>
        <v>0</v>
      </c>
      <c r="D52" s="30"/>
      <c r="E52" s="30">
        <f t="shared" si="22"/>
        <v>911205000</v>
      </c>
      <c r="F52" s="31">
        <f aca="true" t="shared" si="29" ref="F52:O52">SUM(F41:F51)</f>
        <v>713050000</v>
      </c>
      <c r="G52" s="32">
        <f t="shared" si="29"/>
        <v>291389000</v>
      </c>
      <c r="H52" s="31">
        <f t="shared" si="29"/>
        <v>0</v>
      </c>
      <c r="I52" s="32">
        <f t="shared" si="29"/>
        <v>16311543</v>
      </c>
      <c r="J52" s="31">
        <f t="shared" si="29"/>
        <v>49226000</v>
      </c>
      <c r="K52" s="32">
        <f t="shared" si="29"/>
        <v>64702872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49226000</v>
      </c>
      <c r="Q52" s="32">
        <f t="shared" si="24"/>
        <v>81014415</v>
      </c>
      <c r="R52" s="33">
        <f t="shared" si="25"/>
        <v>0</v>
      </c>
      <c r="S52" s="34">
        <f t="shared" si="26"/>
        <v>296.66922988217607</v>
      </c>
      <c r="T52" s="33">
        <f>IF((+$E42+$E44+$E46+$E47+$E50)=0,0,(P52/(+$E42+$E44+$E46+$E47+$E50))*100)</f>
        <v>9.786753508049925</v>
      </c>
      <c r="U52" s="35">
        <f>IF((+$E42+$E44+$E46+$E47+$E50)=0,0,(Q52/(+$E42+$E44+$E46+$E47+$E50))*100)</f>
        <v>16.106693824480203</v>
      </c>
      <c r="V52" s="31">
        <f>SUM(V41:V51)</f>
        <v>53980000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1856698000</v>
      </c>
      <c r="C64" s="48">
        <f>SUM(C9:C14,C17:C22,C25:C28,C31,C34:C38,C41:C51,C54:C57,C60:C62)</f>
        <v>0</v>
      </c>
      <c r="D64" s="48"/>
      <c r="E64" s="48">
        <f>$B64+$C64+$D64</f>
        <v>1856698000</v>
      </c>
      <c r="F64" s="49">
        <f aca="true" t="shared" si="32" ref="F64:O64">SUM(F9:F14,F17:F22,F25:F28,F31,F34:F38,F41:F51,F54:F57,F60:F62)</f>
        <v>1404849000</v>
      </c>
      <c r="G64" s="50">
        <f t="shared" si="32"/>
        <v>656978000</v>
      </c>
      <c r="H64" s="49">
        <f t="shared" si="32"/>
        <v>119559000</v>
      </c>
      <c r="I64" s="50">
        <f t="shared" si="32"/>
        <v>142043744</v>
      </c>
      <c r="J64" s="49">
        <f t="shared" si="32"/>
        <v>196007000</v>
      </c>
      <c r="K64" s="50">
        <f t="shared" si="32"/>
        <v>227194037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315566000</v>
      </c>
      <c r="Q64" s="50">
        <f>$I64+$K64+$M64+$O64</f>
        <v>369237781</v>
      </c>
      <c r="R64" s="51">
        <f>IF($H64=0,0,(($J64-$H64)/$H64)*100)</f>
        <v>63.941652238643684</v>
      </c>
      <c r="S64" s="52">
        <f>IF($I64=0,0,(($K64-$I64)/$I64)*100)</f>
        <v>59.9465281624793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27.916065852212913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32.66405826204652</v>
      </c>
      <c r="V64" s="49">
        <f>SUM(V9:V14,V17:V22,V25:V28,V31,V34:V38,V41:V51,V54:V57,V60:V62)</f>
        <v>54033700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1814487000</v>
      </c>
      <c r="C66" s="23">
        <v>0</v>
      </c>
      <c r="D66" s="23"/>
      <c r="E66" s="23">
        <f>$B66+$C66+$D66</f>
        <v>1814487000</v>
      </c>
      <c r="F66" s="24">
        <v>1320396000</v>
      </c>
      <c r="G66" s="25">
        <v>1058549000</v>
      </c>
      <c r="H66" s="24">
        <v>195963000</v>
      </c>
      <c r="I66" s="25">
        <v>210385848</v>
      </c>
      <c r="J66" s="24">
        <v>391265000</v>
      </c>
      <c r="K66" s="25">
        <v>426799153</v>
      </c>
      <c r="L66" s="24"/>
      <c r="M66" s="25"/>
      <c r="N66" s="24"/>
      <c r="O66" s="25"/>
      <c r="P66" s="24">
        <f>$H66+$J66+$L66+$N66</f>
        <v>587228000</v>
      </c>
      <c r="Q66" s="25">
        <f>$I66+$K66+$M66+$O66</f>
        <v>637185001</v>
      </c>
      <c r="R66" s="26">
        <f>IF($H66=0,0,(($J66-$H66)/$H66)*100)</f>
        <v>99.66269142644275</v>
      </c>
      <c r="S66" s="27">
        <f>IF($I66=0,0,(($K66-$I66)/$I66)*100)</f>
        <v>102.86495363509431</v>
      </c>
      <c r="T66" s="26">
        <f>IF($E66=0,0,($P66/$E66)*100)</f>
        <v>32.36330709451211</v>
      </c>
      <c r="U66" s="28">
        <f>IF($E66=0,0,($Q66/$E66)*100)</f>
        <v>35.11653712592044</v>
      </c>
      <c r="V66" s="24">
        <v>73968000</v>
      </c>
      <c r="W66" s="25"/>
    </row>
    <row r="67" spans="1:23" ht="12.75" customHeight="1">
      <c r="A67" s="40" t="s">
        <v>40</v>
      </c>
      <c r="B67" s="41">
        <f>B66</f>
        <v>1814487000</v>
      </c>
      <c r="C67" s="41">
        <f>C66</f>
        <v>0</v>
      </c>
      <c r="D67" s="41"/>
      <c r="E67" s="41">
        <f>$B67+$C67+$D67</f>
        <v>1814487000</v>
      </c>
      <c r="F67" s="42">
        <f aca="true" t="shared" si="33" ref="F67:O67">F66</f>
        <v>1320396000</v>
      </c>
      <c r="G67" s="43">
        <f t="shared" si="33"/>
        <v>1058549000</v>
      </c>
      <c r="H67" s="42">
        <f t="shared" si="33"/>
        <v>195963000</v>
      </c>
      <c r="I67" s="43">
        <f t="shared" si="33"/>
        <v>210385848</v>
      </c>
      <c r="J67" s="42">
        <f t="shared" si="33"/>
        <v>391265000</v>
      </c>
      <c r="K67" s="43">
        <f t="shared" si="33"/>
        <v>426799153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587228000</v>
      </c>
      <c r="Q67" s="43">
        <f>$I67+$K67+$M67+$O67</f>
        <v>637185001</v>
      </c>
      <c r="R67" s="44">
        <f>IF($H67=0,0,(($J67-$H67)/$H67)*100)</f>
        <v>99.66269142644275</v>
      </c>
      <c r="S67" s="45">
        <f>IF($I67=0,0,(($K67-$I67)/$I67)*100)</f>
        <v>102.86495363509431</v>
      </c>
      <c r="T67" s="44">
        <f>IF($E67=0,0,($P67/$E67)*100)</f>
        <v>32.36330709451211</v>
      </c>
      <c r="U67" s="46">
        <f>IF($E67=0,0,($Q67/$E67)*100)</f>
        <v>35.11653712592044</v>
      </c>
      <c r="V67" s="42">
        <f>V66</f>
        <v>73968000</v>
      </c>
      <c r="W67" s="43">
        <f>W66</f>
        <v>0</v>
      </c>
    </row>
    <row r="68" spans="1:23" ht="12.75" customHeight="1">
      <c r="A68" s="47" t="s">
        <v>82</v>
      </c>
      <c r="B68" s="48">
        <f>B66</f>
        <v>1814487000</v>
      </c>
      <c r="C68" s="48">
        <f>C66</f>
        <v>0</v>
      </c>
      <c r="D68" s="48"/>
      <c r="E68" s="48">
        <f>$B68+$C68+$D68</f>
        <v>1814487000</v>
      </c>
      <c r="F68" s="49">
        <f aca="true" t="shared" si="34" ref="F68:O68">F66</f>
        <v>1320396000</v>
      </c>
      <c r="G68" s="50">
        <f t="shared" si="34"/>
        <v>1058549000</v>
      </c>
      <c r="H68" s="49">
        <f t="shared" si="34"/>
        <v>195963000</v>
      </c>
      <c r="I68" s="50">
        <f t="shared" si="34"/>
        <v>210385848</v>
      </c>
      <c r="J68" s="49">
        <f t="shared" si="34"/>
        <v>391265000</v>
      </c>
      <c r="K68" s="50">
        <f t="shared" si="34"/>
        <v>426799153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587228000</v>
      </c>
      <c r="Q68" s="50">
        <f>$I68+$K68+$M68+$O68</f>
        <v>637185001</v>
      </c>
      <c r="R68" s="51">
        <f>IF($H68=0,0,(($J68-$H68)/$H68)*100)</f>
        <v>99.66269142644275</v>
      </c>
      <c r="S68" s="52">
        <f>IF($I68=0,0,(($K68-$I68)/$I68)*100)</f>
        <v>102.86495363509431</v>
      </c>
      <c r="T68" s="51">
        <f>IF($E68=0,0,($P68/$E68)*100)</f>
        <v>32.36330709451211</v>
      </c>
      <c r="U68" s="55">
        <f>IF($E68=0,0,($Q68/$E68)*100)</f>
        <v>35.11653712592044</v>
      </c>
      <c r="V68" s="49">
        <f>V66</f>
        <v>73968000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3671185000</v>
      </c>
      <c r="C69" s="48">
        <f>SUM(C9:C14,C17:C22,C25:C28,C31,C34:C38,C41:C51,C54:C57,C60:C62,C66)</f>
        <v>0</v>
      </c>
      <c r="D69" s="48"/>
      <c r="E69" s="48">
        <f>$B69+$C69+$D69</f>
        <v>3671185000</v>
      </c>
      <c r="F69" s="49">
        <f aca="true" t="shared" si="35" ref="F69:O69">SUM(F9:F14,F17:F22,F25:F28,F31,F34:F38,F41:F51,F54:F57,F60:F62,F66)</f>
        <v>2725245000</v>
      </c>
      <c r="G69" s="50">
        <f t="shared" si="35"/>
        <v>1715527000</v>
      </c>
      <c r="H69" s="49">
        <f t="shared" si="35"/>
        <v>315522000</v>
      </c>
      <c r="I69" s="50">
        <f t="shared" si="35"/>
        <v>352429592</v>
      </c>
      <c r="J69" s="49">
        <f t="shared" si="35"/>
        <v>587272000</v>
      </c>
      <c r="K69" s="50">
        <f t="shared" si="35"/>
        <v>653993190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902794000</v>
      </c>
      <c r="Q69" s="50">
        <f>$I69+$K69+$M69+$O69</f>
        <v>1006422782</v>
      </c>
      <c r="R69" s="51">
        <f>IF($H69=0,0,(($J69-$H69)/$H69)*100)</f>
        <v>86.12711633420173</v>
      </c>
      <c r="S69" s="52">
        <f>IF($I69=0,0,(($K69-$I69)/$I69)*100)</f>
        <v>85.5670479566313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30.656216499252775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34.17514371470378</v>
      </c>
      <c r="V69" s="49">
        <f>SUM(V9:V14,V17:V22,V25:V28,V31,V34:V38,V41:V51,V54:V57,V60:V62,V66)</f>
        <v>128001700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W12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11" width="13.7109375" style="0" customWidth="1"/>
    <col min="12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IF($H9=0,0,(($J9-$H9)/$H9)*100)</f>
        <v>0</v>
      </c>
      <c r="S9" s="27">
        <f>IF($I9=0,0,(($K9-$I9)/$I9)*100)</f>
        <v>0</v>
      </c>
      <c r="T9" s="26">
        <f>IF($E9=0,0,($P9/$E9)*100)</f>
        <v>0</v>
      </c>
      <c r="U9" s="28">
        <f>IF($E9=0,0,($Q9/$E9)*100)</f>
        <v>0</v>
      </c>
      <c r="V9" s="24"/>
      <c r="W9" s="25"/>
    </row>
    <row r="10" spans="1:23" ht="12.75" customHeight="1">
      <c r="A10" s="22" t="s">
        <v>35</v>
      </c>
      <c r="B10" s="23">
        <v>62625000</v>
      </c>
      <c r="C10" s="23">
        <v>0</v>
      </c>
      <c r="D10" s="23"/>
      <c r="E10" s="23">
        <f aca="true" t="shared" si="0" ref="E10:E15">$B10+$C10+$D10</f>
        <v>62625000</v>
      </c>
      <c r="F10" s="24">
        <v>62625000</v>
      </c>
      <c r="G10" s="25">
        <v>62625000</v>
      </c>
      <c r="H10" s="24">
        <v>13374000</v>
      </c>
      <c r="I10" s="25">
        <v>15154169</v>
      </c>
      <c r="J10" s="24">
        <v>19012000</v>
      </c>
      <c r="K10" s="25">
        <v>16590269</v>
      </c>
      <c r="L10" s="24"/>
      <c r="M10" s="25"/>
      <c r="N10" s="24"/>
      <c r="O10" s="25"/>
      <c r="P10" s="24">
        <f aca="true" t="shared" si="1" ref="P10:P15">$H10+$J10+$L10+$N10</f>
        <v>32386000</v>
      </c>
      <c r="Q10" s="25">
        <f aca="true" t="shared" si="2" ref="Q10:Q15">$I10+$K10+$M10+$O10</f>
        <v>31744438</v>
      </c>
      <c r="R10" s="26">
        <f aca="true" t="shared" si="3" ref="R10:R15">IF($H10=0,0,(($J10-$H10)/$H10)*100)</f>
        <v>42.15642291012412</v>
      </c>
      <c r="S10" s="27">
        <f aca="true" t="shared" si="4" ref="S10:S15">IF($I10=0,0,(($K10-$I10)/$I10)*100)</f>
        <v>9.476600135579853</v>
      </c>
      <c r="T10" s="26">
        <f>IF($E10=0,0,($P10/$E10)*100)</f>
        <v>51.714171656686624</v>
      </c>
      <c r="U10" s="28">
        <f>IF($E10=0,0,($Q10/$E10)*100)</f>
        <v>50.689721357285435</v>
      </c>
      <c r="V10" s="24"/>
      <c r="W10" s="25"/>
    </row>
    <row r="11" spans="1:23" ht="12.75" customHeight="1">
      <c r="A11" s="22" t="s">
        <v>36</v>
      </c>
      <c r="B11" s="23">
        <v>7833000</v>
      </c>
      <c r="C11" s="23">
        <v>0</v>
      </c>
      <c r="D11" s="23"/>
      <c r="E11" s="23">
        <f t="shared" si="0"/>
        <v>7833000</v>
      </c>
      <c r="F11" s="24">
        <v>3643000</v>
      </c>
      <c r="G11" s="25">
        <v>3643000</v>
      </c>
      <c r="H11" s="24">
        <v>976000</v>
      </c>
      <c r="I11" s="25">
        <v>749737</v>
      </c>
      <c r="J11" s="24">
        <v>1997000</v>
      </c>
      <c r="K11" s="25">
        <v>622794</v>
      </c>
      <c r="L11" s="24"/>
      <c r="M11" s="25"/>
      <c r="N11" s="24"/>
      <c r="O11" s="25"/>
      <c r="P11" s="24">
        <f t="shared" si="1"/>
        <v>2973000</v>
      </c>
      <c r="Q11" s="25">
        <f t="shared" si="2"/>
        <v>1372531</v>
      </c>
      <c r="R11" s="26">
        <f t="shared" si="3"/>
        <v>104.61065573770492</v>
      </c>
      <c r="S11" s="27">
        <f t="shared" si="4"/>
        <v>-16.931670705860853</v>
      </c>
      <c r="T11" s="26">
        <f>IF($E11=0,0,($P11/$E11)*100)</f>
        <v>37.95480658751436</v>
      </c>
      <c r="U11" s="28">
        <f>IF($E11=0,0,($Q11/$E11)*100)</f>
        <v>17.522417975232987</v>
      </c>
      <c r="V11" s="24"/>
      <c r="W11" s="25"/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 t="shared" si="0"/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/>
      <c r="M12" s="25"/>
      <c r="N12" s="24"/>
      <c r="O12" s="25"/>
      <c r="P12" s="24">
        <f t="shared" si="1"/>
        <v>0</v>
      </c>
      <c r="Q12" s="25">
        <f t="shared" si="2"/>
        <v>0</v>
      </c>
      <c r="R12" s="26">
        <f t="shared" si="3"/>
        <v>0</v>
      </c>
      <c r="S12" s="27">
        <f t="shared" si="4"/>
        <v>0</v>
      </c>
      <c r="T12" s="26">
        <f>IF($E12=0,0,($P12/$E12)*100)</f>
        <v>0</v>
      </c>
      <c r="U12" s="28">
        <f>IF($E12=0,0,($Q12/$E12)*100)</f>
        <v>0</v>
      </c>
      <c r="V12" s="24"/>
      <c r="W12" s="25"/>
    </row>
    <row r="13" spans="1:23" ht="12.75" customHeight="1">
      <c r="A13" s="22" t="s">
        <v>38</v>
      </c>
      <c r="B13" s="23">
        <v>27500000</v>
      </c>
      <c r="C13" s="23">
        <v>0</v>
      </c>
      <c r="D13" s="23"/>
      <c r="E13" s="23">
        <f t="shared" si="0"/>
        <v>27500000</v>
      </c>
      <c r="F13" s="24">
        <v>22300000</v>
      </c>
      <c r="G13" s="25">
        <v>27500000</v>
      </c>
      <c r="H13" s="24">
        <v>10962000</v>
      </c>
      <c r="I13" s="25">
        <v>10961764</v>
      </c>
      <c r="J13" s="24">
        <v>12028000</v>
      </c>
      <c r="K13" s="25">
        <v>26285856</v>
      </c>
      <c r="L13" s="24"/>
      <c r="M13" s="25"/>
      <c r="N13" s="24"/>
      <c r="O13" s="25"/>
      <c r="P13" s="24">
        <f t="shared" si="1"/>
        <v>22990000</v>
      </c>
      <c r="Q13" s="25">
        <f t="shared" si="2"/>
        <v>37247620</v>
      </c>
      <c r="R13" s="26">
        <f t="shared" si="3"/>
        <v>9.724502827951104</v>
      </c>
      <c r="S13" s="27">
        <f t="shared" si="4"/>
        <v>139.79585767400212</v>
      </c>
      <c r="T13" s="26">
        <f>IF($E13=0,0,($P13/$E13)*100)</f>
        <v>83.6</v>
      </c>
      <c r="U13" s="28">
        <f>IF($E13=0,0,($Q13/$E13)*100)</f>
        <v>135.4458909090909</v>
      </c>
      <c r="V13" s="24"/>
      <c r="W13" s="25"/>
    </row>
    <row r="14" spans="1:23" ht="12.75" customHeight="1">
      <c r="A14" s="22" t="s">
        <v>39</v>
      </c>
      <c r="B14" s="23">
        <v>800000</v>
      </c>
      <c r="C14" s="23">
        <v>0</v>
      </c>
      <c r="D14" s="23"/>
      <c r="E14" s="23">
        <f t="shared" si="0"/>
        <v>800000</v>
      </c>
      <c r="F14" s="24">
        <v>400000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/>
      <c r="M14" s="25"/>
      <c r="N14" s="24"/>
      <c r="O14" s="25"/>
      <c r="P14" s="24">
        <f t="shared" si="1"/>
        <v>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>IF($E14=0,0,($P14/$E14)*100)</f>
        <v>0</v>
      </c>
      <c r="U14" s="28">
        <f>IF($E14=0,0,($Q14/$E14)*100)</f>
        <v>0</v>
      </c>
      <c r="V14" s="24"/>
      <c r="W14" s="25"/>
    </row>
    <row r="15" spans="1:23" ht="12.75" customHeight="1">
      <c r="A15" s="29" t="s">
        <v>40</v>
      </c>
      <c r="B15" s="30">
        <f>SUM(B9:B14)</f>
        <v>98758000</v>
      </c>
      <c r="C15" s="30">
        <f>SUM(C9:C14)</f>
        <v>0</v>
      </c>
      <c r="D15" s="30"/>
      <c r="E15" s="30">
        <f t="shared" si="0"/>
        <v>98758000</v>
      </c>
      <c r="F15" s="31">
        <f aca="true" t="shared" si="5" ref="F15:O15">SUM(F9:F14)</f>
        <v>88968000</v>
      </c>
      <c r="G15" s="32">
        <f t="shared" si="5"/>
        <v>93768000</v>
      </c>
      <c r="H15" s="31">
        <f t="shared" si="5"/>
        <v>25312000</v>
      </c>
      <c r="I15" s="32">
        <f t="shared" si="5"/>
        <v>26865670</v>
      </c>
      <c r="J15" s="31">
        <f t="shared" si="5"/>
        <v>33037000</v>
      </c>
      <c r="K15" s="32">
        <f t="shared" si="5"/>
        <v>43498919</v>
      </c>
      <c r="L15" s="31">
        <f t="shared" si="5"/>
        <v>0</v>
      </c>
      <c r="M15" s="32">
        <f t="shared" si="5"/>
        <v>0</v>
      </c>
      <c r="N15" s="31">
        <f t="shared" si="5"/>
        <v>0</v>
      </c>
      <c r="O15" s="32">
        <f t="shared" si="5"/>
        <v>0</v>
      </c>
      <c r="P15" s="31">
        <f t="shared" si="1"/>
        <v>58349000</v>
      </c>
      <c r="Q15" s="32">
        <f t="shared" si="2"/>
        <v>70364589</v>
      </c>
      <c r="R15" s="33">
        <f t="shared" si="3"/>
        <v>30.519121365360302</v>
      </c>
      <c r="S15" s="34">
        <f t="shared" si="4"/>
        <v>61.91265283910656</v>
      </c>
      <c r="T15" s="33">
        <f>IF(SUM($E9:$E13)=0,0,(P15/SUM($E9:$E13))*100)</f>
        <v>59.565323914330634</v>
      </c>
      <c r="U15" s="35">
        <f>IF(SUM($E9:$E13)=0,0,(Q15/SUM($E9:$E13))*100)</f>
        <v>71.83138590007962</v>
      </c>
      <c r="V15" s="31">
        <f>SUM(V9:V14)</f>
        <v>0</v>
      </c>
      <c r="W15" s="32">
        <f>SUM(W9:W14)</f>
        <v>0</v>
      </c>
    </row>
    <row r="16" spans="1:23" ht="12.75" customHeight="1">
      <c r="A16" s="15" t="s">
        <v>41</v>
      </c>
      <c r="B16" s="36"/>
      <c r="C16" s="36"/>
      <c r="D16" s="36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19"/>
      <c r="S16" s="20"/>
      <c r="T16" s="19"/>
      <c r="U16" s="21"/>
      <c r="V16" s="37"/>
      <c r="W16" s="38"/>
    </row>
    <row r="17" spans="1:23" ht="12.75" customHeight="1">
      <c r="A17" s="22" t="s">
        <v>42</v>
      </c>
      <c r="B17" s="23">
        <v>0</v>
      </c>
      <c r="C17" s="23">
        <v>0</v>
      </c>
      <c r="D17" s="23"/>
      <c r="E17" s="23">
        <f aca="true" t="shared" si="6" ref="E17:E23">$B17+$C17+$D17</f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/>
      <c r="M17" s="25"/>
      <c r="N17" s="24"/>
      <c r="O17" s="25"/>
      <c r="P17" s="24">
        <f aca="true" t="shared" si="7" ref="P17:P23">$H17+$J17+$L17+$N17</f>
        <v>0</v>
      </c>
      <c r="Q17" s="25">
        <f aca="true" t="shared" si="8" ref="Q17:Q23">$I17+$K17+$M17+$O17</f>
        <v>0</v>
      </c>
      <c r="R17" s="26">
        <f aca="true" t="shared" si="9" ref="R17:R23">IF($H17=0,0,(($J17-$H17)/$H17)*100)</f>
        <v>0</v>
      </c>
      <c r="S17" s="27">
        <f aca="true" t="shared" si="10" ref="S17:S23">IF($I17=0,0,(($K17-$I17)/$I17)*100)</f>
        <v>0</v>
      </c>
      <c r="T17" s="26">
        <f aca="true" t="shared" si="11" ref="T17:T22">IF($E17=0,0,($P17/$E17)*100)</f>
        <v>0</v>
      </c>
      <c r="U17" s="28">
        <f aca="true" t="shared" si="12" ref="U17:U22">IF($E17=0,0,($Q17/$E17)*100)</f>
        <v>0</v>
      </c>
      <c r="V17" s="24"/>
      <c r="W17" s="25"/>
    </row>
    <row r="18" spans="1:23" ht="12.75" customHeight="1">
      <c r="A18" s="22" t="s">
        <v>43</v>
      </c>
      <c r="B18" s="23">
        <v>7724000</v>
      </c>
      <c r="C18" s="23">
        <v>0</v>
      </c>
      <c r="D18" s="23"/>
      <c r="E18" s="23">
        <f t="shared" si="6"/>
        <v>7724000</v>
      </c>
      <c r="F18" s="24">
        <v>7382000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/>
      <c r="M18" s="25"/>
      <c r="N18" s="24"/>
      <c r="O18" s="25"/>
      <c r="P18" s="24">
        <f t="shared" si="7"/>
        <v>0</v>
      </c>
      <c r="Q18" s="25">
        <f t="shared" si="8"/>
        <v>0</v>
      </c>
      <c r="R18" s="26">
        <f t="shared" si="9"/>
        <v>0</v>
      </c>
      <c r="S18" s="27">
        <f t="shared" si="10"/>
        <v>0</v>
      </c>
      <c r="T18" s="26">
        <f t="shared" si="11"/>
        <v>0</v>
      </c>
      <c r="U18" s="28">
        <f t="shared" si="12"/>
        <v>0</v>
      </c>
      <c r="V18" s="24"/>
      <c r="W18" s="25"/>
    </row>
    <row r="19" spans="1:23" ht="12.75" customHeight="1">
      <c r="A19" s="22" t="s">
        <v>44</v>
      </c>
      <c r="B19" s="23">
        <v>0</v>
      </c>
      <c r="C19" s="23">
        <v>0</v>
      </c>
      <c r="D19" s="23"/>
      <c r="E19" s="23">
        <f t="shared" si="6"/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/>
      <c r="M19" s="25"/>
      <c r="N19" s="24"/>
      <c r="O19" s="25"/>
      <c r="P19" s="24">
        <f t="shared" si="7"/>
        <v>0</v>
      </c>
      <c r="Q19" s="25">
        <f t="shared" si="8"/>
        <v>0</v>
      </c>
      <c r="R19" s="26">
        <f t="shared" si="9"/>
        <v>0</v>
      </c>
      <c r="S19" s="27">
        <f t="shared" si="10"/>
        <v>0</v>
      </c>
      <c r="T19" s="26">
        <f t="shared" si="11"/>
        <v>0</v>
      </c>
      <c r="U19" s="28">
        <f t="shared" si="12"/>
        <v>0</v>
      </c>
      <c r="V19" s="24"/>
      <c r="W19" s="25"/>
    </row>
    <row r="20" spans="1:23" ht="12.75" customHeight="1">
      <c r="A20" s="22" t="s">
        <v>45</v>
      </c>
      <c r="B20" s="23">
        <v>0</v>
      </c>
      <c r="C20" s="23">
        <v>0</v>
      </c>
      <c r="D20" s="23"/>
      <c r="E20" s="23">
        <f t="shared" si="6"/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/>
      <c r="M20" s="25"/>
      <c r="N20" s="24"/>
      <c r="O20" s="25"/>
      <c r="P20" s="24">
        <f t="shared" si="7"/>
        <v>0</v>
      </c>
      <c r="Q20" s="25">
        <f t="shared" si="8"/>
        <v>0</v>
      </c>
      <c r="R20" s="26">
        <f t="shared" si="9"/>
        <v>0</v>
      </c>
      <c r="S20" s="27">
        <f t="shared" si="10"/>
        <v>0</v>
      </c>
      <c r="T20" s="26">
        <f t="shared" si="11"/>
        <v>0</v>
      </c>
      <c r="U20" s="28">
        <f t="shared" si="12"/>
        <v>0</v>
      </c>
      <c r="V20" s="24"/>
      <c r="W20" s="25"/>
    </row>
    <row r="21" spans="1:23" ht="12.75" customHeight="1">
      <c r="A21" s="22" t="s">
        <v>46</v>
      </c>
      <c r="B21" s="23">
        <v>4565000</v>
      </c>
      <c r="C21" s="23">
        <v>0</v>
      </c>
      <c r="D21" s="23"/>
      <c r="E21" s="23">
        <f t="shared" si="6"/>
        <v>4565000</v>
      </c>
      <c r="F21" s="24">
        <v>3044000</v>
      </c>
      <c r="G21" s="25">
        <v>3044000</v>
      </c>
      <c r="H21" s="24">
        <v>42000</v>
      </c>
      <c r="I21" s="25">
        <v>122441</v>
      </c>
      <c r="J21" s="24">
        <v>81000</v>
      </c>
      <c r="K21" s="25">
        <v>81325</v>
      </c>
      <c r="L21" s="24"/>
      <c r="M21" s="25"/>
      <c r="N21" s="24"/>
      <c r="O21" s="25"/>
      <c r="P21" s="24">
        <f t="shared" si="7"/>
        <v>123000</v>
      </c>
      <c r="Q21" s="25">
        <f t="shared" si="8"/>
        <v>203766</v>
      </c>
      <c r="R21" s="26">
        <f t="shared" si="9"/>
        <v>92.85714285714286</v>
      </c>
      <c r="S21" s="27">
        <f t="shared" si="10"/>
        <v>-33.58025497994952</v>
      </c>
      <c r="T21" s="26">
        <f t="shared" si="11"/>
        <v>2.694414019715224</v>
      </c>
      <c r="U21" s="28">
        <f t="shared" si="12"/>
        <v>4.463658269441402</v>
      </c>
      <c r="V21" s="24">
        <v>12015000</v>
      </c>
      <c r="W21" s="25"/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6"/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/>
      <c r="M22" s="25"/>
      <c r="N22" s="24"/>
      <c r="O22" s="25"/>
      <c r="P22" s="24">
        <f t="shared" si="7"/>
        <v>0</v>
      </c>
      <c r="Q22" s="25">
        <f t="shared" si="8"/>
        <v>0</v>
      </c>
      <c r="R22" s="26">
        <f t="shared" si="9"/>
        <v>0</v>
      </c>
      <c r="S22" s="27">
        <f t="shared" si="10"/>
        <v>0</v>
      </c>
      <c r="T22" s="26">
        <f t="shared" si="11"/>
        <v>0</v>
      </c>
      <c r="U22" s="28">
        <f t="shared" si="12"/>
        <v>0</v>
      </c>
      <c r="V22" s="24"/>
      <c r="W22" s="25"/>
    </row>
    <row r="23" spans="1:23" ht="12.75" customHeight="1">
      <c r="A23" s="29" t="s">
        <v>40</v>
      </c>
      <c r="B23" s="30">
        <f>SUM(B17:B22)</f>
        <v>12289000</v>
      </c>
      <c r="C23" s="30">
        <f>SUM(C17:C22)</f>
        <v>0</v>
      </c>
      <c r="D23" s="30"/>
      <c r="E23" s="30">
        <f t="shared" si="6"/>
        <v>12289000</v>
      </c>
      <c r="F23" s="31">
        <f aca="true" t="shared" si="13" ref="F23:O23">SUM(F17:F22)</f>
        <v>10426000</v>
      </c>
      <c r="G23" s="32">
        <f t="shared" si="13"/>
        <v>3044000</v>
      </c>
      <c r="H23" s="31">
        <f t="shared" si="13"/>
        <v>42000</v>
      </c>
      <c r="I23" s="32">
        <f t="shared" si="13"/>
        <v>122441</v>
      </c>
      <c r="J23" s="31">
        <f t="shared" si="13"/>
        <v>81000</v>
      </c>
      <c r="K23" s="32">
        <f t="shared" si="13"/>
        <v>81325</v>
      </c>
      <c r="L23" s="31">
        <f t="shared" si="13"/>
        <v>0</v>
      </c>
      <c r="M23" s="32">
        <f t="shared" si="13"/>
        <v>0</v>
      </c>
      <c r="N23" s="31">
        <f t="shared" si="13"/>
        <v>0</v>
      </c>
      <c r="O23" s="32">
        <f t="shared" si="13"/>
        <v>0</v>
      </c>
      <c r="P23" s="31">
        <f t="shared" si="7"/>
        <v>123000</v>
      </c>
      <c r="Q23" s="32">
        <f t="shared" si="8"/>
        <v>203766</v>
      </c>
      <c r="R23" s="33">
        <f t="shared" si="9"/>
        <v>92.85714285714286</v>
      </c>
      <c r="S23" s="34">
        <f t="shared" si="10"/>
        <v>-33.58025497994952</v>
      </c>
      <c r="T23" s="33">
        <f>IF(($E23-$E18-$E22)=0,0,($P23/($E23-$E18-$E22))*100)</f>
        <v>2.694414019715224</v>
      </c>
      <c r="U23" s="35">
        <f>IF(($E23-$E18-$E22)=0,0,($Q23/($E23-$E18-$E22))*100)</f>
        <v>4.463658269441402</v>
      </c>
      <c r="V23" s="31">
        <f>SUM(V17:V22)</f>
        <v>12015000</v>
      </c>
      <c r="W23" s="32">
        <f>SUM(W17:W22)</f>
        <v>0</v>
      </c>
    </row>
    <row r="24" spans="1:23" ht="12.75" customHeight="1">
      <c r="A24" s="15" t="s">
        <v>48</v>
      </c>
      <c r="B24" s="36"/>
      <c r="C24" s="36"/>
      <c r="D24" s="36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19"/>
      <c r="S24" s="20"/>
      <c r="T24" s="19"/>
      <c r="U24" s="21"/>
      <c r="V24" s="37"/>
      <c r="W24" s="38"/>
    </row>
    <row r="25" spans="1:23" ht="12.75" customHeight="1">
      <c r="A25" s="22" t="s">
        <v>49</v>
      </c>
      <c r="B25" s="23">
        <v>0</v>
      </c>
      <c r="C25" s="23">
        <v>0</v>
      </c>
      <c r="D25" s="23"/>
      <c r="E25" s="23">
        <f>$B25+$C25+$D25</f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/>
      <c r="M25" s="25"/>
      <c r="N25" s="24"/>
      <c r="O25" s="25"/>
      <c r="P25" s="24">
        <f>$H25+$J25+$L25+$N25</f>
        <v>0</v>
      </c>
      <c r="Q25" s="25">
        <f>$I25+$K25+$M25+$O25</f>
        <v>0</v>
      </c>
      <c r="R25" s="26">
        <f>IF($H25=0,0,(($J25-$H25)/$H25)*100)</f>
        <v>0</v>
      </c>
      <c r="S25" s="27">
        <f>IF($I25=0,0,(($K25-$I25)/$I25)*100)</f>
        <v>0</v>
      </c>
      <c r="T25" s="26">
        <f>IF($E25=0,0,($P25/$E25)*100)</f>
        <v>0</v>
      </c>
      <c r="U25" s="28">
        <f>IF($E25=0,0,($Q25/$E25)*100)</f>
        <v>0</v>
      </c>
      <c r="V25" s="24"/>
      <c r="W25" s="25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IF($H26=0,0,(($J26-$H26)/$H26)*100)</f>
        <v>0</v>
      </c>
      <c r="S26" s="27">
        <f>IF($I26=0,0,(($K26-$I26)/$I26)*100)</f>
        <v>0</v>
      </c>
      <c r="T26" s="26">
        <f>IF($E26=0,0,($P26/$E26)*100)</f>
        <v>0</v>
      </c>
      <c r="U26" s="28">
        <f>IF($E26=0,0,($Q26/$E26)*100)</f>
        <v>0</v>
      </c>
      <c r="V26" s="24"/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IF($H27=0,0,(($J27-$H27)/$H27)*100)</f>
        <v>0</v>
      </c>
      <c r="S27" s="27">
        <f>IF($I27=0,0,(($K27-$I27)/$I27)*100)</f>
        <v>0</v>
      </c>
      <c r="T27" s="26">
        <f>IF($E27=0,0,($P27/$E27)*100)</f>
        <v>0</v>
      </c>
      <c r="U27" s="28">
        <f>IF($E27=0,0,($Q27/$E27)*100)</f>
        <v>0</v>
      </c>
      <c r="V27" s="24"/>
      <c r="W27" s="25"/>
    </row>
    <row r="28" spans="1:23" ht="12.75" customHeight="1">
      <c r="A28" s="22" t="s">
        <v>52</v>
      </c>
      <c r="B28" s="23">
        <v>13256000</v>
      </c>
      <c r="C28" s="23">
        <v>0</v>
      </c>
      <c r="D28" s="23"/>
      <c r="E28" s="23">
        <f>$B28+$C28+$D28</f>
        <v>13256000</v>
      </c>
      <c r="F28" s="24">
        <v>9279000</v>
      </c>
      <c r="G28" s="25">
        <v>9279000</v>
      </c>
      <c r="H28" s="24">
        <v>1040000</v>
      </c>
      <c r="I28" s="25">
        <v>1928827</v>
      </c>
      <c r="J28" s="24">
        <v>3311000</v>
      </c>
      <c r="K28" s="25">
        <v>1562614</v>
      </c>
      <c r="L28" s="24"/>
      <c r="M28" s="25"/>
      <c r="N28" s="24"/>
      <c r="O28" s="25"/>
      <c r="P28" s="24">
        <f>$H28+$J28+$L28+$N28</f>
        <v>4351000</v>
      </c>
      <c r="Q28" s="25">
        <f>$I28+$K28+$M28+$O28</f>
        <v>3491441</v>
      </c>
      <c r="R28" s="26">
        <f>IF($H28=0,0,(($J28-$H28)/$H28)*100)</f>
        <v>218.3653846153846</v>
      </c>
      <c r="S28" s="27">
        <f>IF($I28=0,0,(($K28-$I28)/$I28)*100)</f>
        <v>-18.98630618505444</v>
      </c>
      <c r="T28" s="26">
        <f>IF($E28=0,0,($P28/$E28)*100)</f>
        <v>32.82287266143633</v>
      </c>
      <c r="U28" s="28">
        <f>IF($E28=0,0,($Q28/$E28)*100)</f>
        <v>26.338571213035607</v>
      </c>
      <c r="V28" s="24">
        <v>1258000</v>
      </c>
      <c r="W28" s="25"/>
    </row>
    <row r="29" spans="1:23" ht="12.75" customHeight="1">
      <c r="A29" s="29" t="s">
        <v>40</v>
      </c>
      <c r="B29" s="30">
        <f>SUM(B25:B28)</f>
        <v>13256000</v>
      </c>
      <c r="C29" s="30">
        <f>SUM(C25:C28)</f>
        <v>0</v>
      </c>
      <c r="D29" s="30"/>
      <c r="E29" s="30">
        <f>$B29+$C29+$D29</f>
        <v>13256000</v>
      </c>
      <c r="F29" s="31">
        <f aca="true" t="shared" si="14" ref="F29:O29">SUM(F25:F28)</f>
        <v>9279000</v>
      </c>
      <c r="G29" s="32">
        <f t="shared" si="14"/>
        <v>9279000</v>
      </c>
      <c r="H29" s="31">
        <f t="shared" si="14"/>
        <v>1040000</v>
      </c>
      <c r="I29" s="32">
        <f t="shared" si="14"/>
        <v>1928827</v>
      </c>
      <c r="J29" s="31">
        <f t="shared" si="14"/>
        <v>3311000</v>
      </c>
      <c r="K29" s="32">
        <f t="shared" si="14"/>
        <v>1562614</v>
      </c>
      <c r="L29" s="31">
        <f t="shared" si="14"/>
        <v>0</v>
      </c>
      <c r="M29" s="32">
        <f t="shared" si="14"/>
        <v>0</v>
      </c>
      <c r="N29" s="31">
        <f t="shared" si="14"/>
        <v>0</v>
      </c>
      <c r="O29" s="32">
        <f t="shared" si="14"/>
        <v>0</v>
      </c>
      <c r="P29" s="31">
        <f>$H29+$J29+$L29+$N29</f>
        <v>4351000</v>
      </c>
      <c r="Q29" s="32">
        <f>$I29+$K29+$M29+$O29</f>
        <v>3491441</v>
      </c>
      <c r="R29" s="33">
        <f>IF($H29=0,0,(($J29-$H29)/$H29)*100)</f>
        <v>218.3653846153846</v>
      </c>
      <c r="S29" s="34">
        <f>IF($I29=0,0,(($K29-$I29)/$I29)*100)</f>
        <v>-18.98630618505444</v>
      </c>
      <c r="T29" s="33">
        <f>IF($E29=0,0,($P29/$E29)*100)</f>
        <v>32.82287266143633</v>
      </c>
      <c r="U29" s="35">
        <f>IF($E29=0,0,($Q29/$E29)*100)</f>
        <v>26.338571213035607</v>
      </c>
      <c r="V29" s="31">
        <f>SUM(V25:V28)</f>
        <v>1258000</v>
      </c>
      <c r="W29" s="32">
        <f>SUM(W25:W28)</f>
        <v>0</v>
      </c>
    </row>
    <row r="30" spans="1:23" ht="12.75" customHeight="1">
      <c r="A30" s="15" t="s">
        <v>53</v>
      </c>
      <c r="B30" s="36"/>
      <c r="C30" s="36"/>
      <c r="D30" s="36"/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19"/>
      <c r="S30" s="20"/>
      <c r="T30" s="19"/>
      <c r="U30" s="21"/>
      <c r="V30" s="37"/>
      <c r="W30" s="38"/>
    </row>
    <row r="31" spans="1:23" ht="12.75" customHeight="1">
      <c r="A31" s="22" t="s">
        <v>54</v>
      </c>
      <c r="B31" s="23">
        <v>35335000</v>
      </c>
      <c r="C31" s="23">
        <v>0</v>
      </c>
      <c r="D31" s="23"/>
      <c r="E31" s="23">
        <f>$B31+$C31+$D31</f>
        <v>35335000</v>
      </c>
      <c r="F31" s="24">
        <v>24734000</v>
      </c>
      <c r="G31" s="25">
        <v>15695000</v>
      </c>
      <c r="H31" s="24">
        <v>4511000</v>
      </c>
      <c r="I31" s="25">
        <v>9393826</v>
      </c>
      <c r="J31" s="24">
        <v>5890000</v>
      </c>
      <c r="K31" s="25">
        <v>9490131</v>
      </c>
      <c r="L31" s="24"/>
      <c r="M31" s="25"/>
      <c r="N31" s="24"/>
      <c r="O31" s="25"/>
      <c r="P31" s="24">
        <f>$H31+$J31+$L31+$N31</f>
        <v>10401000</v>
      </c>
      <c r="Q31" s="25">
        <f>$I31+$K31+$M31+$O31</f>
        <v>18883957</v>
      </c>
      <c r="R31" s="26">
        <f>IF($H31=0,0,(($J31-$H31)/$H31)*100)</f>
        <v>30.569718465972066</v>
      </c>
      <c r="S31" s="27">
        <f>IF($I31=0,0,(($K31-$I31)/$I31)*100)</f>
        <v>1.0251946331558621</v>
      </c>
      <c r="T31" s="26">
        <f>IF($E31=0,0,($P31/$E31)*100)</f>
        <v>29.43540399037781</v>
      </c>
      <c r="U31" s="28">
        <f>IF($E31=0,0,($Q31/$E31)*100)</f>
        <v>53.44264044148861</v>
      </c>
      <c r="V31" s="24">
        <v>88000</v>
      </c>
      <c r="W31" s="25"/>
    </row>
    <row r="32" spans="1:23" ht="12.75" customHeight="1">
      <c r="A32" s="29" t="s">
        <v>40</v>
      </c>
      <c r="B32" s="30">
        <f>B31</f>
        <v>35335000</v>
      </c>
      <c r="C32" s="30">
        <f>C31</f>
        <v>0</v>
      </c>
      <c r="D32" s="30"/>
      <c r="E32" s="30">
        <f>$B32+$C32+$D32</f>
        <v>35335000</v>
      </c>
      <c r="F32" s="31">
        <f aca="true" t="shared" si="15" ref="F32:O32">F31</f>
        <v>24734000</v>
      </c>
      <c r="G32" s="32">
        <f t="shared" si="15"/>
        <v>15695000</v>
      </c>
      <c r="H32" s="31">
        <f t="shared" si="15"/>
        <v>4511000</v>
      </c>
      <c r="I32" s="32">
        <f t="shared" si="15"/>
        <v>9393826</v>
      </c>
      <c r="J32" s="31">
        <f t="shared" si="15"/>
        <v>5890000</v>
      </c>
      <c r="K32" s="32">
        <f t="shared" si="15"/>
        <v>9490131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>$H32+$J32+$L32+$N32</f>
        <v>10401000</v>
      </c>
      <c r="Q32" s="32">
        <f>$I32+$K32+$M32+$O32</f>
        <v>18883957</v>
      </c>
      <c r="R32" s="33">
        <f>IF($H32=0,0,(($J32-$H32)/$H32)*100)</f>
        <v>30.569718465972066</v>
      </c>
      <c r="S32" s="34">
        <f>IF($I32=0,0,(($K32-$I32)/$I32)*100)</f>
        <v>1.0251946331558621</v>
      </c>
      <c r="T32" s="33">
        <f>IF($E32=0,0,($P32/$E32)*100)</f>
        <v>29.43540399037781</v>
      </c>
      <c r="U32" s="35">
        <f>IF($E32=0,0,($Q32/$E32)*100)</f>
        <v>53.44264044148861</v>
      </c>
      <c r="V32" s="31">
        <f>V31</f>
        <v>88000</v>
      </c>
      <c r="W32" s="32">
        <f>W31</f>
        <v>0</v>
      </c>
    </row>
    <row r="33" spans="1:23" ht="12.75" customHeight="1">
      <c r="A33" s="15" t="s">
        <v>55</v>
      </c>
      <c r="B33" s="36"/>
      <c r="C33" s="36"/>
      <c r="D33" s="36"/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19"/>
      <c r="S33" s="20"/>
      <c r="T33" s="19"/>
      <c r="U33" s="21"/>
      <c r="V33" s="37"/>
      <c r="W33" s="38"/>
    </row>
    <row r="34" spans="1:23" ht="12.75" customHeight="1">
      <c r="A34" s="22" t="s">
        <v>56</v>
      </c>
      <c r="B34" s="23">
        <v>124000000</v>
      </c>
      <c r="C34" s="23">
        <v>0</v>
      </c>
      <c r="D34" s="23"/>
      <c r="E34" s="23">
        <f aca="true" t="shared" si="16" ref="E34:E39">$B34+$C34+$D34</f>
        <v>124000000</v>
      </c>
      <c r="F34" s="24">
        <v>72500000</v>
      </c>
      <c r="G34" s="25">
        <v>71500000</v>
      </c>
      <c r="H34" s="24">
        <v>9840000</v>
      </c>
      <c r="I34" s="25">
        <v>14017540</v>
      </c>
      <c r="J34" s="24">
        <v>25401000</v>
      </c>
      <c r="K34" s="25">
        <v>10850947</v>
      </c>
      <c r="L34" s="24"/>
      <c r="M34" s="25"/>
      <c r="N34" s="24"/>
      <c r="O34" s="25"/>
      <c r="P34" s="24">
        <f aca="true" t="shared" si="17" ref="P34:P39">$H34+$J34+$L34+$N34</f>
        <v>35241000</v>
      </c>
      <c r="Q34" s="25">
        <f aca="true" t="shared" si="18" ref="Q34:Q39">$I34+$K34+$M34+$O34</f>
        <v>24868487</v>
      </c>
      <c r="R34" s="26">
        <f aca="true" t="shared" si="19" ref="R34:R39">IF($H34=0,0,(($J34-$H34)/$H34)*100)</f>
        <v>158.140243902439</v>
      </c>
      <c r="S34" s="27">
        <f aca="true" t="shared" si="20" ref="S34:S39">IF($I34=0,0,(($K34-$I34)/$I34)*100)</f>
        <v>-22.590219111199257</v>
      </c>
      <c r="T34" s="26">
        <f>IF($E34=0,0,($P34/$E34)*100)</f>
        <v>28.420161290322582</v>
      </c>
      <c r="U34" s="28">
        <f>IF($E34=0,0,($Q34/$E34)*100)</f>
        <v>20.055231451612904</v>
      </c>
      <c r="V34" s="24">
        <v>1936000</v>
      </c>
      <c r="W34" s="25"/>
    </row>
    <row r="35" spans="1:23" ht="12.75" customHeight="1">
      <c r="A35" s="22" t="s">
        <v>57</v>
      </c>
      <c r="B35" s="23">
        <v>138497000</v>
      </c>
      <c r="C35" s="23">
        <v>0</v>
      </c>
      <c r="D35" s="23"/>
      <c r="E35" s="23">
        <f t="shared" si="16"/>
        <v>138497000</v>
      </c>
      <c r="F35" s="24">
        <v>124647000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/>
      <c r="M35" s="25"/>
      <c r="N35" s="24"/>
      <c r="O35" s="25"/>
      <c r="P35" s="24">
        <f t="shared" si="17"/>
        <v>0</v>
      </c>
      <c r="Q35" s="25">
        <f t="shared" si="18"/>
        <v>0</v>
      </c>
      <c r="R35" s="26">
        <f t="shared" si="19"/>
        <v>0</v>
      </c>
      <c r="S35" s="27">
        <f t="shared" si="20"/>
        <v>0</v>
      </c>
      <c r="T35" s="26">
        <f>IF($E35=0,0,($P35/$E35)*100)</f>
        <v>0</v>
      </c>
      <c r="U35" s="28">
        <f>IF($E35=0,0,($Q35/$E35)*100)</f>
        <v>0</v>
      </c>
      <c r="V35" s="24"/>
      <c r="W35" s="25"/>
    </row>
    <row r="36" spans="1:23" ht="12.75" customHeight="1">
      <c r="A36" s="22" t="s">
        <v>58</v>
      </c>
      <c r="B36" s="23">
        <v>0</v>
      </c>
      <c r="C36" s="23">
        <v>0</v>
      </c>
      <c r="D36" s="23"/>
      <c r="E36" s="23">
        <f t="shared" si="16"/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/>
      <c r="M36" s="25"/>
      <c r="N36" s="24"/>
      <c r="O36" s="25"/>
      <c r="P36" s="24">
        <f t="shared" si="17"/>
        <v>0</v>
      </c>
      <c r="Q36" s="25">
        <f t="shared" si="18"/>
        <v>0</v>
      </c>
      <c r="R36" s="26">
        <f t="shared" si="19"/>
        <v>0</v>
      </c>
      <c r="S36" s="27">
        <f t="shared" si="20"/>
        <v>0</v>
      </c>
      <c r="T36" s="26">
        <f>IF($E36=0,0,($P36/$E36)*100)</f>
        <v>0</v>
      </c>
      <c r="U36" s="28">
        <f>IF($E36=0,0,($Q36/$E36)*100)</f>
        <v>0</v>
      </c>
      <c r="V36" s="24"/>
      <c r="W36" s="25"/>
    </row>
    <row r="37" spans="1:23" ht="12.75" customHeight="1">
      <c r="A37" s="22" t="s">
        <v>59</v>
      </c>
      <c r="B37" s="23">
        <v>7000000</v>
      </c>
      <c r="C37" s="23">
        <v>0</v>
      </c>
      <c r="D37" s="23"/>
      <c r="E37" s="23">
        <f t="shared" si="16"/>
        <v>7000000</v>
      </c>
      <c r="F37" s="24">
        <v>4000000</v>
      </c>
      <c r="G37" s="25">
        <v>2500000</v>
      </c>
      <c r="H37" s="24">
        <v>0</v>
      </c>
      <c r="I37" s="25">
        <v>0</v>
      </c>
      <c r="J37" s="24">
        <v>128000</v>
      </c>
      <c r="K37" s="25">
        <v>143782</v>
      </c>
      <c r="L37" s="24"/>
      <c r="M37" s="25"/>
      <c r="N37" s="24"/>
      <c r="O37" s="25"/>
      <c r="P37" s="24">
        <f t="shared" si="17"/>
        <v>128000</v>
      </c>
      <c r="Q37" s="25">
        <f t="shared" si="18"/>
        <v>143782</v>
      </c>
      <c r="R37" s="26">
        <f t="shared" si="19"/>
        <v>0</v>
      </c>
      <c r="S37" s="27">
        <f t="shared" si="20"/>
        <v>0</v>
      </c>
      <c r="T37" s="26">
        <f>IF($E37=0,0,($P37/$E37)*100)</f>
        <v>1.8285714285714287</v>
      </c>
      <c r="U37" s="28">
        <f>IF($E37=0,0,($Q37/$E37)*100)</f>
        <v>2.0540285714285718</v>
      </c>
      <c r="V37" s="24">
        <v>2699000</v>
      </c>
      <c r="W37" s="25"/>
    </row>
    <row r="38" spans="1:23" ht="12.75" customHeight="1">
      <c r="A38" s="22" t="s">
        <v>60</v>
      </c>
      <c r="B38" s="23">
        <v>0</v>
      </c>
      <c r="C38" s="23">
        <v>0</v>
      </c>
      <c r="D38" s="23"/>
      <c r="E38" s="23">
        <f t="shared" si="16"/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/>
      <c r="M38" s="25"/>
      <c r="N38" s="24"/>
      <c r="O38" s="25"/>
      <c r="P38" s="24">
        <f t="shared" si="17"/>
        <v>0</v>
      </c>
      <c r="Q38" s="25">
        <f t="shared" si="18"/>
        <v>0</v>
      </c>
      <c r="R38" s="26">
        <f t="shared" si="19"/>
        <v>0</v>
      </c>
      <c r="S38" s="27">
        <f t="shared" si="20"/>
        <v>0</v>
      </c>
      <c r="T38" s="26">
        <f>IF($E38=0,0,($P38/$E38)*100)</f>
        <v>0</v>
      </c>
      <c r="U38" s="28">
        <f>IF($E38=0,0,($Q38/$E38)*100)</f>
        <v>0</v>
      </c>
      <c r="V38" s="24"/>
      <c r="W38" s="25"/>
    </row>
    <row r="39" spans="1:23" ht="12.75" customHeight="1">
      <c r="A39" s="29" t="s">
        <v>40</v>
      </c>
      <c r="B39" s="30">
        <f>SUM(B34:B38)</f>
        <v>269497000</v>
      </c>
      <c r="C39" s="30">
        <f>SUM(C34:C38)</f>
        <v>0</v>
      </c>
      <c r="D39" s="30"/>
      <c r="E39" s="30">
        <f t="shared" si="16"/>
        <v>269497000</v>
      </c>
      <c r="F39" s="31">
        <f aca="true" t="shared" si="21" ref="F39:O39">SUM(F34:F38)</f>
        <v>201147000</v>
      </c>
      <c r="G39" s="32">
        <f t="shared" si="21"/>
        <v>74000000</v>
      </c>
      <c r="H39" s="31">
        <f t="shared" si="21"/>
        <v>9840000</v>
      </c>
      <c r="I39" s="32">
        <f t="shared" si="21"/>
        <v>14017540</v>
      </c>
      <c r="J39" s="31">
        <f t="shared" si="21"/>
        <v>25529000</v>
      </c>
      <c r="K39" s="32">
        <f t="shared" si="21"/>
        <v>10994729</v>
      </c>
      <c r="L39" s="31">
        <f t="shared" si="21"/>
        <v>0</v>
      </c>
      <c r="M39" s="32">
        <f t="shared" si="21"/>
        <v>0</v>
      </c>
      <c r="N39" s="31">
        <f t="shared" si="21"/>
        <v>0</v>
      </c>
      <c r="O39" s="32">
        <f t="shared" si="21"/>
        <v>0</v>
      </c>
      <c r="P39" s="31">
        <f t="shared" si="17"/>
        <v>35369000</v>
      </c>
      <c r="Q39" s="32">
        <f t="shared" si="18"/>
        <v>25012269</v>
      </c>
      <c r="R39" s="33">
        <f t="shared" si="19"/>
        <v>159.4410569105691</v>
      </c>
      <c r="S39" s="34">
        <f t="shared" si="20"/>
        <v>-21.564489917631768</v>
      </c>
      <c r="T39" s="33">
        <f>IF((+$E34+$E37)=0,0,(P39/(+$E34+$E37))*100)</f>
        <v>26.999236641221376</v>
      </c>
      <c r="U39" s="35">
        <f>IF((+$E34+$E37)=0,0,(Q39/(+$E34+$E37))*100)</f>
        <v>19.093335114503816</v>
      </c>
      <c r="V39" s="31">
        <f>SUM(V34:V38)</f>
        <v>4635000</v>
      </c>
      <c r="W39" s="32">
        <f>SUM(W34:W38)</f>
        <v>0</v>
      </c>
    </row>
    <row r="40" spans="1:23" ht="12.75" customHeight="1">
      <c r="A40" s="15" t="s">
        <v>61</v>
      </c>
      <c r="B40" s="36"/>
      <c r="C40" s="36"/>
      <c r="D40" s="36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19"/>
      <c r="S40" s="20"/>
      <c r="T40" s="19"/>
      <c r="U40" s="21"/>
      <c r="V40" s="37"/>
      <c r="W40" s="38"/>
    </row>
    <row r="41" spans="1:23" ht="12.75" customHeight="1">
      <c r="A41" s="22" t="s">
        <v>62</v>
      </c>
      <c r="B41" s="23">
        <v>0</v>
      </c>
      <c r="C41" s="23">
        <v>0</v>
      </c>
      <c r="D41" s="23"/>
      <c r="E41" s="23">
        <f aca="true" t="shared" si="22" ref="E41:E52">$B41+$C41+$D41</f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/>
      <c r="M41" s="25"/>
      <c r="N41" s="24"/>
      <c r="O41" s="25"/>
      <c r="P41" s="24">
        <f aca="true" t="shared" si="23" ref="P41:P52">$H41+$J41+$L41+$N41</f>
        <v>0</v>
      </c>
      <c r="Q41" s="25">
        <f aca="true" t="shared" si="24" ref="Q41:Q52">$I41+$K41+$M41+$O41</f>
        <v>0</v>
      </c>
      <c r="R41" s="26">
        <f aca="true" t="shared" si="25" ref="R41:R52">IF($H41=0,0,(($J41-$H41)/$H41)*100)</f>
        <v>0</v>
      </c>
      <c r="S41" s="27">
        <f aca="true" t="shared" si="26" ref="S41:S52">IF($I41=0,0,(($K41-$I41)/$I41)*100)</f>
        <v>0</v>
      </c>
      <c r="T41" s="26">
        <f aca="true" t="shared" si="27" ref="T41:T51">IF($E41=0,0,($P41/$E41)*100)</f>
        <v>0</v>
      </c>
      <c r="U41" s="28">
        <f aca="true" t="shared" si="28" ref="U41:U51">IF($E41=0,0,($Q41/$E41)*100)</f>
        <v>0</v>
      </c>
      <c r="V41" s="24"/>
      <c r="W41" s="25"/>
    </row>
    <row r="42" spans="1:23" ht="12.75" customHeight="1">
      <c r="A42" s="22" t="s">
        <v>63</v>
      </c>
      <c r="B42" s="23">
        <v>100426000</v>
      </c>
      <c r="C42" s="23">
        <v>0</v>
      </c>
      <c r="D42" s="23"/>
      <c r="E42" s="23">
        <f t="shared" si="22"/>
        <v>100426000</v>
      </c>
      <c r="F42" s="24">
        <v>80340000</v>
      </c>
      <c r="G42" s="25">
        <v>65340000</v>
      </c>
      <c r="H42" s="24">
        <v>1400000</v>
      </c>
      <c r="I42" s="25">
        <v>27642722</v>
      </c>
      <c r="J42" s="24">
        <v>4741000</v>
      </c>
      <c r="K42" s="25">
        <v>19783081</v>
      </c>
      <c r="L42" s="24"/>
      <c r="M42" s="25"/>
      <c r="N42" s="24"/>
      <c r="O42" s="25"/>
      <c r="P42" s="24">
        <f t="shared" si="23"/>
        <v>6141000</v>
      </c>
      <c r="Q42" s="25">
        <f t="shared" si="24"/>
        <v>47425803</v>
      </c>
      <c r="R42" s="26">
        <f t="shared" si="25"/>
        <v>238.64285714285717</v>
      </c>
      <c r="S42" s="27">
        <f t="shared" si="26"/>
        <v>-28.432948824649035</v>
      </c>
      <c r="T42" s="26">
        <f t="shared" si="27"/>
        <v>6.114950311672277</v>
      </c>
      <c r="U42" s="28">
        <f t="shared" si="28"/>
        <v>47.22462609284449</v>
      </c>
      <c r="V42" s="24"/>
      <c r="W42" s="25"/>
    </row>
    <row r="43" spans="1:23" ht="12.75" customHeight="1">
      <c r="A43" s="22" t="s">
        <v>64</v>
      </c>
      <c r="B43" s="23">
        <v>72136000</v>
      </c>
      <c r="C43" s="23">
        <v>0</v>
      </c>
      <c r="D43" s="23"/>
      <c r="E43" s="23">
        <f t="shared" si="22"/>
        <v>72136000</v>
      </c>
      <c r="F43" s="24">
        <v>51080000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/>
      <c r="M43" s="25"/>
      <c r="N43" s="24"/>
      <c r="O43" s="25"/>
      <c r="P43" s="24">
        <f t="shared" si="23"/>
        <v>0</v>
      </c>
      <c r="Q43" s="25">
        <f t="shared" si="24"/>
        <v>0</v>
      </c>
      <c r="R43" s="26">
        <f t="shared" si="25"/>
        <v>0</v>
      </c>
      <c r="S43" s="27">
        <f t="shared" si="26"/>
        <v>0</v>
      </c>
      <c r="T43" s="26">
        <f t="shared" si="27"/>
        <v>0</v>
      </c>
      <c r="U43" s="28">
        <f t="shared" si="28"/>
        <v>0</v>
      </c>
      <c r="V43" s="24"/>
      <c r="W43" s="25"/>
    </row>
    <row r="44" spans="1:23" ht="12.75" customHeight="1">
      <c r="A44" s="22" t="s">
        <v>65</v>
      </c>
      <c r="B44" s="23">
        <v>0</v>
      </c>
      <c r="C44" s="23">
        <v>0</v>
      </c>
      <c r="D44" s="23"/>
      <c r="E44" s="23">
        <f t="shared" si="22"/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/>
      <c r="M44" s="25"/>
      <c r="N44" s="24"/>
      <c r="O44" s="25"/>
      <c r="P44" s="24">
        <f t="shared" si="23"/>
        <v>0</v>
      </c>
      <c r="Q44" s="25">
        <f t="shared" si="24"/>
        <v>0</v>
      </c>
      <c r="R44" s="26">
        <f t="shared" si="25"/>
        <v>0</v>
      </c>
      <c r="S44" s="27">
        <f t="shared" si="26"/>
        <v>0</v>
      </c>
      <c r="T44" s="26">
        <f t="shared" si="27"/>
        <v>0</v>
      </c>
      <c r="U44" s="28">
        <f t="shared" si="28"/>
        <v>0</v>
      </c>
      <c r="V44" s="24"/>
      <c r="W44" s="25"/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2"/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/>
      <c r="M45" s="25"/>
      <c r="N45" s="24"/>
      <c r="O45" s="25"/>
      <c r="P45" s="24">
        <f t="shared" si="23"/>
        <v>0</v>
      </c>
      <c r="Q45" s="25">
        <f t="shared" si="24"/>
        <v>0</v>
      </c>
      <c r="R45" s="26">
        <f t="shared" si="25"/>
        <v>0</v>
      </c>
      <c r="S45" s="27">
        <f t="shared" si="26"/>
        <v>0</v>
      </c>
      <c r="T45" s="26">
        <f t="shared" si="27"/>
        <v>0</v>
      </c>
      <c r="U45" s="28">
        <f t="shared" si="28"/>
        <v>0</v>
      </c>
      <c r="V45" s="24"/>
      <c r="W45" s="25"/>
    </row>
    <row r="46" spans="1:23" ht="12.75" customHeight="1" hidden="1">
      <c r="A46" s="22" t="s">
        <v>67</v>
      </c>
      <c r="B46" s="23">
        <v>0</v>
      </c>
      <c r="C46" s="23">
        <v>0</v>
      </c>
      <c r="D46" s="23"/>
      <c r="E46" s="23">
        <f t="shared" si="22"/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/>
      <c r="M46" s="25"/>
      <c r="N46" s="24"/>
      <c r="O46" s="25"/>
      <c r="P46" s="24">
        <f t="shared" si="23"/>
        <v>0</v>
      </c>
      <c r="Q46" s="25">
        <f t="shared" si="24"/>
        <v>0</v>
      </c>
      <c r="R46" s="26">
        <f t="shared" si="25"/>
        <v>0</v>
      </c>
      <c r="S46" s="27">
        <f t="shared" si="26"/>
        <v>0</v>
      </c>
      <c r="T46" s="26">
        <f t="shared" si="27"/>
        <v>0</v>
      </c>
      <c r="U46" s="28">
        <f t="shared" si="28"/>
        <v>0</v>
      </c>
      <c r="V46" s="24"/>
      <c r="W46" s="25"/>
    </row>
    <row r="47" spans="1:23" ht="12.75" customHeight="1">
      <c r="A47" s="22" t="s">
        <v>68</v>
      </c>
      <c r="B47" s="23">
        <v>0</v>
      </c>
      <c r="C47" s="23">
        <v>0</v>
      </c>
      <c r="D47" s="23"/>
      <c r="E47" s="23">
        <f t="shared" si="22"/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740059</v>
      </c>
      <c r="L47" s="24"/>
      <c r="M47" s="25"/>
      <c r="N47" s="24"/>
      <c r="O47" s="25"/>
      <c r="P47" s="24">
        <f t="shared" si="23"/>
        <v>0</v>
      </c>
      <c r="Q47" s="25">
        <f t="shared" si="24"/>
        <v>740059</v>
      </c>
      <c r="R47" s="26">
        <f t="shared" si="25"/>
        <v>0</v>
      </c>
      <c r="S47" s="27">
        <f t="shared" si="26"/>
        <v>0</v>
      </c>
      <c r="T47" s="26">
        <f t="shared" si="27"/>
        <v>0</v>
      </c>
      <c r="U47" s="28">
        <f t="shared" si="28"/>
        <v>0</v>
      </c>
      <c r="V47" s="24"/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2"/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/>
      <c r="M48" s="25"/>
      <c r="N48" s="24"/>
      <c r="O48" s="25"/>
      <c r="P48" s="24">
        <f t="shared" si="23"/>
        <v>0</v>
      </c>
      <c r="Q48" s="25">
        <f t="shared" si="24"/>
        <v>0</v>
      </c>
      <c r="R48" s="26">
        <f t="shared" si="25"/>
        <v>0</v>
      </c>
      <c r="S48" s="27">
        <f t="shared" si="26"/>
        <v>0</v>
      </c>
      <c r="T48" s="26">
        <f t="shared" si="27"/>
        <v>0</v>
      </c>
      <c r="U48" s="28">
        <f t="shared" si="28"/>
        <v>0</v>
      </c>
      <c r="V48" s="24"/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2"/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/>
      <c r="M49" s="25"/>
      <c r="N49" s="24"/>
      <c r="O49" s="25"/>
      <c r="P49" s="24">
        <f t="shared" si="23"/>
        <v>0</v>
      </c>
      <c r="Q49" s="25">
        <f t="shared" si="24"/>
        <v>0</v>
      </c>
      <c r="R49" s="26">
        <f t="shared" si="25"/>
        <v>0</v>
      </c>
      <c r="S49" s="27">
        <f t="shared" si="26"/>
        <v>0</v>
      </c>
      <c r="T49" s="26">
        <f t="shared" si="27"/>
        <v>0</v>
      </c>
      <c r="U49" s="28">
        <f t="shared" si="28"/>
        <v>0</v>
      </c>
      <c r="V49" s="24"/>
      <c r="W49" s="25"/>
    </row>
    <row r="50" spans="1:23" ht="12.75" customHeight="1">
      <c r="A50" s="22" t="s">
        <v>71</v>
      </c>
      <c r="B50" s="23">
        <v>260500000</v>
      </c>
      <c r="C50" s="23">
        <v>0</v>
      </c>
      <c r="D50" s="23"/>
      <c r="E50" s="23">
        <f t="shared" si="22"/>
        <v>260500000</v>
      </c>
      <c r="F50" s="24">
        <v>208400000</v>
      </c>
      <c r="G50" s="25">
        <v>130250000</v>
      </c>
      <c r="H50" s="24">
        <v>3826000</v>
      </c>
      <c r="I50" s="25">
        <v>26460846</v>
      </c>
      <c r="J50" s="24">
        <v>45343000</v>
      </c>
      <c r="K50" s="25">
        <v>34237700</v>
      </c>
      <c r="L50" s="24"/>
      <c r="M50" s="25"/>
      <c r="N50" s="24"/>
      <c r="O50" s="25"/>
      <c r="P50" s="24">
        <f t="shared" si="23"/>
        <v>49169000</v>
      </c>
      <c r="Q50" s="25">
        <f t="shared" si="24"/>
        <v>60698546</v>
      </c>
      <c r="R50" s="26">
        <f t="shared" si="25"/>
        <v>1085.1280710925248</v>
      </c>
      <c r="S50" s="27">
        <f t="shared" si="26"/>
        <v>29.390042933623512</v>
      </c>
      <c r="T50" s="26">
        <f t="shared" si="27"/>
        <v>18.874856046065258</v>
      </c>
      <c r="U50" s="28">
        <f t="shared" si="28"/>
        <v>23.300785412667945</v>
      </c>
      <c r="V50" s="24"/>
      <c r="W50" s="25"/>
    </row>
    <row r="51" spans="1:23" ht="12.75" customHeight="1">
      <c r="A51" s="22" t="s">
        <v>72</v>
      </c>
      <c r="B51" s="23">
        <v>70500000</v>
      </c>
      <c r="C51" s="23">
        <v>0</v>
      </c>
      <c r="D51" s="23"/>
      <c r="E51" s="23">
        <f t="shared" si="22"/>
        <v>70500000</v>
      </c>
      <c r="F51" s="24">
        <v>70500000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/>
      <c r="M51" s="25"/>
      <c r="N51" s="24"/>
      <c r="O51" s="25"/>
      <c r="P51" s="24">
        <f t="shared" si="23"/>
        <v>0</v>
      </c>
      <c r="Q51" s="25">
        <f t="shared" si="24"/>
        <v>0</v>
      </c>
      <c r="R51" s="26">
        <f t="shared" si="25"/>
        <v>0</v>
      </c>
      <c r="S51" s="27">
        <f t="shared" si="26"/>
        <v>0</v>
      </c>
      <c r="T51" s="26">
        <f t="shared" si="27"/>
        <v>0</v>
      </c>
      <c r="U51" s="28">
        <f t="shared" si="28"/>
        <v>0</v>
      </c>
      <c r="V51" s="24"/>
      <c r="W51" s="25"/>
    </row>
    <row r="52" spans="1:23" ht="12.75" customHeight="1">
      <c r="A52" s="29" t="s">
        <v>40</v>
      </c>
      <c r="B52" s="30">
        <f>SUM(B41:B51)</f>
        <v>503562000</v>
      </c>
      <c r="C52" s="30">
        <f>SUM(C41:C51)</f>
        <v>0</v>
      </c>
      <c r="D52" s="30"/>
      <c r="E52" s="30">
        <f t="shared" si="22"/>
        <v>503562000</v>
      </c>
      <c r="F52" s="31">
        <f aca="true" t="shared" si="29" ref="F52:O52">SUM(F41:F51)</f>
        <v>410320000</v>
      </c>
      <c r="G52" s="32">
        <f t="shared" si="29"/>
        <v>195590000</v>
      </c>
      <c r="H52" s="31">
        <f t="shared" si="29"/>
        <v>5226000</v>
      </c>
      <c r="I52" s="32">
        <f t="shared" si="29"/>
        <v>54103568</v>
      </c>
      <c r="J52" s="31">
        <f t="shared" si="29"/>
        <v>50084000</v>
      </c>
      <c r="K52" s="32">
        <f t="shared" si="29"/>
        <v>54760840</v>
      </c>
      <c r="L52" s="31">
        <f t="shared" si="29"/>
        <v>0</v>
      </c>
      <c r="M52" s="32">
        <f t="shared" si="29"/>
        <v>0</v>
      </c>
      <c r="N52" s="31">
        <f t="shared" si="29"/>
        <v>0</v>
      </c>
      <c r="O52" s="32">
        <f t="shared" si="29"/>
        <v>0</v>
      </c>
      <c r="P52" s="31">
        <f t="shared" si="23"/>
        <v>55310000</v>
      </c>
      <c r="Q52" s="32">
        <f t="shared" si="24"/>
        <v>108864408</v>
      </c>
      <c r="R52" s="33">
        <f t="shared" si="25"/>
        <v>858.3620359739763</v>
      </c>
      <c r="S52" s="34">
        <f t="shared" si="26"/>
        <v>1.214840396478103</v>
      </c>
      <c r="T52" s="33">
        <f>IF((+$E42+$E44+$E46+$E47+$E50)=0,0,(P52/(+$E42+$E44+$E46+$E47+$E50))*100)</f>
        <v>15.324470944182464</v>
      </c>
      <c r="U52" s="35">
        <f>IF((+$E42+$E44+$E46+$E47+$E50)=0,0,(Q52/(+$E42+$E44+$E46+$E47+$E50))*100)</f>
        <v>30.162528606972067</v>
      </c>
      <c r="V52" s="31">
        <f>SUM(V41:V51)</f>
        <v>0</v>
      </c>
      <c r="W52" s="32">
        <f>SUM(W41:W51)</f>
        <v>0</v>
      </c>
    </row>
    <row r="53" spans="1:23" ht="12.75" customHeight="1">
      <c r="A53" s="15" t="s">
        <v>73</v>
      </c>
      <c r="B53" s="36"/>
      <c r="C53" s="36"/>
      <c r="D53" s="36"/>
      <c r="E53" s="36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19"/>
      <c r="S53" s="20"/>
      <c r="T53" s="19"/>
      <c r="U53" s="21"/>
      <c r="V53" s="37"/>
      <c r="W53" s="38"/>
    </row>
    <row r="54" spans="1:23" ht="12.75" customHeight="1">
      <c r="A54" s="39" t="s">
        <v>74</v>
      </c>
      <c r="B54" s="23">
        <v>0</v>
      </c>
      <c r="C54" s="23">
        <v>0</v>
      </c>
      <c r="D54" s="23"/>
      <c r="E54" s="23">
        <f>$B54+$C54+$D54</f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/>
      <c r="M54" s="25"/>
      <c r="N54" s="24"/>
      <c r="O54" s="25"/>
      <c r="P54" s="24">
        <f>$H54+$J54+$L54+$N54</f>
        <v>0</v>
      </c>
      <c r="Q54" s="25">
        <f>$I54+$K54+$M54+$O54</f>
        <v>0</v>
      </c>
      <c r="R54" s="26">
        <f>IF($H54=0,0,(($J54-$H54)/$H54)*100)</f>
        <v>0</v>
      </c>
      <c r="S54" s="27">
        <f>IF($I54=0,0,(($K54-$I54)/$I54)*100)</f>
        <v>0</v>
      </c>
      <c r="T54" s="26">
        <f>IF($E54=0,0,($P54/$E54)*100)</f>
        <v>0</v>
      </c>
      <c r="U54" s="28">
        <f>IF($E54=0,0,($Q54/$E54)*100)</f>
        <v>0</v>
      </c>
      <c r="V54" s="24"/>
      <c r="W54" s="25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IF($H55=0,0,(($J55-$H55)/$H55)*100)</f>
        <v>0</v>
      </c>
      <c r="S55" s="27">
        <f>IF($I55=0,0,(($K55-$I55)/$I55)*100)</f>
        <v>0</v>
      </c>
      <c r="T55" s="26">
        <f>IF($E55=0,0,($P55/$E55)*100)</f>
        <v>0</v>
      </c>
      <c r="U55" s="28">
        <f>IF($E55=0,0,($Q55/$E55)*100)</f>
        <v>0</v>
      </c>
      <c r="V55" s="24"/>
      <c r="W55" s="25"/>
    </row>
    <row r="56" spans="1:23" ht="12.75" customHeight="1" hidden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>
        <v>0</v>
      </c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IF($H56=0,0,(($J56-$H56)/$H56)*100)</f>
        <v>0</v>
      </c>
      <c r="S56" s="27">
        <f>IF($I56=0,0,(($K56-$I56)/$I56)*100)</f>
        <v>0</v>
      </c>
      <c r="T56" s="26">
        <f>IF($E56=0,0,($P56/$E56)*100)</f>
        <v>0</v>
      </c>
      <c r="U56" s="28">
        <f>IF($E56=0,0,($Q56/$E56)*100)</f>
        <v>0</v>
      </c>
      <c r="V56" s="24"/>
      <c r="W56" s="25"/>
    </row>
    <row r="57" spans="1:23" ht="12.75" customHeight="1" hidden="1">
      <c r="A57" s="22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IF($H57=0,0,(($J57-$H57)/$H57)*100)</f>
        <v>0</v>
      </c>
      <c r="S57" s="27">
        <f>IF($I57=0,0,(($K57-$I57)/$I57)*100)</f>
        <v>0</v>
      </c>
      <c r="T57" s="26">
        <f>IF($E57=0,0,($P57/$E57)*100)</f>
        <v>0</v>
      </c>
      <c r="U57" s="28">
        <f>IF($E57=0,0,($Q57/$E57)*100)</f>
        <v>0</v>
      </c>
      <c r="V57" s="24"/>
      <c r="W57" s="25"/>
    </row>
    <row r="58" spans="1:23" ht="12.75" customHeight="1">
      <c r="A58" s="40" t="s">
        <v>40</v>
      </c>
      <c r="B58" s="41">
        <f>SUM(B54:B57)</f>
        <v>0</v>
      </c>
      <c r="C58" s="41">
        <f>SUM(C54:C57)</f>
        <v>0</v>
      </c>
      <c r="D58" s="41"/>
      <c r="E58" s="41">
        <f>$B58+$C58+$D58</f>
        <v>0</v>
      </c>
      <c r="F58" s="42">
        <f aca="true" t="shared" si="30" ref="F58:O58">SUM(F54:F57)</f>
        <v>0</v>
      </c>
      <c r="G58" s="43">
        <f t="shared" si="30"/>
        <v>0</v>
      </c>
      <c r="H58" s="42">
        <f t="shared" si="30"/>
        <v>0</v>
      </c>
      <c r="I58" s="43">
        <f t="shared" si="30"/>
        <v>0</v>
      </c>
      <c r="J58" s="42">
        <f t="shared" si="30"/>
        <v>0</v>
      </c>
      <c r="K58" s="43">
        <f t="shared" si="30"/>
        <v>0</v>
      </c>
      <c r="L58" s="42">
        <f t="shared" si="30"/>
        <v>0</v>
      </c>
      <c r="M58" s="43">
        <f t="shared" si="30"/>
        <v>0</v>
      </c>
      <c r="N58" s="42">
        <f t="shared" si="30"/>
        <v>0</v>
      </c>
      <c r="O58" s="43">
        <f t="shared" si="30"/>
        <v>0</v>
      </c>
      <c r="P58" s="42">
        <f>$H58+$J58+$L58+$N58</f>
        <v>0</v>
      </c>
      <c r="Q58" s="43">
        <f>$I58+$K58+$M58+$O58</f>
        <v>0</v>
      </c>
      <c r="R58" s="44">
        <f>IF($H58=0,0,(($J58-$H58)/$H58)*100)</f>
        <v>0</v>
      </c>
      <c r="S58" s="45">
        <f>IF($I58=0,0,(($K58-$I58)/$I58)*100)</f>
        <v>0</v>
      </c>
      <c r="T58" s="44">
        <f>IF($E58=0,0,($P58/$E58)*100)</f>
        <v>0</v>
      </c>
      <c r="U58" s="46">
        <f>IF($E58=0,0,($Q58/$E58)*100)</f>
        <v>0</v>
      </c>
      <c r="V58" s="42">
        <f>SUM(V54:V57)</f>
        <v>0</v>
      </c>
      <c r="W58" s="43">
        <f>SUM(W54:W57)</f>
        <v>0</v>
      </c>
    </row>
    <row r="59" spans="1:23" ht="12.75" customHeight="1">
      <c r="A59" s="15" t="s">
        <v>78</v>
      </c>
      <c r="B59" s="36"/>
      <c r="C59" s="36"/>
      <c r="D59" s="36"/>
      <c r="E59" s="36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19"/>
      <c r="S59" s="20"/>
      <c r="T59" s="19"/>
      <c r="U59" s="21"/>
      <c r="V59" s="37"/>
      <c r="W59" s="38"/>
    </row>
    <row r="60" spans="1:23" ht="12.75" customHeight="1">
      <c r="A60" s="22" t="s">
        <v>79</v>
      </c>
      <c r="B60" s="23">
        <v>0</v>
      </c>
      <c r="C60" s="23">
        <v>0</v>
      </c>
      <c r="D60" s="23"/>
      <c r="E60" s="23">
        <f>$B60+$C60+$D60</f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24"/>
      <c r="M60" s="25"/>
      <c r="N60" s="24"/>
      <c r="O60" s="25"/>
      <c r="P60" s="24">
        <f>$H60+$J60+$L60+$N60</f>
        <v>0</v>
      </c>
      <c r="Q60" s="25">
        <f>$I60+$K60+$M60+$O60</f>
        <v>0</v>
      </c>
      <c r="R60" s="26">
        <f>IF($H60=0,0,(($J60-$H60)/$H60)*100)</f>
        <v>0</v>
      </c>
      <c r="S60" s="27">
        <f>IF($I60=0,0,(($K60-$I60)/$I60)*100)</f>
        <v>0</v>
      </c>
      <c r="T60" s="26">
        <f>IF($E60=0,0,($P60/$E60)*100)</f>
        <v>0</v>
      </c>
      <c r="U60" s="28">
        <f>IF($E60=0,0,($Q60/$E60)*100)</f>
        <v>0</v>
      </c>
      <c r="V60" s="24"/>
      <c r="W60" s="25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IF($H61=0,0,(($J61-$H61)/$H61)*100)</f>
        <v>0</v>
      </c>
      <c r="S61" s="27">
        <f>IF($I61=0,0,(($K61-$I61)/$I61)*100)</f>
        <v>0</v>
      </c>
      <c r="T61" s="26">
        <f>IF($E61=0,0,($P61/$E61)*100)</f>
        <v>0</v>
      </c>
      <c r="U61" s="28">
        <f>IF($E61=0,0,($Q61/$E61)*100)</f>
        <v>0</v>
      </c>
      <c r="V61" s="24"/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IF($H62=0,0,(($J62-$H62)/$H62)*100)</f>
        <v>0</v>
      </c>
      <c r="S62" s="27">
        <f>IF($I62=0,0,(($K62-$I62)/$I62)*100)</f>
        <v>0</v>
      </c>
      <c r="T62" s="26">
        <f>IF($E62=0,0,($P62/$E62)*100)</f>
        <v>0</v>
      </c>
      <c r="U62" s="28">
        <f>IF($E62=0,0,($Q62/$E62)*100)</f>
        <v>0</v>
      </c>
      <c r="V62" s="24"/>
      <c r="W62" s="25"/>
    </row>
    <row r="63" spans="1:23" ht="12.75" customHeight="1">
      <c r="A63" s="29" t="s">
        <v>40</v>
      </c>
      <c r="B63" s="30">
        <f>SUM(B60:B62)</f>
        <v>0</v>
      </c>
      <c r="C63" s="30">
        <f>SUM(C60:C62)</f>
        <v>0</v>
      </c>
      <c r="D63" s="30"/>
      <c r="E63" s="30">
        <f>$B63+$C63+$D63</f>
        <v>0</v>
      </c>
      <c r="F63" s="31">
        <f aca="true" t="shared" si="31" ref="F63:O63">SUM(F60:F62)</f>
        <v>0</v>
      </c>
      <c r="G63" s="32">
        <f t="shared" si="31"/>
        <v>0</v>
      </c>
      <c r="H63" s="31">
        <f t="shared" si="31"/>
        <v>0</v>
      </c>
      <c r="I63" s="32">
        <f t="shared" si="31"/>
        <v>0</v>
      </c>
      <c r="J63" s="31">
        <f t="shared" si="31"/>
        <v>0</v>
      </c>
      <c r="K63" s="32">
        <f t="shared" si="31"/>
        <v>0</v>
      </c>
      <c r="L63" s="31">
        <f t="shared" si="31"/>
        <v>0</v>
      </c>
      <c r="M63" s="32">
        <f t="shared" si="31"/>
        <v>0</v>
      </c>
      <c r="N63" s="31">
        <f t="shared" si="31"/>
        <v>0</v>
      </c>
      <c r="O63" s="32">
        <f t="shared" si="31"/>
        <v>0</v>
      </c>
      <c r="P63" s="31">
        <f>$H63+$J63+$L63+$N63</f>
        <v>0</v>
      </c>
      <c r="Q63" s="32">
        <f>$I63+$K63+$M63+$O63</f>
        <v>0</v>
      </c>
      <c r="R63" s="33">
        <f>IF($H63=0,0,(($J63-$H63)/$H63)*100)</f>
        <v>0</v>
      </c>
      <c r="S63" s="34">
        <f>IF($I63=0,0,(($K63-$I63)/$I63)*100)</f>
        <v>0</v>
      </c>
      <c r="T63" s="33">
        <f>IF((+$E60+$E62)=0,0,(P63/(+$E60+$E62))*100)</f>
        <v>0</v>
      </c>
      <c r="U63" s="35">
        <f>IF((+$E60+$E62)=0,0,(Q63/(+$E60+$E62))*100)</f>
        <v>0</v>
      </c>
      <c r="V63" s="31">
        <f>SUM(V60:V62)</f>
        <v>0</v>
      </c>
      <c r="W63" s="32">
        <f>SUM(W60:W62)</f>
        <v>0</v>
      </c>
    </row>
    <row r="64" spans="1:23" ht="12.75" customHeight="1">
      <c r="A64" s="47" t="s">
        <v>82</v>
      </c>
      <c r="B64" s="48">
        <f>SUM(B9:B14,B17:B22,B25:B28,B31,B34:B38,B41:B51,B54:B57,B60:B62)</f>
        <v>932697000</v>
      </c>
      <c r="C64" s="48">
        <f>SUM(C9:C14,C17:C22,C25:C28,C31,C34:C38,C41:C51,C54:C57,C60:C62)</f>
        <v>0</v>
      </c>
      <c r="D64" s="48"/>
      <c r="E64" s="48">
        <f>$B64+$C64+$D64</f>
        <v>932697000</v>
      </c>
      <c r="F64" s="49">
        <f aca="true" t="shared" si="32" ref="F64:O64">SUM(F9:F14,F17:F22,F25:F28,F31,F34:F38,F41:F51,F54:F57,F60:F62)</f>
        <v>744874000</v>
      </c>
      <c r="G64" s="50">
        <f t="shared" si="32"/>
        <v>391376000</v>
      </c>
      <c r="H64" s="49">
        <f t="shared" si="32"/>
        <v>45971000</v>
      </c>
      <c r="I64" s="50">
        <f t="shared" si="32"/>
        <v>106431872</v>
      </c>
      <c r="J64" s="49">
        <f t="shared" si="32"/>
        <v>117932000</v>
      </c>
      <c r="K64" s="50">
        <f t="shared" si="32"/>
        <v>120388558</v>
      </c>
      <c r="L64" s="49">
        <f t="shared" si="32"/>
        <v>0</v>
      </c>
      <c r="M64" s="50">
        <f t="shared" si="32"/>
        <v>0</v>
      </c>
      <c r="N64" s="49">
        <f t="shared" si="32"/>
        <v>0</v>
      </c>
      <c r="O64" s="50">
        <f t="shared" si="32"/>
        <v>0</v>
      </c>
      <c r="P64" s="49">
        <f>$H64+$J64+$L64+$N64</f>
        <v>163903000</v>
      </c>
      <c r="Q64" s="50">
        <f>$I64+$K64+$M64+$O64</f>
        <v>226820430</v>
      </c>
      <c r="R64" s="51">
        <f>IF($H64=0,0,(($J64-$H64)/$H64)*100)</f>
        <v>156.5356420351961</v>
      </c>
      <c r="S64" s="52">
        <f>IF($I64=0,0,(($K64-$I64)/$I64)*100)</f>
        <v>13.113258028572494</v>
      </c>
      <c r="T64" s="51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25.488772082607614</v>
      </c>
      <c r="U64" s="51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35.2731447499378</v>
      </c>
      <c r="V64" s="49">
        <f>SUM(V9:V14,V17:V22,V25:V28,V31,V34:V38,V41:V51,V54:V57,V60:V62)</f>
        <v>17996000</v>
      </c>
      <c r="W64" s="50">
        <f>SUM(W9:W14,W17:W22,W25:W28,W31,W34:W38,W41:W51,W54:W57,W60:W62)</f>
        <v>0</v>
      </c>
    </row>
    <row r="65" spans="1:23" ht="12.75" customHeight="1">
      <c r="A65" s="15" t="s">
        <v>41</v>
      </c>
      <c r="B65" s="36"/>
      <c r="C65" s="36"/>
      <c r="D65" s="36"/>
      <c r="E65" s="36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19"/>
      <c r="S65" s="20"/>
      <c r="T65" s="19"/>
      <c r="U65" s="21"/>
      <c r="V65" s="37"/>
      <c r="W65" s="38"/>
    </row>
    <row r="66" spans="1:23" s="54" customFormat="1" ht="12.75" customHeight="1">
      <c r="A66" s="53" t="s">
        <v>83</v>
      </c>
      <c r="B66" s="23">
        <v>480527000</v>
      </c>
      <c r="C66" s="23">
        <v>0</v>
      </c>
      <c r="D66" s="23"/>
      <c r="E66" s="23">
        <f>$B66+$C66+$D66</f>
        <v>480527000</v>
      </c>
      <c r="F66" s="24">
        <v>362292000</v>
      </c>
      <c r="G66" s="25">
        <v>332666000</v>
      </c>
      <c r="H66" s="24">
        <v>70632100</v>
      </c>
      <c r="I66" s="25">
        <v>101344391</v>
      </c>
      <c r="J66" s="24">
        <v>119719000</v>
      </c>
      <c r="K66" s="25">
        <v>129590950</v>
      </c>
      <c r="L66" s="24"/>
      <c r="M66" s="25"/>
      <c r="N66" s="24"/>
      <c r="O66" s="25"/>
      <c r="P66" s="24">
        <f>$H66+$J66+$L66+$N66</f>
        <v>190351100</v>
      </c>
      <c r="Q66" s="25">
        <f>$I66+$K66+$M66+$O66</f>
        <v>230935341</v>
      </c>
      <c r="R66" s="26">
        <f>IF($H66=0,0,(($J66-$H66)/$H66)*100)</f>
        <v>69.49658866152924</v>
      </c>
      <c r="S66" s="27">
        <f>IF($I66=0,0,(($K66-$I66)/$I66)*100)</f>
        <v>27.871852325798674</v>
      </c>
      <c r="T66" s="26">
        <f>IF($E66=0,0,($P66/$E66)*100)</f>
        <v>39.61298740757543</v>
      </c>
      <c r="U66" s="28">
        <f>IF($E66=0,0,($Q66/$E66)*100)</f>
        <v>48.05876485608509</v>
      </c>
      <c r="V66" s="24">
        <v>27042000</v>
      </c>
      <c r="W66" s="25"/>
    </row>
    <row r="67" spans="1:23" ht="12.75" customHeight="1">
      <c r="A67" s="40" t="s">
        <v>40</v>
      </c>
      <c r="B67" s="41">
        <f>B66</f>
        <v>480527000</v>
      </c>
      <c r="C67" s="41">
        <f>C66</f>
        <v>0</v>
      </c>
      <c r="D67" s="41"/>
      <c r="E67" s="41">
        <f>$B67+$C67+$D67</f>
        <v>480527000</v>
      </c>
      <c r="F67" s="42">
        <f aca="true" t="shared" si="33" ref="F67:O67">F66</f>
        <v>362292000</v>
      </c>
      <c r="G67" s="43">
        <f t="shared" si="33"/>
        <v>332666000</v>
      </c>
      <c r="H67" s="42">
        <f t="shared" si="33"/>
        <v>70632100</v>
      </c>
      <c r="I67" s="43">
        <f t="shared" si="33"/>
        <v>101344391</v>
      </c>
      <c r="J67" s="42">
        <f t="shared" si="33"/>
        <v>119719000</v>
      </c>
      <c r="K67" s="43">
        <f t="shared" si="33"/>
        <v>129590950</v>
      </c>
      <c r="L67" s="42">
        <f t="shared" si="33"/>
        <v>0</v>
      </c>
      <c r="M67" s="43">
        <f t="shared" si="33"/>
        <v>0</v>
      </c>
      <c r="N67" s="42">
        <f t="shared" si="33"/>
        <v>0</v>
      </c>
      <c r="O67" s="43">
        <f t="shared" si="33"/>
        <v>0</v>
      </c>
      <c r="P67" s="42">
        <f>$H67+$J67+$L67+$N67</f>
        <v>190351100</v>
      </c>
      <c r="Q67" s="43">
        <f>$I67+$K67+$M67+$O67</f>
        <v>230935341</v>
      </c>
      <c r="R67" s="44">
        <f>IF($H67=0,0,(($J67-$H67)/$H67)*100)</f>
        <v>69.49658866152924</v>
      </c>
      <c r="S67" s="45">
        <f>IF($I67=0,0,(($K67-$I67)/$I67)*100)</f>
        <v>27.871852325798674</v>
      </c>
      <c r="T67" s="44">
        <f>IF($E67=0,0,($P67/$E67)*100)</f>
        <v>39.61298740757543</v>
      </c>
      <c r="U67" s="46">
        <f>IF($E67=0,0,($Q67/$E67)*100)</f>
        <v>48.05876485608509</v>
      </c>
      <c r="V67" s="42">
        <f>V66</f>
        <v>27042000</v>
      </c>
      <c r="W67" s="43">
        <f>W66</f>
        <v>0</v>
      </c>
    </row>
    <row r="68" spans="1:23" ht="12.75" customHeight="1">
      <c r="A68" s="47" t="s">
        <v>82</v>
      </c>
      <c r="B68" s="48">
        <f>B66</f>
        <v>480527000</v>
      </c>
      <c r="C68" s="48">
        <f>C66</f>
        <v>0</v>
      </c>
      <c r="D68" s="48"/>
      <c r="E68" s="48">
        <f>$B68+$C68+$D68</f>
        <v>480527000</v>
      </c>
      <c r="F68" s="49">
        <f aca="true" t="shared" si="34" ref="F68:O68">F66</f>
        <v>362292000</v>
      </c>
      <c r="G68" s="50">
        <f t="shared" si="34"/>
        <v>332666000</v>
      </c>
      <c r="H68" s="49">
        <f t="shared" si="34"/>
        <v>70632100</v>
      </c>
      <c r="I68" s="50">
        <f t="shared" si="34"/>
        <v>101344391</v>
      </c>
      <c r="J68" s="49">
        <f t="shared" si="34"/>
        <v>119719000</v>
      </c>
      <c r="K68" s="50">
        <f t="shared" si="34"/>
        <v>129590950</v>
      </c>
      <c r="L68" s="49">
        <f t="shared" si="34"/>
        <v>0</v>
      </c>
      <c r="M68" s="50">
        <f t="shared" si="34"/>
        <v>0</v>
      </c>
      <c r="N68" s="49">
        <f t="shared" si="34"/>
        <v>0</v>
      </c>
      <c r="O68" s="50">
        <f t="shared" si="34"/>
        <v>0</v>
      </c>
      <c r="P68" s="49">
        <f>$H68+$J68+$L68+$N68</f>
        <v>190351100</v>
      </c>
      <c r="Q68" s="50">
        <f>$I68+$K68+$M68+$O68</f>
        <v>230935341</v>
      </c>
      <c r="R68" s="51">
        <f>IF($H68=0,0,(($J68-$H68)/$H68)*100)</f>
        <v>69.49658866152924</v>
      </c>
      <c r="S68" s="52">
        <f>IF($I68=0,0,(($K68-$I68)/$I68)*100)</f>
        <v>27.871852325798674</v>
      </c>
      <c r="T68" s="51">
        <f>IF($E68=0,0,($P68/$E68)*100)</f>
        <v>39.61298740757543</v>
      </c>
      <c r="U68" s="55">
        <f>IF($E68=0,0,($Q68/$E68)*100)</f>
        <v>48.05876485608509</v>
      </c>
      <c r="V68" s="49">
        <f>V66</f>
        <v>27042000</v>
      </c>
      <c r="W68" s="50">
        <f>W66</f>
        <v>0</v>
      </c>
    </row>
    <row r="69" spans="1:23" ht="12.75" customHeight="1" thickBot="1">
      <c r="A69" s="47" t="s">
        <v>84</v>
      </c>
      <c r="B69" s="48">
        <f>SUM(B9:B14,B17:B22,B25:B28,B31,B34:B38,B41:B51,B54:B57,B60:B62,B66)</f>
        <v>1413224000</v>
      </c>
      <c r="C69" s="48">
        <f>SUM(C9:C14,C17:C22,C25:C28,C31,C34:C38,C41:C51,C54:C57,C60:C62,C66)</f>
        <v>0</v>
      </c>
      <c r="D69" s="48"/>
      <c r="E69" s="48">
        <f>$B69+$C69+$D69</f>
        <v>1413224000</v>
      </c>
      <c r="F69" s="49">
        <f aca="true" t="shared" si="35" ref="F69:O69">SUM(F9:F14,F17:F22,F25:F28,F31,F34:F38,F41:F51,F54:F57,F60:F62,F66)</f>
        <v>1107166000</v>
      </c>
      <c r="G69" s="50">
        <f t="shared" si="35"/>
        <v>724042000</v>
      </c>
      <c r="H69" s="49">
        <f t="shared" si="35"/>
        <v>116603100</v>
      </c>
      <c r="I69" s="50">
        <f t="shared" si="35"/>
        <v>207776263</v>
      </c>
      <c r="J69" s="49">
        <f t="shared" si="35"/>
        <v>237651000</v>
      </c>
      <c r="K69" s="50">
        <f t="shared" si="35"/>
        <v>249979508</v>
      </c>
      <c r="L69" s="49">
        <f t="shared" si="35"/>
        <v>0</v>
      </c>
      <c r="M69" s="50">
        <f t="shared" si="35"/>
        <v>0</v>
      </c>
      <c r="N69" s="49">
        <f t="shared" si="35"/>
        <v>0</v>
      </c>
      <c r="O69" s="50">
        <f t="shared" si="35"/>
        <v>0</v>
      </c>
      <c r="P69" s="49">
        <f>$H69+$J69+$L69+$N69</f>
        <v>354254100</v>
      </c>
      <c r="Q69" s="50">
        <f>$I69+$K69+$M69+$O69</f>
        <v>457755771</v>
      </c>
      <c r="R69" s="51">
        <f>IF($H69=0,0,(($J69-$H69)/$H69)*100)</f>
        <v>103.81190551537651</v>
      </c>
      <c r="S69" s="52">
        <f>IF($I69=0,0,(($K69-$I69)/$I69)*100)</f>
        <v>20.311870273651035</v>
      </c>
      <c r="T69" s="51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31.52941480125351</v>
      </c>
      <c r="U69" s="55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40.74129722571062</v>
      </c>
      <c r="V69" s="49">
        <f>SUM(V9:V14,V17:V22,V25:V28,V31,V34:V38,V41:V51,V54:V57,V60:V62,V66)</f>
        <v>45038000</v>
      </c>
      <c r="W69" s="50">
        <f>SUM(W9:W14,W17:W22,W25:W28,W31,W34:W38,W41:W51,W54:W57,W60:W62,W66)</f>
        <v>0</v>
      </c>
    </row>
    <row r="70" spans="1:23" ht="13.5" thickTop="1">
      <c r="A70" s="56"/>
      <c r="B70" s="57"/>
      <c r="C70" s="58"/>
      <c r="D70" s="58"/>
      <c r="E70" s="59"/>
      <c r="F70" s="57"/>
      <c r="G70" s="58"/>
      <c r="H70" s="58"/>
      <c r="I70" s="59"/>
      <c r="J70" s="58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7"/>
      <c r="W70" s="59"/>
    </row>
    <row r="71" spans="1:23" ht="12.75">
      <c r="A71" s="60"/>
      <c r="B71" s="61"/>
      <c r="C71" s="62"/>
      <c r="D71" s="62"/>
      <c r="E71" s="63"/>
      <c r="F71" s="64" t="s">
        <v>4</v>
      </c>
      <c r="G71" s="65"/>
      <c r="H71" s="64" t="s">
        <v>5</v>
      </c>
      <c r="I71" s="66"/>
      <c r="J71" s="64" t="s">
        <v>6</v>
      </c>
      <c r="K71" s="66"/>
      <c r="L71" s="64" t="s">
        <v>7</v>
      </c>
      <c r="M71" s="64"/>
      <c r="N71" s="67" t="s">
        <v>8</v>
      </c>
      <c r="O71" s="64"/>
      <c r="P71" s="68" t="s">
        <v>9</v>
      </c>
      <c r="Q71" s="69"/>
      <c r="R71" s="70" t="s">
        <v>10</v>
      </c>
      <c r="S71" s="69"/>
      <c r="T71" s="70" t="s">
        <v>11</v>
      </c>
      <c r="U71" s="69"/>
      <c r="V71" s="68"/>
      <c r="W71" s="69"/>
    </row>
    <row r="72" spans="1:23" ht="67.5">
      <c r="A72" s="71" t="s">
        <v>85</v>
      </c>
      <c r="B72" s="72" t="s">
        <v>86</v>
      </c>
      <c r="C72" s="72" t="s">
        <v>87</v>
      </c>
      <c r="D72" s="73" t="s">
        <v>16</v>
      </c>
      <c r="E72" s="72" t="s">
        <v>17</v>
      </c>
      <c r="F72" s="72" t="s">
        <v>18</v>
      </c>
      <c r="G72" s="72" t="s">
        <v>88</v>
      </c>
      <c r="H72" s="72" t="s">
        <v>89</v>
      </c>
      <c r="I72" s="74" t="s">
        <v>21</v>
      </c>
      <c r="J72" s="72" t="s">
        <v>90</v>
      </c>
      <c r="K72" s="74" t="s">
        <v>23</v>
      </c>
      <c r="L72" s="72" t="s">
        <v>91</v>
      </c>
      <c r="M72" s="74" t="s">
        <v>25</v>
      </c>
      <c r="N72" s="72" t="s">
        <v>92</v>
      </c>
      <c r="O72" s="74" t="s">
        <v>27</v>
      </c>
      <c r="P72" s="74" t="s">
        <v>93</v>
      </c>
      <c r="Q72" s="75" t="s">
        <v>29</v>
      </c>
      <c r="R72" s="76" t="s">
        <v>93</v>
      </c>
      <c r="S72" s="77" t="s">
        <v>29</v>
      </c>
      <c r="T72" s="76" t="s">
        <v>94</v>
      </c>
      <c r="U72" s="73" t="s">
        <v>31</v>
      </c>
      <c r="V72" s="72"/>
      <c r="W72" s="74"/>
    </row>
    <row r="73" spans="1:23" ht="12.75">
      <c r="A73" s="78" t="str">
        <f>+A7</f>
        <v>R thousands</v>
      </c>
      <c r="B73" s="79"/>
      <c r="C73" s="79">
        <v>100</v>
      </c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79"/>
      <c r="O73" s="80"/>
      <c r="P73" s="79"/>
      <c r="Q73" s="80"/>
      <c r="R73" s="79"/>
      <c r="S73" s="80"/>
      <c r="T73" s="79"/>
      <c r="U73" s="79"/>
      <c r="V73" s="79"/>
      <c r="W73" s="79"/>
    </row>
    <row r="74" spans="1:23" ht="12.75" hidden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82"/>
      <c r="O74" s="83"/>
      <c r="P74" s="82"/>
      <c r="Q74" s="83"/>
      <c r="R74" s="84"/>
      <c r="S74" s="85"/>
      <c r="T74" s="84"/>
      <c r="U74" s="84"/>
      <c r="V74" s="82"/>
      <c r="W74" s="82"/>
    </row>
    <row r="75" spans="1:23" ht="12.75" hidden="1">
      <c r="A75" s="86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8"/>
      <c r="P75" s="87"/>
      <c r="Q75" s="88"/>
      <c r="R75" s="89"/>
      <c r="S75" s="90"/>
      <c r="T75" s="89"/>
      <c r="U75" s="89"/>
      <c r="V75" s="87"/>
      <c r="W75" s="87"/>
    </row>
    <row r="76" spans="1:23" ht="12.75" hidden="1">
      <c r="A76" s="91" t="s">
        <v>96</v>
      </c>
      <c r="B76" s="92">
        <f>SUM(B77:B80)</f>
        <v>0</v>
      </c>
      <c r="C76" s="92">
        <f aca="true" t="shared" si="36" ref="C76:I76">SUM(C77:C80)</f>
        <v>0</v>
      </c>
      <c r="D76" s="92">
        <f t="shared" si="36"/>
        <v>0</v>
      </c>
      <c r="E76" s="92">
        <f t="shared" si="36"/>
        <v>0</v>
      </c>
      <c r="F76" s="92">
        <f t="shared" si="36"/>
        <v>0</v>
      </c>
      <c r="G76" s="92">
        <f t="shared" si="36"/>
        <v>0</v>
      </c>
      <c r="H76" s="92">
        <f t="shared" si="36"/>
        <v>0</v>
      </c>
      <c r="I76" s="92">
        <f t="shared" si="36"/>
        <v>0</v>
      </c>
      <c r="J76" s="92">
        <f>SUM(J77:J80)</f>
        <v>0</v>
      </c>
      <c r="K76" s="92">
        <f>SUM(K77:K80)</f>
        <v>0</v>
      </c>
      <c r="L76" s="92">
        <f>SUM(L77:L80)</f>
        <v>0</v>
      </c>
      <c r="M76" s="93">
        <f>SUM(M77:M80)</f>
        <v>0</v>
      </c>
      <c r="N76" s="92"/>
      <c r="O76" s="93"/>
      <c r="P76" s="92"/>
      <c r="Q76" s="93"/>
      <c r="R76" s="94"/>
      <c r="S76" s="95"/>
      <c r="T76" s="94"/>
      <c r="U76" s="94"/>
      <c r="V76" s="92">
        <f>SUM(V77:V80)</f>
        <v>0</v>
      </c>
      <c r="W76" s="92">
        <f>SUM(W77:W80)</f>
        <v>0</v>
      </c>
    </row>
    <row r="77" spans="1:23" ht="12.75" hidden="1">
      <c r="A77" s="60" t="s">
        <v>97</v>
      </c>
      <c r="B77" s="96"/>
      <c r="C77" s="96"/>
      <c r="D77" s="96"/>
      <c r="E77" s="96">
        <f>SUM(B77:D77)</f>
        <v>0</v>
      </c>
      <c r="F77" s="96"/>
      <c r="G77" s="96"/>
      <c r="H77" s="96"/>
      <c r="I77" s="97"/>
      <c r="J77" s="96"/>
      <c r="K77" s="97"/>
      <c r="L77" s="96"/>
      <c r="M77" s="98"/>
      <c r="N77" s="96"/>
      <c r="O77" s="98"/>
      <c r="P77" s="96"/>
      <c r="Q77" s="98"/>
      <c r="R77" s="99"/>
      <c r="S77" s="100"/>
      <c r="T77" s="99"/>
      <c r="U77" s="99"/>
      <c r="V77" s="96"/>
      <c r="W77" s="96"/>
    </row>
    <row r="78" spans="1:23" ht="12.75" hidden="1">
      <c r="A78" s="60" t="s">
        <v>98</v>
      </c>
      <c r="B78" s="96"/>
      <c r="C78" s="96"/>
      <c r="D78" s="96"/>
      <c r="E78" s="96">
        <f>SUM(B78:D78)</f>
        <v>0</v>
      </c>
      <c r="F78" s="96"/>
      <c r="G78" s="96"/>
      <c r="H78" s="96"/>
      <c r="I78" s="97"/>
      <c r="J78" s="96"/>
      <c r="K78" s="97"/>
      <c r="L78" s="96"/>
      <c r="M78" s="98"/>
      <c r="N78" s="96"/>
      <c r="O78" s="98"/>
      <c r="P78" s="96"/>
      <c r="Q78" s="98"/>
      <c r="R78" s="99"/>
      <c r="S78" s="100"/>
      <c r="T78" s="99"/>
      <c r="U78" s="99"/>
      <c r="V78" s="96"/>
      <c r="W78" s="96"/>
    </row>
    <row r="79" spans="1:23" ht="12.75" hidden="1">
      <c r="A79" s="60" t="s">
        <v>99</v>
      </c>
      <c r="B79" s="96"/>
      <c r="C79" s="96"/>
      <c r="D79" s="96"/>
      <c r="E79" s="96">
        <f>SUM(B79:D79)</f>
        <v>0</v>
      </c>
      <c r="F79" s="96"/>
      <c r="G79" s="96"/>
      <c r="H79" s="96"/>
      <c r="I79" s="97"/>
      <c r="J79" s="96"/>
      <c r="K79" s="97"/>
      <c r="L79" s="96"/>
      <c r="M79" s="98"/>
      <c r="N79" s="96"/>
      <c r="O79" s="98"/>
      <c r="P79" s="96"/>
      <c r="Q79" s="98"/>
      <c r="R79" s="99"/>
      <c r="S79" s="100"/>
      <c r="T79" s="99"/>
      <c r="U79" s="99"/>
      <c r="V79" s="96"/>
      <c r="W79" s="96"/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>
      <c r="A82" s="101" t="s">
        <v>101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4"/>
      <c r="S82" s="104"/>
      <c r="T82" s="105"/>
      <c r="U82" s="106"/>
      <c r="V82" s="102"/>
      <c r="W82" s="102"/>
    </row>
    <row r="83" spans="1:23" ht="12.75">
      <c r="A83" s="107" t="s">
        <v>102</v>
      </c>
      <c r="B83" s="108">
        <v>0</v>
      </c>
      <c r="C83" s="108">
        <v>0</v>
      </c>
      <c r="D83" s="108"/>
      <c r="E83" s="108">
        <f aca="true" t="shared" si="37" ref="E83:E90">$B83+$C83+$D83</f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/>
      <c r="M83" s="108"/>
      <c r="N83" s="108"/>
      <c r="O83" s="108"/>
      <c r="P83" s="108">
        <f aca="true" t="shared" si="38" ref="P83:P90">$H83+$J83+$L83+$N83</f>
        <v>0</v>
      </c>
      <c r="Q83" s="96">
        <f aca="true" t="shared" si="39" ref="Q83:Q90">$I83+$K83+$M83+$O83</f>
        <v>0</v>
      </c>
      <c r="R83" s="109">
        <f aca="true" t="shared" si="40" ref="R83:R90">IF($H83=0,0,(($J83-$H83)/$H83)*100)</f>
        <v>0</v>
      </c>
      <c r="S83" s="110">
        <f aca="true" t="shared" si="41" ref="S83:S90">IF($I83=0,0,(($K83-$I83)/$I83)*100)</f>
        <v>0</v>
      </c>
      <c r="T83" s="109">
        <f aca="true" t="shared" si="42" ref="T83:T90">IF($E83=0,0,($P83/$E83)*100)</f>
        <v>0</v>
      </c>
      <c r="U83" s="110">
        <f aca="true" t="shared" si="43" ref="U83:U90">IF($E83=0,0,($Q83/$E83)*100)</f>
        <v>0</v>
      </c>
      <c r="V83" s="108"/>
      <c r="W83" s="108"/>
    </row>
    <row r="84" spans="1:23" ht="12.75">
      <c r="A84" s="111" t="s">
        <v>103</v>
      </c>
      <c r="B84" s="96">
        <v>0</v>
      </c>
      <c r="C84" s="96">
        <v>0</v>
      </c>
      <c r="D84" s="96"/>
      <c r="E84" s="96">
        <f t="shared" si="37"/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/>
      <c r="M84" s="96"/>
      <c r="N84" s="96"/>
      <c r="O84" s="96"/>
      <c r="P84" s="98">
        <f t="shared" si="38"/>
        <v>0</v>
      </c>
      <c r="Q84" s="98">
        <f t="shared" si="39"/>
        <v>0</v>
      </c>
      <c r="R84" s="109">
        <f t="shared" si="40"/>
        <v>0</v>
      </c>
      <c r="S84" s="110">
        <f t="shared" si="41"/>
        <v>0</v>
      </c>
      <c r="T84" s="109">
        <f t="shared" si="42"/>
        <v>0</v>
      </c>
      <c r="U84" s="110">
        <f t="shared" si="43"/>
        <v>0</v>
      </c>
      <c r="V84" s="96"/>
      <c r="W84" s="96"/>
    </row>
    <row r="85" spans="1:23" ht="12.75">
      <c r="A85" s="111" t="s">
        <v>104</v>
      </c>
      <c r="B85" s="96">
        <v>0</v>
      </c>
      <c r="C85" s="96">
        <v>0</v>
      </c>
      <c r="D85" s="96"/>
      <c r="E85" s="96">
        <f t="shared" si="37"/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/>
      <c r="M85" s="96"/>
      <c r="N85" s="96"/>
      <c r="O85" s="96"/>
      <c r="P85" s="98">
        <f t="shared" si="38"/>
        <v>0</v>
      </c>
      <c r="Q85" s="98">
        <f t="shared" si="39"/>
        <v>0</v>
      </c>
      <c r="R85" s="109">
        <f t="shared" si="40"/>
        <v>0</v>
      </c>
      <c r="S85" s="110">
        <f t="shared" si="41"/>
        <v>0</v>
      </c>
      <c r="T85" s="109">
        <f t="shared" si="42"/>
        <v>0</v>
      </c>
      <c r="U85" s="110">
        <f t="shared" si="43"/>
        <v>0</v>
      </c>
      <c r="V85" s="96"/>
      <c r="W85" s="96"/>
    </row>
    <row r="86" spans="1:23" ht="12.75">
      <c r="A86" s="111" t="s">
        <v>105</v>
      </c>
      <c r="B86" s="96">
        <v>0</v>
      </c>
      <c r="C86" s="96">
        <v>0</v>
      </c>
      <c r="D86" s="96"/>
      <c r="E86" s="96">
        <f t="shared" si="37"/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/>
      <c r="M86" s="96"/>
      <c r="N86" s="96"/>
      <c r="O86" s="96"/>
      <c r="P86" s="98">
        <f t="shared" si="38"/>
        <v>0</v>
      </c>
      <c r="Q86" s="98">
        <f t="shared" si="39"/>
        <v>0</v>
      </c>
      <c r="R86" s="109">
        <f t="shared" si="40"/>
        <v>0</v>
      </c>
      <c r="S86" s="110">
        <f t="shared" si="41"/>
        <v>0</v>
      </c>
      <c r="T86" s="109">
        <f t="shared" si="42"/>
        <v>0</v>
      </c>
      <c r="U86" s="110">
        <f t="shared" si="43"/>
        <v>0</v>
      </c>
      <c r="V86" s="96"/>
      <c r="W86" s="96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37"/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/>
      <c r="M87" s="96"/>
      <c r="N87" s="96"/>
      <c r="O87" s="96"/>
      <c r="P87" s="98">
        <f t="shared" si="38"/>
        <v>0</v>
      </c>
      <c r="Q87" s="98">
        <f t="shared" si="39"/>
        <v>0</v>
      </c>
      <c r="R87" s="109">
        <f t="shared" si="40"/>
        <v>0</v>
      </c>
      <c r="S87" s="110">
        <f t="shared" si="41"/>
        <v>0</v>
      </c>
      <c r="T87" s="109">
        <f t="shared" si="42"/>
        <v>0</v>
      </c>
      <c r="U87" s="110">
        <f t="shared" si="43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37"/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/>
      <c r="M88" s="96"/>
      <c r="N88" s="96"/>
      <c r="O88" s="96"/>
      <c r="P88" s="98">
        <f t="shared" si="38"/>
        <v>0</v>
      </c>
      <c r="Q88" s="98">
        <f t="shared" si="39"/>
        <v>0</v>
      </c>
      <c r="R88" s="109">
        <f t="shared" si="40"/>
        <v>0</v>
      </c>
      <c r="S88" s="110">
        <f t="shared" si="41"/>
        <v>0</v>
      </c>
      <c r="T88" s="109">
        <f t="shared" si="42"/>
        <v>0</v>
      </c>
      <c r="U88" s="110">
        <f t="shared" si="43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37"/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/>
      <c r="M89" s="96"/>
      <c r="N89" s="96"/>
      <c r="O89" s="96"/>
      <c r="P89" s="98">
        <f t="shared" si="38"/>
        <v>0</v>
      </c>
      <c r="Q89" s="98">
        <f t="shared" si="39"/>
        <v>0</v>
      </c>
      <c r="R89" s="109">
        <f t="shared" si="40"/>
        <v>0</v>
      </c>
      <c r="S89" s="110">
        <f t="shared" si="41"/>
        <v>0</v>
      </c>
      <c r="T89" s="109">
        <f t="shared" si="42"/>
        <v>0</v>
      </c>
      <c r="U89" s="110">
        <f t="shared" si="43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37"/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/>
      <c r="M90" s="96"/>
      <c r="N90" s="96"/>
      <c r="O90" s="96"/>
      <c r="P90" s="98">
        <f t="shared" si="38"/>
        <v>0</v>
      </c>
      <c r="Q90" s="98">
        <f t="shared" si="39"/>
        <v>0</v>
      </c>
      <c r="R90" s="109">
        <f t="shared" si="40"/>
        <v>0</v>
      </c>
      <c r="S90" s="110">
        <f t="shared" si="41"/>
        <v>0</v>
      </c>
      <c r="T90" s="109">
        <f t="shared" si="42"/>
        <v>0</v>
      </c>
      <c r="U90" s="110">
        <f t="shared" si="43"/>
        <v>0</v>
      </c>
      <c r="V90" s="96"/>
      <c r="W90" s="96"/>
    </row>
    <row r="91" spans="1:23" ht="12.75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  <c r="Q91" s="114"/>
      <c r="R91" s="115"/>
      <c r="S91" s="116"/>
      <c r="T91" s="115"/>
      <c r="U91" s="116"/>
      <c r="V91" s="113"/>
      <c r="W91" s="113"/>
    </row>
    <row r="92" spans="1:23" ht="22.5" hidden="1">
      <c r="A92" s="117" t="s">
        <v>111</v>
      </c>
      <c r="B92" s="118">
        <f aca="true" t="shared" si="44" ref="B92:I92">SUM(B93:B107)</f>
        <v>0</v>
      </c>
      <c r="C92" s="118">
        <f t="shared" si="44"/>
        <v>0</v>
      </c>
      <c r="D92" s="118">
        <f t="shared" si="44"/>
        <v>0</v>
      </c>
      <c r="E92" s="118">
        <f t="shared" si="44"/>
        <v>0</v>
      </c>
      <c r="F92" s="118">
        <f t="shared" si="44"/>
        <v>0</v>
      </c>
      <c r="G92" s="118">
        <f t="shared" si="44"/>
        <v>0</v>
      </c>
      <c r="H92" s="118">
        <f t="shared" si="44"/>
        <v>0</v>
      </c>
      <c r="I92" s="118">
        <f t="shared" si="44"/>
        <v>0</v>
      </c>
      <c r="J92" s="118">
        <f>SUM(J93:J107)</f>
        <v>0</v>
      </c>
      <c r="K92" s="118">
        <f>SUM(K93:K107)</f>
        <v>0</v>
      </c>
      <c r="L92" s="118">
        <f>SUM(L93:L107)</f>
        <v>0</v>
      </c>
      <c r="M92" s="119">
        <f>SUM(M93:M107)</f>
        <v>0</v>
      </c>
      <c r="N92" s="118"/>
      <c r="O92" s="119"/>
      <c r="P92" s="118"/>
      <c r="Q92" s="119"/>
      <c r="R92" s="120" t="str">
        <f aca="true" t="shared" si="45" ref="R92:S107">IF(L92=0," ",(N92-L92)/L92)</f>
        <v> </v>
      </c>
      <c r="S92" s="120" t="str">
        <f t="shared" si="45"/>
        <v> </v>
      </c>
      <c r="T92" s="120" t="str">
        <f aca="true" t="shared" si="46" ref="T92:T110">IF(E92=0," ",(P92/E92))</f>
        <v> </v>
      </c>
      <c r="U92" s="121" t="str">
        <f aca="true" t="shared" si="47" ref="U92:U110">IF(E92=0," ",(Q92/E92))</f>
        <v> </v>
      </c>
      <c r="V92" s="118">
        <f>SUM(V93:V107)</f>
        <v>0</v>
      </c>
      <c r="W92" s="118">
        <f>SUM(W93:W107)</f>
        <v>0</v>
      </c>
    </row>
    <row r="93" spans="1:23" ht="12.75" hidden="1">
      <c r="A93" s="122"/>
      <c r="B93" s="123"/>
      <c r="C93" s="123"/>
      <c r="D93" s="123"/>
      <c r="E93" s="124">
        <f>SUM(B93:D93)</f>
        <v>0</v>
      </c>
      <c r="F93" s="123"/>
      <c r="G93" s="123"/>
      <c r="H93" s="123"/>
      <c r="I93" s="123"/>
      <c r="J93" s="123"/>
      <c r="K93" s="123"/>
      <c r="L93" s="123"/>
      <c r="M93" s="125"/>
      <c r="N93" s="123"/>
      <c r="O93" s="125"/>
      <c r="P93" s="123"/>
      <c r="Q93" s="125"/>
      <c r="R93" s="126" t="str">
        <f t="shared" si="45"/>
        <v> </v>
      </c>
      <c r="S93" s="126" t="str">
        <f t="shared" si="45"/>
        <v> </v>
      </c>
      <c r="T93" s="126" t="str">
        <f t="shared" si="46"/>
        <v> </v>
      </c>
      <c r="U93" s="127" t="str">
        <f t="shared" si="47"/>
        <v> </v>
      </c>
      <c r="V93" s="123"/>
      <c r="W93" s="123"/>
    </row>
    <row r="94" spans="1:23" ht="12.75" hidden="1">
      <c r="A94" s="122"/>
      <c r="B94" s="123"/>
      <c r="C94" s="123"/>
      <c r="D94" s="123"/>
      <c r="E94" s="124">
        <f aca="true" t="shared" si="48" ref="E94:E107">SUM(B94:D94)</f>
        <v>0</v>
      </c>
      <c r="F94" s="123"/>
      <c r="G94" s="123"/>
      <c r="H94" s="123"/>
      <c r="I94" s="123"/>
      <c r="J94" s="123"/>
      <c r="K94" s="123"/>
      <c r="L94" s="123"/>
      <c r="M94" s="125"/>
      <c r="N94" s="123"/>
      <c r="O94" s="125"/>
      <c r="P94" s="123"/>
      <c r="Q94" s="125"/>
      <c r="R94" s="126" t="str">
        <f t="shared" si="45"/>
        <v> </v>
      </c>
      <c r="S94" s="126" t="str">
        <f t="shared" si="45"/>
        <v> </v>
      </c>
      <c r="T94" s="126" t="str">
        <f t="shared" si="46"/>
        <v> </v>
      </c>
      <c r="U94" s="127" t="str">
        <f t="shared" si="47"/>
        <v> </v>
      </c>
      <c r="V94" s="123"/>
      <c r="W94" s="123"/>
    </row>
    <row r="95" spans="1:23" ht="12.75" hidden="1">
      <c r="A95" s="122"/>
      <c r="B95" s="123"/>
      <c r="C95" s="123"/>
      <c r="D95" s="123"/>
      <c r="E95" s="124">
        <f t="shared" si="48"/>
        <v>0</v>
      </c>
      <c r="F95" s="123"/>
      <c r="G95" s="123"/>
      <c r="H95" s="123"/>
      <c r="I95" s="123"/>
      <c r="J95" s="123"/>
      <c r="K95" s="123"/>
      <c r="L95" s="123"/>
      <c r="M95" s="125"/>
      <c r="N95" s="123"/>
      <c r="O95" s="125"/>
      <c r="P95" s="123"/>
      <c r="Q95" s="125"/>
      <c r="R95" s="126" t="str">
        <f t="shared" si="45"/>
        <v> </v>
      </c>
      <c r="S95" s="126" t="str">
        <f t="shared" si="45"/>
        <v> </v>
      </c>
      <c r="T95" s="126" t="str">
        <f t="shared" si="46"/>
        <v> </v>
      </c>
      <c r="U95" s="127" t="str">
        <f t="shared" si="47"/>
        <v> </v>
      </c>
      <c r="V95" s="123"/>
      <c r="W95" s="123"/>
    </row>
    <row r="96" spans="1:23" ht="12.75" hidden="1">
      <c r="A96" s="122"/>
      <c r="B96" s="123"/>
      <c r="C96" s="123"/>
      <c r="D96" s="123"/>
      <c r="E96" s="124">
        <f t="shared" si="48"/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45"/>
        <v> </v>
      </c>
      <c r="S96" s="126" t="str">
        <f t="shared" si="45"/>
        <v> </v>
      </c>
      <c r="T96" s="126" t="str">
        <f t="shared" si="46"/>
        <v> </v>
      </c>
      <c r="U96" s="127" t="str">
        <f t="shared" si="47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t="shared" si="48"/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45"/>
        <v> </v>
      </c>
      <c r="S97" s="126" t="str">
        <f t="shared" si="45"/>
        <v> </v>
      </c>
      <c r="T97" s="126" t="str">
        <f t="shared" si="46"/>
        <v> </v>
      </c>
      <c r="U97" s="127" t="str">
        <f t="shared" si="47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48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45"/>
        <v> </v>
      </c>
      <c r="S98" s="126" t="str">
        <f t="shared" si="45"/>
        <v> </v>
      </c>
      <c r="T98" s="126" t="str">
        <f t="shared" si="46"/>
        <v> </v>
      </c>
      <c r="U98" s="127" t="str">
        <f t="shared" si="47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48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45"/>
        <v> </v>
      </c>
      <c r="S99" s="126" t="str">
        <f t="shared" si="45"/>
        <v> </v>
      </c>
      <c r="T99" s="126" t="str">
        <f t="shared" si="46"/>
        <v> </v>
      </c>
      <c r="U99" s="127" t="str">
        <f t="shared" si="47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48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45"/>
        <v> </v>
      </c>
      <c r="S100" s="126" t="str">
        <f t="shared" si="45"/>
        <v> </v>
      </c>
      <c r="T100" s="126" t="str">
        <f t="shared" si="46"/>
        <v> </v>
      </c>
      <c r="U100" s="127" t="str">
        <f t="shared" si="47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48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45"/>
        <v> </v>
      </c>
      <c r="S101" s="126" t="str">
        <f t="shared" si="45"/>
        <v> </v>
      </c>
      <c r="T101" s="126" t="str">
        <f t="shared" si="46"/>
        <v> </v>
      </c>
      <c r="U101" s="127" t="str">
        <f t="shared" si="47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48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45"/>
        <v> </v>
      </c>
      <c r="S102" s="126" t="str">
        <f t="shared" si="45"/>
        <v> </v>
      </c>
      <c r="T102" s="126" t="str">
        <f t="shared" si="46"/>
        <v> </v>
      </c>
      <c r="U102" s="127" t="str">
        <f t="shared" si="47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48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45"/>
        <v> </v>
      </c>
      <c r="S103" s="126" t="str">
        <f t="shared" si="45"/>
        <v> </v>
      </c>
      <c r="T103" s="126" t="str">
        <f t="shared" si="46"/>
        <v> </v>
      </c>
      <c r="U103" s="127" t="str">
        <f t="shared" si="47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48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45"/>
        <v> </v>
      </c>
      <c r="S104" s="126" t="str">
        <f t="shared" si="45"/>
        <v> </v>
      </c>
      <c r="T104" s="126" t="str">
        <f t="shared" si="46"/>
        <v> </v>
      </c>
      <c r="U104" s="127" t="str">
        <f t="shared" si="47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48"/>
        <v>0</v>
      </c>
      <c r="F105" s="123"/>
      <c r="G105" s="123"/>
      <c r="H105" s="125"/>
      <c r="I105" s="123"/>
      <c r="J105" s="125"/>
      <c r="K105" s="123"/>
      <c r="L105" s="125"/>
      <c r="M105" s="125"/>
      <c r="N105" s="125"/>
      <c r="O105" s="125"/>
      <c r="P105" s="125"/>
      <c r="Q105" s="125"/>
      <c r="R105" s="126" t="str">
        <f t="shared" si="45"/>
        <v> </v>
      </c>
      <c r="S105" s="126" t="str">
        <f t="shared" si="45"/>
        <v> </v>
      </c>
      <c r="T105" s="126" t="str">
        <f t="shared" si="46"/>
        <v> </v>
      </c>
      <c r="U105" s="127" t="str">
        <f t="shared" si="47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48"/>
        <v>0</v>
      </c>
      <c r="F106" s="123"/>
      <c r="G106" s="123"/>
      <c r="H106" s="125"/>
      <c r="I106" s="123"/>
      <c r="J106" s="125"/>
      <c r="K106" s="123"/>
      <c r="L106" s="125"/>
      <c r="M106" s="125"/>
      <c r="N106" s="125"/>
      <c r="O106" s="125"/>
      <c r="P106" s="125"/>
      <c r="Q106" s="125"/>
      <c r="R106" s="126" t="str">
        <f t="shared" si="45"/>
        <v> </v>
      </c>
      <c r="S106" s="126" t="str">
        <f t="shared" si="45"/>
        <v> </v>
      </c>
      <c r="T106" s="126" t="str">
        <f t="shared" si="46"/>
        <v> </v>
      </c>
      <c r="U106" s="127" t="str">
        <f t="shared" si="47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48"/>
        <v>0</v>
      </c>
      <c r="F107" s="123"/>
      <c r="G107" s="123"/>
      <c r="H107" s="125"/>
      <c r="I107" s="123"/>
      <c r="J107" s="125"/>
      <c r="K107" s="123"/>
      <c r="L107" s="125"/>
      <c r="M107" s="125"/>
      <c r="N107" s="125"/>
      <c r="O107" s="125"/>
      <c r="P107" s="125"/>
      <c r="Q107" s="125"/>
      <c r="R107" s="126" t="str">
        <f t="shared" si="45"/>
        <v> </v>
      </c>
      <c r="S107" s="126" t="str">
        <f t="shared" si="45"/>
        <v> </v>
      </c>
      <c r="T107" s="126" t="str">
        <f t="shared" si="46"/>
        <v> </v>
      </c>
      <c r="U107" s="127" t="str">
        <f t="shared" si="47"/>
        <v> </v>
      </c>
      <c r="V107" s="123"/>
      <c r="W107" s="123"/>
    </row>
    <row r="108" spans="1:23" ht="12.75" hidden="1">
      <c r="A108" s="128"/>
      <c r="B108" s="129"/>
      <c r="C108" s="130"/>
      <c r="D108" s="130"/>
      <c r="E108" s="130"/>
      <c r="F108" s="129"/>
      <c r="G108" s="130"/>
      <c r="H108" s="129"/>
      <c r="I108" s="130"/>
      <c r="J108" s="129"/>
      <c r="K108" s="130"/>
      <c r="L108" s="129"/>
      <c r="M108" s="129"/>
      <c r="N108" s="129"/>
      <c r="O108" s="129"/>
      <c r="P108" s="129"/>
      <c r="Q108" s="129"/>
      <c r="R108" s="120" t="str">
        <f aca="true" t="shared" si="49" ref="R108:S110">IF(L108=0," ",(N108-L108)/L108)</f>
        <v> </v>
      </c>
      <c r="S108" s="121" t="str">
        <f t="shared" si="49"/>
        <v> </v>
      </c>
      <c r="T108" s="120" t="str">
        <f t="shared" si="46"/>
        <v> </v>
      </c>
      <c r="U108" s="121" t="str">
        <f t="shared" si="47"/>
        <v> </v>
      </c>
      <c r="V108" s="129"/>
      <c r="W108" s="130"/>
    </row>
    <row r="109" spans="1:23" ht="12.75" hidden="1">
      <c r="A109" s="128" t="s">
        <v>82</v>
      </c>
      <c r="B109" s="129">
        <f aca="true" t="shared" si="50" ref="B109:Q109">B92+B82</f>
        <v>0</v>
      </c>
      <c r="C109" s="129">
        <f t="shared" si="50"/>
        <v>0</v>
      </c>
      <c r="D109" s="129">
        <f t="shared" si="50"/>
        <v>0</v>
      </c>
      <c r="E109" s="129">
        <f t="shared" si="50"/>
        <v>0</v>
      </c>
      <c r="F109" s="129">
        <f t="shared" si="50"/>
        <v>0</v>
      </c>
      <c r="G109" s="129">
        <f t="shared" si="50"/>
        <v>0</v>
      </c>
      <c r="H109" s="129">
        <f t="shared" si="50"/>
        <v>0</v>
      </c>
      <c r="I109" s="129">
        <f t="shared" si="50"/>
        <v>0</v>
      </c>
      <c r="J109" s="129">
        <f t="shared" si="50"/>
        <v>0</v>
      </c>
      <c r="K109" s="129">
        <f t="shared" si="50"/>
        <v>0</v>
      </c>
      <c r="L109" s="129">
        <f t="shared" si="50"/>
        <v>0</v>
      </c>
      <c r="M109" s="129">
        <f t="shared" si="50"/>
        <v>0</v>
      </c>
      <c r="N109" s="129">
        <f t="shared" si="50"/>
        <v>0</v>
      </c>
      <c r="O109" s="129">
        <f t="shared" si="50"/>
        <v>0</v>
      </c>
      <c r="P109" s="129">
        <f t="shared" si="50"/>
        <v>0</v>
      </c>
      <c r="Q109" s="129">
        <f t="shared" si="50"/>
        <v>0</v>
      </c>
      <c r="R109" s="120" t="str">
        <f t="shared" si="49"/>
        <v> </v>
      </c>
      <c r="S109" s="121" t="str">
        <f t="shared" si="49"/>
        <v> </v>
      </c>
      <c r="T109" s="120" t="str">
        <f t="shared" si="46"/>
        <v> </v>
      </c>
      <c r="U109" s="121" t="str">
        <f t="shared" si="47"/>
        <v> </v>
      </c>
      <c r="V109" s="129">
        <f>V92+V82</f>
        <v>0</v>
      </c>
      <c r="W109" s="129">
        <f>W92+W82</f>
        <v>0</v>
      </c>
    </row>
    <row r="110" spans="1:23" ht="12.75" hidden="1">
      <c r="A110" s="131" t="s">
        <v>112</v>
      </c>
      <c r="B110" s="132">
        <f>B82</f>
        <v>0</v>
      </c>
      <c r="C110" s="132">
        <f aca="true" t="shared" si="51" ref="C110:Q110">C82</f>
        <v>0</v>
      </c>
      <c r="D110" s="132">
        <f t="shared" si="51"/>
        <v>0</v>
      </c>
      <c r="E110" s="132">
        <f t="shared" si="51"/>
        <v>0</v>
      </c>
      <c r="F110" s="132">
        <f t="shared" si="51"/>
        <v>0</v>
      </c>
      <c r="G110" s="132">
        <f t="shared" si="51"/>
        <v>0</v>
      </c>
      <c r="H110" s="132">
        <f t="shared" si="51"/>
        <v>0</v>
      </c>
      <c r="I110" s="132">
        <f t="shared" si="51"/>
        <v>0</v>
      </c>
      <c r="J110" s="132">
        <f t="shared" si="51"/>
        <v>0</v>
      </c>
      <c r="K110" s="132">
        <f t="shared" si="51"/>
        <v>0</v>
      </c>
      <c r="L110" s="132">
        <f t="shared" si="51"/>
        <v>0</v>
      </c>
      <c r="M110" s="132">
        <f t="shared" si="51"/>
        <v>0</v>
      </c>
      <c r="N110" s="132">
        <f t="shared" si="51"/>
        <v>0</v>
      </c>
      <c r="O110" s="132">
        <f t="shared" si="51"/>
        <v>0</v>
      </c>
      <c r="P110" s="132">
        <f t="shared" si="51"/>
        <v>0</v>
      </c>
      <c r="Q110" s="132">
        <f t="shared" si="51"/>
        <v>0</v>
      </c>
      <c r="R110" s="120" t="str">
        <f t="shared" si="49"/>
        <v> </v>
      </c>
      <c r="S110" s="121" t="str">
        <f t="shared" si="49"/>
        <v> </v>
      </c>
      <c r="T110" s="120" t="str">
        <f t="shared" si="46"/>
        <v> </v>
      </c>
      <c r="U110" s="121" t="str">
        <f t="shared" si="47"/>
        <v> </v>
      </c>
      <c r="V110" s="132">
        <f>V82</f>
        <v>0</v>
      </c>
      <c r="W110" s="132">
        <f>W82</f>
        <v>0</v>
      </c>
    </row>
    <row r="111" spans="1:23" ht="12.75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5"/>
      <c r="S111" s="135"/>
      <c r="T111" s="135"/>
      <c r="U111" s="135"/>
      <c r="V111" s="134"/>
      <c r="W111" s="134"/>
    </row>
    <row r="112" ht="12.75">
      <c r="A112" s="136" t="s">
        <v>113</v>
      </c>
    </row>
    <row r="113" ht="12.75">
      <c r="A113" s="136" t="s">
        <v>114</v>
      </c>
    </row>
    <row r="114" spans="1:22" ht="12.75">
      <c r="A114" s="136" t="s">
        <v>115</v>
      </c>
      <c r="B114" s="137"/>
      <c r="C114" s="137"/>
      <c r="D114" s="137"/>
      <c r="E114" s="137"/>
      <c r="F114" s="137"/>
      <c r="H114" s="137"/>
      <c r="I114" s="137"/>
      <c r="J114" s="137"/>
      <c r="K114" s="137"/>
      <c r="V114" s="137"/>
    </row>
    <row r="115" spans="1:22" ht="12.75">
      <c r="A115" s="136" t="s">
        <v>116</v>
      </c>
      <c r="B115" s="137"/>
      <c r="C115" s="137"/>
      <c r="D115" s="137"/>
      <c r="E115" s="137"/>
      <c r="F115" s="137"/>
      <c r="H115" s="137"/>
      <c r="I115" s="137"/>
      <c r="J115" s="137"/>
      <c r="K115" s="137"/>
      <c r="V115" s="137"/>
    </row>
    <row r="116" spans="1:22" ht="12.75">
      <c r="A116" s="136" t="s">
        <v>117</v>
      </c>
      <c r="B116" s="137"/>
      <c r="C116" s="137"/>
      <c r="D116" s="137"/>
      <c r="E116" s="137"/>
      <c r="F116" s="137"/>
      <c r="H116" s="137"/>
      <c r="I116" s="137"/>
      <c r="J116" s="137"/>
      <c r="K116" s="137"/>
      <c r="V116" s="137"/>
    </row>
    <row r="117" ht="12.75">
      <c r="A117" s="136" t="s">
        <v>118</v>
      </c>
    </row>
    <row r="120" spans="1:23" ht="12.75">
      <c r="A120" s="137"/>
      <c r="G120" s="137"/>
      <c r="W120" s="137"/>
    </row>
    <row r="121" spans="1:23" ht="12.75">
      <c r="A121" s="137"/>
      <c r="G121" s="137"/>
      <c r="W121" s="137"/>
    </row>
    <row r="122" spans="1:23" ht="12.75">
      <c r="A122" s="137"/>
      <c r="G122" s="137"/>
      <c r="W122" s="137"/>
    </row>
  </sheetData>
  <sheetProtection/>
  <mergeCells count="18">
    <mergeCell ref="P6:Q6"/>
    <mergeCell ref="R6:S6"/>
    <mergeCell ref="T6:U6"/>
    <mergeCell ref="V6:W6"/>
    <mergeCell ref="P71:Q71"/>
    <mergeCell ref="R71:S71"/>
    <mergeCell ref="T71:U71"/>
    <mergeCell ref="V71:W71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2018-02-19T13:16:39Z</dcterms:created>
  <dcterms:modified xsi:type="dcterms:W3CDTF">2018-02-19T13:27:28Z</dcterms:modified>
  <cp:category/>
  <cp:version/>
  <cp:contentType/>
  <cp:contentStatus/>
</cp:coreProperties>
</file>