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<sst xmlns="http://schemas.openxmlformats.org/spreadsheetml/2006/main" count="857" uniqueCount="303">
  <si>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Ngqushwa(EC126) - Table C1 Schedule Quarterly Budget Statement Summary for 2nd Quarter ended 31 December 2017 (Figures Finalised as at 2018/01/31)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</si>
  <si>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</si>
  <si>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</si>
  <si>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</si>
  <si>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</si>
  <si>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</si>
  <si>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</si>
  <si>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</si>
  <si>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</si>
  <si>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</si>
  <si>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</si>
  <si>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</si>
  <si>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</si>
  <si>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</si>
  <si>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</si>
  <si>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</si>
  <si>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</si>
  <si>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</si>
  <si>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</si>
  <si>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</si>
  <si>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</si>
  <si>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</si>
  <si>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</si>
  <si>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</si>
  <si>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</si>
  <si>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</si>
  <si>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</si>
  <si>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</si>
  <si>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</si>
  <si>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</si>
  <si>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</si>
  <si>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</si>
  <si>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</si>
  <si>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</si>
  <si>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</si>
  <si>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</si>
  <si>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</si>
  <si>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</si>
  <si>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</si>
  <si>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</si>
  <si>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</si>
  <si>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</si>
  <si>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</si>
  <si>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</si>
  <si>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</si>
  <si>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</si>
  <si>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</si>
  <si>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</si>
  <si>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</si>
  <si>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</si>
  <si>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</si>
  <si>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</si>
  <si>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</si>
  <si>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</si>
  <si>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</si>
  <si>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</si>
  <si>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</si>
  <si>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</si>
  <si>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</si>
  <si>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</si>
  <si>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</si>
  <si>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</si>
  <si>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</si>
  <si>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</si>
  <si>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</si>
  <si>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</si>
  <si>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</si>
  <si>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</si>
  <si>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</si>
  <si>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</si>
  <si>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2nd Quarter ended 31 December 2017 (Figures Finalised as at 2018/01/31)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</si>
  <si>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</si>
  <si>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</si>
  <si>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</si>
  <si>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</si>
  <si>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</si>
  <si>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</si>
  <si>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</si>
  <si>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</si>
  <si>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</si>
  <si>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</si>
  <si>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</si>
  <si>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</si>
  <si>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</si>
  <si>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</si>
  <si>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</si>
  <si>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</si>
  <si>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</si>
  <si>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</si>
  <si>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</si>
  <si>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</si>
  <si>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</si>
  <si>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</si>
  <si>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</si>
  <si>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</si>
  <si>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</si>
  <si>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</si>
  <si>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</si>
  <si>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</si>
  <si>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</si>
  <si>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2nd Quarter ended 31 December 2017 (Figures Finalised as at 2018/01/31)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</si>
  <si>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</si>
  <si>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</si>
  <si>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</si>
  <si>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</si>
  <si>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</si>
  <si>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</si>
  <si>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</si>
  <si>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</si>
  <si>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</si>
  <si>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</si>
  <si>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</si>
  <si>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</si>
  <si>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</si>
  <si>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</si>
  <si>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</si>
  <si>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</si>
  <si>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</si>
  <si>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</si>
  <si>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</si>
  <si>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</si>
  <si>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</si>
  <si>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</si>
  <si>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</si>
  <si>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</si>
  <si>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</si>
  <si>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</si>
  <si>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</si>
  <si>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</si>
  <si>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2nd Quarter ended 31 December 2017 (Figures Finalised as at 2018/01/31)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</si>
  <si>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</si>
  <si>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</si>
  <si>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</si>
  <si>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</si>
  <si>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</si>
  <si>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</si>
  <si>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</si>
  <si>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</si>
  <si>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</si>
  <si>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</si>
  <si>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2nd Quarter ended 31 December 2017 (Figures Finalised as at 2018/01/31)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</si>
  <si>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</si>
  <si>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</si>
  <si>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</si>
  <si>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</si>
  <si>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</si>
  <si>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</si>
  <si>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</si>
  <si>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</si>
  <si>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</si>
  <si>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</si>
  <si>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</si>
  <si>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</si>
  <si>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</si>
  <si>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</si>
  <si>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</si>
  <si>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</si>
  <si>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</si>
  <si>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</si>
  <si>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</si>
  <si>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</si>
  <si>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</si>
  <si>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</si>
  <si>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</si>
  <si>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</si>
  <si>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</si>
  <si>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</si>
  <si>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</si>
  <si>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</si>
  <si>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</si>
  <si>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</si>
  <si>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</si>
  <si>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</si>
  <si>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</si>
  <si>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2nd Quarter ended 31 December 2017 (Figures Finalised as at 2018/01/31)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</si>
  <si>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</si>
  <si>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</si>
  <si>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</si>
  <si>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</si>
  <si>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</si>
  <si>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</si>
  <si>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</si>
  <si>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</si>
  <si>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</si>
  <si>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</si>
  <si>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</si>
  <si>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</si>
  <si>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</si>
  <si>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</si>
  <si>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</si>
  <si>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</si>
  <si>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</si>
  <si>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</si>
  <si>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</si>
  <si>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</si>
  <si>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</si>
  <si>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</si>
  <si>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</si>
  <si>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</si>
  <si>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</si>
  <si>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</si>
  <si>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</si>
  <si>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2nd Quarter ended 31 December 2017 (Figures Finalised as at 2018/01/31)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</si>
  <si>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</si>
  <si>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</si>
  <si>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</si>
  <si>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</si>
  <si>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</si>
  <si>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</si>
  <si>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</si>
  <si>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</si>
  <si>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</si>
  <si>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</si>
  <si>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</si>
  <si>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</si>
  <si>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</si>
  <si>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</si>
  <si>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</si>
  <si>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</si>
  <si>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</si>
  <si>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</si>
  <si>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</si>
  <si>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</si>
  <si>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</si>
  <si>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</si>
  <si>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</si>
  <si>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</si>
  <si>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2nd Quarter ended 31 December 2017 (Figures Finalised as at 2018/01/31)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</si>
  <si>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</si>
  <si>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</si>
  <si>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</si>
  <si>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</si>
  <si>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</si>
  <si>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</si>
  <si>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</si>
  <si>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</si>
  <si>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</si>
  <si>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</si>
  <si>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</si>
  <si>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</si>
  <si>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</si>
  <si>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</si>
  <si>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</si>
  <si>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</si>
  <si>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</si>
  <si>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</si>
  <si>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</si>
  <si>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</si>
  <si>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</si>
  <si>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</si>
  <si>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</si>
  <si>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</si>
  <si>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</si>
  <si>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</si>
  <si>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</si>
  <si>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</si>
  <si>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</si>
  <si>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</si>
  <si>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</si>
  <si>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</si>
  <si>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</si>
  <si>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</si>
  <si>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</si>
  <si>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2nd Quarter ended 31 December 2017 (Figures Finalised as at 2018/01/31)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</si>
  <si>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</si>
  <si>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</si>
  <si>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2nd Quarter ended 31 December 2017 (Figures Finalised as at 2018/01/31)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</si>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</sst>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25753131</v>
      </c>
      <c r="C5" s="19">
        <v>0</v>
      </c>
      <c r="D5" s="59">
        <v>23322181</v>
      </c>
      <c r="E5" s="60">
        <v>23322181</v>
      </c>
      <c r="F5" s="60">
        <v>22103802</v>
      </c>
      <c r="G5" s="60">
        <v>309280</v>
      </c>
      <c r="H5" s="60">
        <v>325017</v>
      </c>
      <c r="I5" s="60">
        <v>22738099</v>
      </c>
      <c r="J5" s="60">
        <v>323933</v>
      </c>
      <c r="K5" s="60">
        <v>358791</v>
      </c>
      <c r="L5" s="60">
        <v>309296</v>
      </c>
      <c r="M5" s="60">
        <v>992020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23730119</v>
      </c>
      <c r="W5" s="60">
        <v>9584670</v>
      </c>
      <c r="X5" s="60">
        <v>14145449</v>
      </c>
      <c r="Y5" s="61">
        <v>147.58</v>
      </c>
      <c r="Z5" s="62">
        <v>23322181</v>
      </c>
    </row>
    <row r="6" spans="1:26" ht="12.75">
      <c r="A6" s="58" t="s">
        <v>32</v>
      </c>
      <c r="B6" s="19">
        <v>653355</v>
      </c>
      <c r="C6" s="19">
        <v>0</v>
      </c>
      <c r="D6" s="59">
        <v>717306</v>
      </c>
      <c r="E6" s="60">
        <v>717306</v>
      </c>
      <c r="F6" s="60">
        <v>63590</v>
      </c>
      <c r="G6" s="60">
        <v>63590</v>
      </c>
      <c r="H6" s="60">
        <v>69541</v>
      </c>
      <c r="I6" s="60">
        <v>196721</v>
      </c>
      <c r="J6" s="60">
        <v>64734</v>
      </c>
      <c r="K6" s="60">
        <v>59306</v>
      </c>
      <c r="L6" s="60">
        <v>64526</v>
      </c>
      <c r="M6" s="60">
        <v>188566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385287</v>
      </c>
      <c r="W6" s="60">
        <v>358656</v>
      </c>
      <c r="X6" s="60">
        <v>26631</v>
      </c>
      <c r="Y6" s="61">
        <v>7.43</v>
      </c>
      <c r="Z6" s="62">
        <v>717306</v>
      </c>
    </row>
    <row r="7" spans="1:26" ht="12.75">
      <c r="A7" s="58" t="s">
        <v>33</v>
      </c>
      <c r="B7" s="19">
        <v>1129318</v>
      </c>
      <c r="C7" s="19">
        <v>0</v>
      </c>
      <c r="D7" s="59">
        <v>2565736</v>
      </c>
      <c r="E7" s="60">
        <v>2565736</v>
      </c>
      <c r="F7" s="60">
        <v>18412</v>
      </c>
      <c r="G7" s="60">
        <v>0</v>
      </c>
      <c r="H7" s="60">
        <v>95917</v>
      </c>
      <c r="I7" s="60">
        <v>114329</v>
      </c>
      <c r="J7" s="60">
        <v>0</v>
      </c>
      <c r="K7" s="60">
        <v>6504</v>
      </c>
      <c r="L7" s="60">
        <v>3798</v>
      </c>
      <c r="M7" s="60">
        <v>10302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124631</v>
      </c>
      <c r="W7" s="60">
        <v>1282866</v>
      </c>
      <c r="X7" s="60">
        <v>-1158235</v>
      </c>
      <c r="Y7" s="61">
        <v>-90.28</v>
      </c>
      <c r="Z7" s="62">
        <v>2565736</v>
      </c>
    </row>
    <row r="8" spans="1:26" ht="12.75">
      <c r="A8" s="58" t="s">
        <v>34</v>
      </c>
      <c r="B8" s="19">
        <v>79838000</v>
      </c>
      <c r="C8" s="19">
        <v>0</v>
      </c>
      <c r="D8" s="59">
        <v>79014361</v>
      </c>
      <c r="E8" s="60">
        <v>79014361</v>
      </c>
      <c r="F8" s="60">
        <v>30674000</v>
      </c>
      <c r="G8" s="60">
        <v>0</v>
      </c>
      <c r="H8" s="60">
        <v>23011</v>
      </c>
      <c r="I8" s="60">
        <v>30697011</v>
      </c>
      <c r="J8" s="60">
        <v>0</v>
      </c>
      <c r="K8" s="60">
        <v>22891</v>
      </c>
      <c r="L8" s="60">
        <v>24538000</v>
      </c>
      <c r="M8" s="60">
        <v>24560891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55257902</v>
      </c>
      <c r="W8" s="60">
        <v>39507180</v>
      </c>
      <c r="X8" s="60">
        <v>15750722</v>
      </c>
      <c r="Y8" s="61">
        <v>39.87</v>
      </c>
      <c r="Z8" s="62">
        <v>79014361</v>
      </c>
    </row>
    <row r="9" spans="1:26" ht="12.75">
      <c r="A9" s="58" t="s">
        <v>35</v>
      </c>
      <c r="B9" s="19">
        <v>18640120</v>
      </c>
      <c r="C9" s="19">
        <v>0</v>
      </c>
      <c r="D9" s="59">
        <v>8429034</v>
      </c>
      <c r="E9" s="60">
        <v>8429034</v>
      </c>
      <c r="F9" s="60">
        <v>476988</v>
      </c>
      <c r="G9" s="60">
        <v>482660</v>
      </c>
      <c r="H9" s="60">
        <v>382793</v>
      </c>
      <c r="I9" s="60">
        <v>1342441</v>
      </c>
      <c r="J9" s="60">
        <v>650048</v>
      </c>
      <c r="K9" s="60">
        <v>662295</v>
      </c>
      <c r="L9" s="60">
        <v>1578975</v>
      </c>
      <c r="M9" s="60">
        <v>2891318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4233759</v>
      </c>
      <c r="W9" s="60">
        <v>4207804</v>
      </c>
      <c r="X9" s="60">
        <v>25955</v>
      </c>
      <c r="Y9" s="61">
        <v>0.62</v>
      </c>
      <c r="Z9" s="62">
        <v>8429034</v>
      </c>
    </row>
    <row r="10" spans="1:26" ht="22.5">
      <c r="A10" s="63" t="s">
        <v>278</v>
      </c>
      <c r="B10" s="64">
        <f>SUM(B5:B9)</f>
        <v>126013924</v>
      </c>
      <c r="C10" s="64">
        <f>SUM(C5:C9)</f>
        <v>0</v>
      </c>
      <c r="D10" s="65">
        <f aca="true" t="shared" si="0" ref="D10:Z10">SUM(D5:D9)</f>
        <v>114048618</v>
      </c>
      <c r="E10" s="66">
        <f t="shared" si="0"/>
        <v>114048618</v>
      </c>
      <c r="F10" s="66">
        <f t="shared" si="0"/>
        <v>53336792</v>
      </c>
      <c r="G10" s="66">
        <f t="shared" si="0"/>
        <v>855530</v>
      </c>
      <c r="H10" s="66">
        <f t="shared" si="0"/>
        <v>896279</v>
      </c>
      <c r="I10" s="66">
        <f t="shared" si="0"/>
        <v>55088601</v>
      </c>
      <c r="J10" s="66">
        <f t="shared" si="0"/>
        <v>1038715</v>
      </c>
      <c r="K10" s="66">
        <f t="shared" si="0"/>
        <v>1109787</v>
      </c>
      <c r="L10" s="66">
        <f t="shared" si="0"/>
        <v>26494595</v>
      </c>
      <c r="M10" s="66">
        <f t="shared" si="0"/>
        <v>28643097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83731698</v>
      </c>
      <c r="W10" s="66">
        <f t="shared" si="0"/>
        <v>54941176</v>
      </c>
      <c r="X10" s="66">
        <f t="shared" si="0"/>
        <v>28790522</v>
      </c>
      <c r="Y10" s="67">
        <f>+IF(W10&lt;&gt;0,(X10/W10)*100,0)</f>
        <v>52.40244948524582</v>
      </c>
      <c r="Z10" s="68">
        <f t="shared" si="0"/>
        <v>114048618</v>
      </c>
    </row>
    <row r="11" spans="1:26" ht="12.75">
      <c r="A11" s="58" t="s">
        <v>37</v>
      </c>
      <c r="B11" s="19">
        <v>51868471</v>
      </c>
      <c r="C11" s="19">
        <v>0</v>
      </c>
      <c r="D11" s="59">
        <v>62514326</v>
      </c>
      <c r="E11" s="60">
        <v>62514326</v>
      </c>
      <c r="F11" s="60">
        <v>4576293</v>
      </c>
      <c r="G11" s="60">
        <v>5005445</v>
      </c>
      <c r="H11" s="60">
        <v>5293785</v>
      </c>
      <c r="I11" s="60">
        <v>14875523</v>
      </c>
      <c r="J11" s="60">
        <v>4699217</v>
      </c>
      <c r="K11" s="60">
        <v>5867158</v>
      </c>
      <c r="L11" s="60">
        <v>5362004</v>
      </c>
      <c r="M11" s="60">
        <v>15928379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30803902</v>
      </c>
      <c r="W11" s="60">
        <v>31369717</v>
      </c>
      <c r="X11" s="60">
        <v>-565815</v>
      </c>
      <c r="Y11" s="61">
        <v>-1.8</v>
      </c>
      <c r="Z11" s="62">
        <v>62514326</v>
      </c>
    </row>
    <row r="12" spans="1:26" ht="12.75">
      <c r="A12" s="58" t="s">
        <v>38</v>
      </c>
      <c r="B12" s="19">
        <v>7414450</v>
      </c>
      <c r="C12" s="19">
        <v>0</v>
      </c>
      <c r="D12" s="59">
        <v>8912640</v>
      </c>
      <c r="E12" s="60">
        <v>8912640</v>
      </c>
      <c r="F12" s="60">
        <v>587260</v>
      </c>
      <c r="G12" s="60">
        <v>569232</v>
      </c>
      <c r="H12" s="60">
        <v>609262</v>
      </c>
      <c r="I12" s="60">
        <v>1765754</v>
      </c>
      <c r="J12" s="60">
        <v>609262</v>
      </c>
      <c r="K12" s="60">
        <v>609262</v>
      </c>
      <c r="L12" s="60">
        <v>609262</v>
      </c>
      <c r="M12" s="60">
        <v>1827786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3593540</v>
      </c>
      <c r="W12" s="60">
        <v>4488090</v>
      </c>
      <c r="X12" s="60">
        <v>-894550</v>
      </c>
      <c r="Y12" s="61">
        <v>-19.93</v>
      </c>
      <c r="Z12" s="62">
        <v>8912640</v>
      </c>
    </row>
    <row r="13" spans="1:26" ht="12.75">
      <c r="A13" s="58" t="s">
        <v>279</v>
      </c>
      <c r="B13" s="19">
        <v>16756177</v>
      </c>
      <c r="C13" s="19">
        <v>0</v>
      </c>
      <c r="D13" s="59">
        <v>19898238</v>
      </c>
      <c r="E13" s="60">
        <v>19898238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9949122</v>
      </c>
      <c r="X13" s="60">
        <v>-9949122</v>
      </c>
      <c r="Y13" s="61">
        <v>-100</v>
      </c>
      <c r="Z13" s="62">
        <v>19898238</v>
      </c>
    </row>
    <row r="14" spans="1:26" ht="12.75">
      <c r="A14" s="58" t="s">
        <v>40</v>
      </c>
      <c r="B14" s="19">
        <v>1445942</v>
      </c>
      <c r="C14" s="19">
        <v>0</v>
      </c>
      <c r="D14" s="59">
        <v>880572</v>
      </c>
      <c r="E14" s="60">
        <v>880572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440286</v>
      </c>
      <c r="X14" s="60">
        <v>-440286</v>
      </c>
      <c r="Y14" s="61">
        <v>-100</v>
      </c>
      <c r="Z14" s="62">
        <v>880572</v>
      </c>
    </row>
    <row r="15" spans="1:26" ht="12.75">
      <c r="A15" s="58" t="s">
        <v>41</v>
      </c>
      <c r="B15" s="19">
        <v>6012391</v>
      </c>
      <c r="C15" s="19">
        <v>0</v>
      </c>
      <c r="D15" s="59">
        <v>2047120</v>
      </c>
      <c r="E15" s="60">
        <v>2047120</v>
      </c>
      <c r="F15" s="60">
        <v>180000</v>
      </c>
      <c r="G15" s="60">
        <v>299285</v>
      </c>
      <c r="H15" s="60">
        <v>241795</v>
      </c>
      <c r="I15" s="60">
        <v>721080</v>
      </c>
      <c r="J15" s="60">
        <v>41598</v>
      </c>
      <c r="K15" s="60">
        <v>263132</v>
      </c>
      <c r="L15" s="60">
        <v>201742</v>
      </c>
      <c r="M15" s="60">
        <v>506472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1227552</v>
      </c>
      <c r="W15" s="60">
        <v>1018893</v>
      </c>
      <c r="X15" s="60">
        <v>208659</v>
      </c>
      <c r="Y15" s="61">
        <v>20.48</v>
      </c>
      <c r="Z15" s="62">
        <v>2047120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59255133</v>
      </c>
      <c r="C17" s="19">
        <v>0</v>
      </c>
      <c r="D17" s="59">
        <v>42890889</v>
      </c>
      <c r="E17" s="60">
        <v>42890889</v>
      </c>
      <c r="F17" s="60">
        <v>4377062</v>
      </c>
      <c r="G17" s="60">
        <v>4399147</v>
      </c>
      <c r="H17" s="60">
        <v>2917375</v>
      </c>
      <c r="I17" s="60">
        <v>11693584</v>
      </c>
      <c r="J17" s="60">
        <v>4315433</v>
      </c>
      <c r="K17" s="60">
        <v>5252999</v>
      </c>
      <c r="L17" s="60">
        <v>5112898</v>
      </c>
      <c r="M17" s="60">
        <v>14681330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26374914</v>
      </c>
      <c r="W17" s="60">
        <v>19223936</v>
      </c>
      <c r="X17" s="60">
        <v>7150978</v>
      </c>
      <c r="Y17" s="61">
        <v>37.2</v>
      </c>
      <c r="Z17" s="62">
        <v>42890889</v>
      </c>
    </row>
    <row r="18" spans="1:26" ht="12.75">
      <c r="A18" s="70" t="s">
        <v>44</v>
      </c>
      <c r="B18" s="71">
        <f>SUM(B11:B17)</f>
        <v>142752564</v>
      </c>
      <c r="C18" s="71">
        <f>SUM(C11:C17)</f>
        <v>0</v>
      </c>
      <c r="D18" s="72">
        <f aca="true" t="shared" si="1" ref="D18:Z18">SUM(D11:D17)</f>
        <v>137143785</v>
      </c>
      <c r="E18" s="73">
        <f t="shared" si="1"/>
        <v>137143785</v>
      </c>
      <c r="F18" s="73">
        <f t="shared" si="1"/>
        <v>9720615</v>
      </c>
      <c r="G18" s="73">
        <f t="shared" si="1"/>
        <v>10273109</v>
      </c>
      <c r="H18" s="73">
        <f t="shared" si="1"/>
        <v>9062217</v>
      </c>
      <c r="I18" s="73">
        <f t="shared" si="1"/>
        <v>29055941</v>
      </c>
      <c r="J18" s="73">
        <f t="shared" si="1"/>
        <v>9665510</v>
      </c>
      <c r="K18" s="73">
        <f t="shared" si="1"/>
        <v>11992551</v>
      </c>
      <c r="L18" s="73">
        <f t="shared" si="1"/>
        <v>11285906</v>
      </c>
      <c r="M18" s="73">
        <f t="shared" si="1"/>
        <v>32943967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61999908</v>
      </c>
      <c r="W18" s="73">
        <f t="shared" si="1"/>
        <v>66490044</v>
      </c>
      <c r="X18" s="73">
        <f t="shared" si="1"/>
        <v>-4490136</v>
      </c>
      <c r="Y18" s="67">
        <f>+IF(W18&lt;&gt;0,(X18/W18)*100,0)</f>
        <v>-6.753095245357335</v>
      </c>
      <c r="Z18" s="74">
        <f t="shared" si="1"/>
        <v>137143785</v>
      </c>
    </row>
    <row r="19" spans="1:26" ht="12.75">
      <c r="A19" s="70" t="s">
        <v>45</v>
      </c>
      <c r="B19" s="75">
        <f>+B10-B18</f>
        <v>-16738640</v>
      </c>
      <c r="C19" s="75">
        <f>+C10-C18</f>
        <v>0</v>
      </c>
      <c r="D19" s="76">
        <f aca="true" t="shared" si="2" ref="D19:Z19">+D10-D18</f>
        <v>-23095167</v>
      </c>
      <c r="E19" s="77">
        <f t="shared" si="2"/>
        <v>-23095167</v>
      </c>
      <c r="F19" s="77">
        <f t="shared" si="2"/>
        <v>43616177</v>
      </c>
      <c r="G19" s="77">
        <f t="shared" si="2"/>
        <v>-9417579</v>
      </c>
      <c r="H19" s="77">
        <f t="shared" si="2"/>
        <v>-8165938</v>
      </c>
      <c r="I19" s="77">
        <f t="shared" si="2"/>
        <v>26032660</v>
      </c>
      <c r="J19" s="77">
        <f t="shared" si="2"/>
        <v>-8626795</v>
      </c>
      <c r="K19" s="77">
        <f t="shared" si="2"/>
        <v>-10882764</v>
      </c>
      <c r="L19" s="77">
        <f t="shared" si="2"/>
        <v>15208689</v>
      </c>
      <c r="M19" s="77">
        <f t="shared" si="2"/>
        <v>-4300870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21731790</v>
      </c>
      <c r="W19" s="77">
        <f>IF(E10=E18,0,W10-W18)</f>
        <v>-11548868</v>
      </c>
      <c r="X19" s="77">
        <f t="shared" si="2"/>
        <v>33280658</v>
      </c>
      <c r="Y19" s="78">
        <f>+IF(W19&lt;&gt;0,(X19/W19)*100,0)</f>
        <v>-288.17246850513834</v>
      </c>
      <c r="Z19" s="79">
        <f t="shared" si="2"/>
        <v>-23095167</v>
      </c>
    </row>
    <row r="20" spans="1:26" ht="12.75">
      <c r="A20" s="58" t="s">
        <v>46</v>
      </c>
      <c r="B20" s="19">
        <v>22575456</v>
      </c>
      <c r="C20" s="19">
        <v>0</v>
      </c>
      <c r="D20" s="59">
        <v>24691350</v>
      </c>
      <c r="E20" s="60">
        <v>24691350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12345678</v>
      </c>
      <c r="X20" s="60">
        <v>-12345678</v>
      </c>
      <c r="Y20" s="61">
        <v>-100</v>
      </c>
      <c r="Z20" s="62">
        <v>24691350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5836816</v>
      </c>
      <c r="C22" s="86">
        <f>SUM(C19:C21)</f>
        <v>0</v>
      </c>
      <c r="D22" s="87">
        <f aca="true" t="shared" si="3" ref="D22:Z22">SUM(D19:D21)</f>
        <v>1596183</v>
      </c>
      <c r="E22" s="88">
        <f t="shared" si="3"/>
        <v>1596183</v>
      </c>
      <c r="F22" s="88">
        <f t="shared" si="3"/>
        <v>43616177</v>
      </c>
      <c r="G22" s="88">
        <f t="shared" si="3"/>
        <v>-9417579</v>
      </c>
      <c r="H22" s="88">
        <f t="shared" si="3"/>
        <v>-8165938</v>
      </c>
      <c r="I22" s="88">
        <f t="shared" si="3"/>
        <v>26032660</v>
      </c>
      <c r="J22" s="88">
        <f t="shared" si="3"/>
        <v>-8626795</v>
      </c>
      <c r="K22" s="88">
        <f t="shared" si="3"/>
        <v>-10882764</v>
      </c>
      <c r="L22" s="88">
        <f t="shared" si="3"/>
        <v>15208689</v>
      </c>
      <c r="M22" s="88">
        <f t="shared" si="3"/>
        <v>-4300870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21731790</v>
      </c>
      <c r="W22" s="88">
        <f t="shared" si="3"/>
        <v>796810</v>
      </c>
      <c r="X22" s="88">
        <f t="shared" si="3"/>
        <v>20934980</v>
      </c>
      <c r="Y22" s="89">
        <f>+IF(W22&lt;&gt;0,(X22/W22)*100,0)</f>
        <v>2627.3490543542375</v>
      </c>
      <c r="Z22" s="90">
        <f t="shared" si="3"/>
        <v>1596183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5836816</v>
      </c>
      <c r="C24" s="75">
        <f>SUM(C22:C23)</f>
        <v>0</v>
      </c>
      <c r="D24" s="76">
        <f aca="true" t="shared" si="4" ref="D24:Z24">SUM(D22:D23)</f>
        <v>1596183</v>
      </c>
      <c r="E24" s="77">
        <f t="shared" si="4"/>
        <v>1596183</v>
      </c>
      <c r="F24" s="77">
        <f t="shared" si="4"/>
        <v>43616177</v>
      </c>
      <c r="G24" s="77">
        <f t="shared" si="4"/>
        <v>-9417579</v>
      </c>
      <c r="H24" s="77">
        <f t="shared" si="4"/>
        <v>-8165938</v>
      </c>
      <c r="I24" s="77">
        <f t="shared" si="4"/>
        <v>26032660</v>
      </c>
      <c r="J24" s="77">
        <f t="shared" si="4"/>
        <v>-8626795</v>
      </c>
      <c r="K24" s="77">
        <f t="shared" si="4"/>
        <v>-10882764</v>
      </c>
      <c r="L24" s="77">
        <f t="shared" si="4"/>
        <v>15208689</v>
      </c>
      <c r="M24" s="77">
        <f t="shared" si="4"/>
        <v>-4300870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21731790</v>
      </c>
      <c r="W24" s="77">
        <f t="shared" si="4"/>
        <v>796810</v>
      </c>
      <c r="X24" s="77">
        <f t="shared" si="4"/>
        <v>20934980</v>
      </c>
      <c r="Y24" s="78">
        <f>+IF(W24&lt;&gt;0,(X24/W24)*100,0)</f>
        <v>2627.3490543542375</v>
      </c>
      <c r="Z24" s="79">
        <f t="shared" si="4"/>
        <v>1596183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23427402</v>
      </c>
      <c r="C27" s="22">
        <v>0</v>
      </c>
      <c r="D27" s="99">
        <v>30401022</v>
      </c>
      <c r="E27" s="100">
        <v>30401022</v>
      </c>
      <c r="F27" s="100">
        <v>481991</v>
      </c>
      <c r="G27" s="100">
        <v>1594292</v>
      </c>
      <c r="H27" s="100">
        <v>815558</v>
      </c>
      <c r="I27" s="100">
        <v>2891841</v>
      </c>
      <c r="J27" s="100">
        <v>1761409</v>
      </c>
      <c r="K27" s="100">
        <v>2162895</v>
      </c>
      <c r="L27" s="100">
        <v>3389523</v>
      </c>
      <c r="M27" s="100">
        <v>7313827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10205668</v>
      </c>
      <c r="W27" s="100">
        <v>15200511</v>
      </c>
      <c r="X27" s="100">
        <v>-4994843</v>
      </c>
      <c r="Y27" s="101">
        <v>-32.86</v>
      </c>
      <c r="Z27" s="102">
        <v>30401022</v>
      </c>
    </row>
    <row r="28" spans="1:26" ht="12.75">
      <c r="A28" s="103" t="s">
        <v>46</v>
      </c>
      <c r="B28" s="19">
        <v>19475000</v>
      </c>
      <c r="C28" s="19">
        <v>0</v>
      </c>
      <c r="D28" s="59">
        <v>24691350</v>
      </c>
      <c r="E28" s="60">
        <v>24691350</v>
      </c>
      <c r="F28" s="60">
        <v>481991</v>
      </c>
      <c r="G28" s="60">
        <v>1594292</v>
      </c>
      <c r="H28" s="60">
        <v>815558</v>
      </c>
      <c r="I28" s="60">
        <v>2891841</v>
      </c>
      <c r="J28" s="60">
        <v>1612409</v>
      </c>
      <c r="K28" s="60">
        <v>1119351</v>
      </c>
      <c r="L28" s="60">
        <v>3291523</v>
      </c>
      <c r="M28" s="60">
        <v>6023283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8915124</v>
      </c>
      <c r="W28" s="60">
        <v>12345675</v>
      </c>
      <c r="X28" s="60">
        <v>-3430551</v>
      </c>
      <c r="Y28" s="61">
        <v>-27.79</v>
      </c>
      <c r="Z28" s="62">
        <v>24691350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3952402</v>
      </c>
      <c r="C31" s="19">
        <v>0</v>
      </c>
      <c r="D31" s="59">
        <v>5709672</v>
      </c>
      <c r="E31" s="60">
        <v>5709672</v>
      </c>
      <c r="F31" s="60">
        <v>0</v>
      </c>
      <c r="G31" s="60">
        <v>0</v>
      </c>
      <c r="H31" s="60">
        <v>0</v>
      </c>
      <c r="I31" s="60">
        <v>0</v>
      </c>
      <c r="J31" s="60">
        <v>149000</v>
      </c>
      <c r="K31" s="60">
        <v>1043544</v>
      </c>
      <c r="L31" s="60">
        <v>98000</v>
      </c>
      <c r="M31" s="60">
        <v>1290544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1290544</v>
      </c>
      <c r="W31" s="60">
        <v>2854836</v>
      </c>
      <c r="X31" s="60">
        <v>-1564292</v>
      </c>
      <c r="Y31" s="61">
        <v>-54.79</v>
      </c>
      <c r="Z31" s="62">
        <v>5709672</v>
      </c>
    </row>
    <row r="32" spans="1:26" ht="12.75">
      <c r="A32" s="70" t="s">
        <v>54</v>
      </c>
      <c r="B32" s="22">
        <f>SUM(B28:B31)</f>
        <v>23427402</v>
      </c>
      <c r="C32" s="22">
        <f>SUM(C28:C31)</f>
        <v>0</v>
      </c>
      <c r="D32" s="99">
        <f aca="true" t="shared" si="5" ref="D32:Z32">SUM(D28:D31)</f>
        <v>30401022</v>
      </c>
      <c r="E32" s="100">
        <f t="shared" si="5"/>
        <v>30401022</v>
      </c>
      <c r="F32" s="100">
        <f t="shared" si="5"/>
        <v>481991</v>
      </c>
      <c r="G32" s="100">
        <f t="shared" si="5"/>
        <v>1594292</v>
      </c>
      <c r="H32" s="100">
        <f t="shared" si="5"/>
        <v>815558</v>
      </c>
      <c r="I32" s="100">
        <f t="shared" si="5"/>
        <v>2891841</v>
      </c>
      <c r="J32" s="100">
        <f t="shared" si="5"/>
        <v>1761409</v>
      </c>
      <c r="K32" s="100">
        <f t="shared" si="5"/>
        <v>2162895</v>
      </c>
      <c r="L32" s="100">
        <f t="shared" si="5"/>
        <v>3389523</v>
      </c>
      <c r="M32" s="100">
        <f t="shared" si="5"/>
        <v>7313827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10205668</v>
      </c>
      <c r="W32" s="100">
        <f t="shared" si="5"/>
        <v>15200511</v>
      </c>
      <c r="X32" s="100">
        <f t="shared" si="5"/>
        <v>-4994843</v>
      </c>
      <c r="Y32" s="101">
        <f>+IF(W32&lt;&gt;0,(X32/W32)*100,0)</f>
        <v>-32.85970451914413</v>
      </c>
      <c r="Z32" s="102">
        <f t="shared" si="5"/>
        <v>30401022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38458957</v>
      </c>
      <c r="C35" s="19">
        <v>0</v>
      </c>
      <c r="D35" s="59">
        <v>34392767</v>
      </c>
      <c r="E35" s="60">
        <v>34392767</v>
      </c>
      <c r="F35" s="60">
        <v>134303725</v>
      </c>
      <c r="G35" s="60">
        <v>123567144</v>
      </c>
      <c r="H35" s="60">
        <v>115718646</v>
      </c>
      <c r="I35" s="60">
        <v>115718646</v>
      </c>
      <c r="J35" s="60">
        <v>51481391</v>
      </c>
      <c r="K35" s="60">
        <v>51481391</v>
      </c>
      <c r="L35" s="60">
        <v>55620102</v>
      </c>
      <c r="M35" s="60">
        <v>55620102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55620102</v>
      </c>
      <c r="W35" s="60">
        <v>17196384</v>
      </c>
      <c r="X35" s="60">
        <v>38423718</v>
      </c>
      <c r="Y35" s="61">
        <v>223.44</v>
      </c>
      <c r="Z35" s="62">
        <v>34392767</v>
      </c>
    </row>
    <row r="36" spans="1:26" ht="12.75">
      <c r="A36" s="58" t="s">
        <v>57</v>
      </c>
      <c r="B36" s="19">
        <v>195363152</v>
      </c>
      <c r="C36" s="19">
        <v>0</v>
      </c>
      <c r="D36" s="59">
        <v>232334029</v>
      </c>
      <c r="E36" s="60">
        <v>232334029</v>
      </c>
      <c r="F36" s="60">
        <v>198380889</v>
      </c>
      <c r="G36" s="60">
        <v>199004907</v>
      </c>
      <c r="H36" s="60">
        <v>199720442</v>
      </c>
      <c r="I36" s="60">
        <v>199720442</v>
      </c>
      <c r="J36" s="60">
        <v>199365752</v>
      </c>
      <c r="K36" s="60">
        <v>199365752</v>
      </c>
      <c r="L36" s="60">
        <v>204397043</v>
      </c>
      <c r="M36" s="60">
        <v>204397043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204397043</v>
      </c>
      <c r="W36" s="60">
        <v>116167015</v>
      </c>
      <c r="X36" s="60">
        <v>88230028</v>
      </c>
      <c r="Y36" s="61">
        <v>75.95</v>
      </c>
      <c r="Z36" s="62">
        <v>232334029</v>
      </c>
    </row>
    <row r="37" spans="1:26" ht="12.75">
      <c r="A37" s="58" t="s">
        <v>58</v>
      </c>
      <c r="B37" s="19">
        <v>31333671</v>
      </c>
      <c r="C37" s="19">
        <v>0</v>
      </c>
      <c r="D37" s="59">
        <v>34660768</v>
      </c>
      <c r="E37" s="60">
        <v>34660768</v>
      </c>
      <c r="F37" s="60">
        <v>90805497</v>
      </c>
      <c r="G37" s="60">
        <v>88635332</v>
      </c>
      <c r="H37" s="60">
        <v>89668306</v>
      </c>
      <c r="I37" s="60">
        <v>89668306</v>
      </c>
      <c r="J37" s="60">
        <v>33163069</v>
      </c>
      <c r="K37" s="60">
        <v>33163069</v>
      </c>
      <c r="L37" s="60">
        <v>36199801</v>
      </c>
      <c r="M37" s="60">
        <v>36199801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36199801</v>
      </c>
      <c r="W37" s="60">
        <v>17330384</v>
      </c>
      <c r="X37" s="60">
        <v>18869417</v>
      </c>
      <c r="Y37" s="61">
        <v>108.88</v>
      </c>
      <c r="Z37" s="62">
        <v>34660768</v>
      </c>
    </row>
    <row r="38" spans="1:26" ht="12.75">
      <c r="A38" s="58" t="s">
        <v>59</v>
      </c>
      <c r="B38" s="19">
        <v>3190987</v>
      </c>
      <c r="C38" s="19">
        <v>0</v>
      </c>
      <c r="D38" s="59">
        <v>9868492</v>
      </c>
      <c r="E38" s="60">
        <v>9868492</v>
      </c>
      <c r="F38" s="60">
        <v>3881812</v>
      </c>
      <c r="G38" s="60">
        <v>3881812</v>
      </c>
      <c r="H38" s="60">
        <v>3881812</v>
      </c>
      <c r="I38" s="60">
        <v>3881812</v>
      </c>
      <c r="J38" s="60">
        <v>3881812</v>
      </c>
      <c r="K38" s="60">
        <v>3881812</v>
      </c>
      <c r="L38" s="60">
        <v>3190987</v>
      </c>
      <c r="M38" s="60">
        <v>3190987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3190987</v>
      </c>
      <c r="W38" s="60">
        <v>4934246</v>
      </c>
      <c r="X38" s="60">
        <v>-1743259</v>
      </c>
      <c r="Y38" s="61">
        <v>-35.33</v>
      </c>
      <c r="Z38" s="62">
        <v>9868492</v>
      </c>
    </row>
    <row r="39" spans="1:26" ht="12.75">
      <c r="A39" s="58" t="s">
        <v>60</v>
      </c>
      <c r="B39" s="19">
        <v>199297451</v>
      </c>
      <c r="C39" s="19">
        <v>0</v>
      </c>
      <c r="D39" s="59">
        <v>222197536</v>
      </c>
      <c r="E39" s="60">
        <v>222197536</v>
      </c>
      <c r="F39" s="60">
        <v>237997306</v>
      </c>
      <c r="G39" s="60">
        <v>230054908</v>
      </c>
      <c r="H39" s="60">
        <v>221888972</v>
      </c>
      <c r="I39" s="60">
        <v>221888972</v>
      </c>
      <c r="J39" s="60">
        <v>213802261</v>
      </c>
      <c r="K39" s="60">
        <v>213802261</v>
      </c>
      <c r="L39" s="60">
        <v>220626356</v>
      </c>
      <c r="M39" s="60">
        <v>220626356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220626356</v>
      </c>
      <c r="W39" s="60">
        <v>111098768</v>
      </c>
      <c r="X39" s="60">
        <v>109527588</v>
      </c>
      <c r="Y39" s="61">
        <v>98.59</v>
      </c>
      <c r="Z39" s="62">
        <v>222197536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28447284</v>
      </c>
      <c r="C42" s="19">
        <v>0</v>
      </c>
      <c r="D42" s="59">
        <v>29790765</v>
      </c>
      <c r="E42" s="60">
        <v>29790765</v>
      </c>
      <c r="F42" s="60">
        <v>24929761</v>
      </c>
      <c r="G42" s="60">
        <v>-11079427</v>
      </c>
      <c r="H42" s="60">
        <v>-7779588</v>
      </c>
      <c r="I42" s="60">
        <v>6070746</v>
      </c>
      <c r="J42" s="60">
        <v>-239362</v>
      </c>
      <c r="K42" s="60">
        <v>-654722</v>
      </c>
      <c r="L42" s="60">
        <v>9608883</v>
      </c>
      <c r="M42" s="60">
        <v>8714799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14785545</v>
      </c>
      <c r="W42" s="60">
        <v>49370645</v>
      </c>
      <c r="X42" s="60">
        <v>-34585100</v>
      </c>
      <c r="Y42" s="61">
        <v>-70.05</v>
      </c>
      <c r="Z42" s="62">
        <v>29790765</v>
      </c>
    </row>
    <row r="43" spans="1:26" ht="12.75">
      <c r="A43" s="58" t="s">
        <v>63</v>
      </c>
      <c r="B43" s="19">
        <v>-23033260</v>
      </c>
      <c r="C43" s="19">
        <v>0</v>
      </c>
      <c r="D43" s="59">
        <v>-30028617</v>
      </c>
      <c r="E43" s="60">
        <v>-30028617</v>
      </c>
      <c r="F43" s="60">
        <v>-1019921</v>
      </c>
      <c r="G43" s="60">
        <v>-1359282</v>
      </c>
      <c r="H43" s="60">
        <v>-1019336</v>
      </c>
      <c r="I43" s="60">
        <v>-3398539</v>
      </c>
      <c r="J43" s="60">
        <v>-1071103</v>
      </c>
      <c r="K43" s="60">
        <v>-1933831</v>
      </c>
      <c r="L43" s="60">
        <v>-823466</v>
      </c>
      <c r="M43" s="60">
        <v>-3828400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-7226939</v>
      </c>
      <c r="W43" s="60">
        <v>-12821478</v>
      </c>
      <c r="X43" s="60">
        <v>5594539</v>
      </c>
      <c r="Y43" s="61">
        <v>-43.63</v>
      </c>
      <c r="Z43" s="62">
        <v>-30028617</v>
      </c>
    </row>
    <row r="44" spans="1:26" ht="12.75">
      <c r="A44" s="58" t="s">
        <v>64</v>
      </c>
      <c r="B44" s="19">
        <v>-5348191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1265817</v>
      </c>
      <c r="C45" s="22">
        <v>0</v>
      </c>
      <c r="D45" s="99">
        <v>962955</v>
      </c>
      <c r="E45" s="100">
        <v>962955</v>
      </c>
      <c r="F45" s="100">
        <v>25110647</v>
      </c>
      <c r="G45" s="100">
        <v>12671938</v>
      </c>
      <c r="H45" s="100">
        <v>3873014</v>
      </c>
      <c r="I45" s="100">
        <v>3873014</v>
      </c>
      <c r="J45" s="100">
        <v>2562549</v>
      </c>
      <c r="K45" s="100">
        <v>-26004</v>
      </c>
      <c r="L45" s="100">
        <v>8759413</v>
      </c>
      <c r="M45" s="100">
        <v>8759413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8759413</v>
      </c>
      <c r="W45" s="100">
        <v>37749974</v>
      </c>
      <c r="X45" s="100">
        <v>-28990561</v>
      </c>
      <c r="Y45" s="101">
        <v>-76.8</v>
      </c>
      <c r="Z45" s="102">
        <v>962955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788082</v>
      </c>
      <c r="C49" s="52">
        <v>0</v>
      </c>
      <c r="D49" s="129">
        <v>689198</v>
      </c>
      <c r="E49" s="54">
        <v>0</v>
      </c>
      <c r="F49" s="54">
        <v>0</v>
      </c>
      <c r="G49" s="54">
        <v>0</v>
      </c>
      <c r="H49" s="54">
        <v>0</v>
      </c>
      <c r="I49" s="54">
        <v>580377</v>
      </c>
      <c r="J49" s="54">
        <v>0</v>
      </c>
      <c r="K49" s="54">
        <v>0</v>
      </c>
      <c r="L49" s="54">
        <v>0</v>
      </c>
      <c r="M49" s="54">
        <v>507794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361695</v>
      </c>
      <c r="W49" s="54">
        <v>26110444</v>
      </c>
      <c r="X49" s="54">
        <v>23017449</v>
      </c>
      <c r="Y49" s="54">
        <v>52055039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81455</v>
      </c>
      <c r="C51" s="52">
        <v>0</v>
      </c>
      <c r="D51" s="129">
        <v>149001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1700794</v>
      </c>
      <c r="W51" s="54">
        <v>0</v>
      </c>
      <c r="X51" s="54">
        <v>6640370</v>
      </c>
      <c r="Y51" s="54">
        <v>8571620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123.88746374997177</v>
      </c>
      <c r="E58" s="7">
        <f t="shared" si="6"/>
        <v>123.88746374997177</v>
      </c>
      <c r="F58" s="7">
        <f t="shared" si="6"/>
        <v>4.903249777406555</v>
      </c>
      <c r="G58" s="7">
        <f t="shared" si="6"/>
        <v>189.5271810550594</v>
      </c>
      <c r="H58" s="7">
        <f t="shared" si="6"/>
        <v>639.3881152511186</v>
      </c>
      <c r="I58" s="7">
        <f t="shared" si="6"/>
        <v>24.04535023145562</v>
      </c>
      <c r="J58" s="7">
        <f t="shared" si="6"/>
        <v>639.2044004242239</v>
      </c>
      <c r="K58" s="7">
        <f t="shared" si="6"/>
        <v>405.5209419040036</v>
      </c>
      <c r="L58" s="7">
        <f t="shared" si="6"/>
        <v>100.87375101473684</v>
      </c>
      <c r="M58" s="7">
        <f t="shared" si="6"/>
        <v>379.4630233035157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59.01209205657081</v>
      </c>
      <c r="W58" s="7">
        <f t="shared" si="6"/>
        <v>314.14043732778924</v>
      </c>
      <c r="X58" s="7">
        <f t="shared" si="6"/>
        <v>0</v>
      </c>
      <c r="Y58" s="7">
        <f t="shared" si="6"/>
        <v>0</v>
      </c>
      <c r="Z58" s="8">
        <f t="shared" si="6"/>
        <v>123.88746374997177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70.04832009493451</v>
      </c>
      <c r="E59" s="10">
        <f t="shared" si="7"/>
        <v>70.04832009493451</v>
      </c>
      <c r="F59" s="10">
        <f t="shared" si="7"/>
        <v>4.642228517971705</v>
      </c>
      <c r="G59" s="10">
        <f t="shared" si="7"/>
        <v>209.904940506984</v>
      </c>
      <c r="H59" s="10">
        <f t="shared" si="7"/>
        <v>1143.56479814902</v>
      </c>
      <c r="I59" s="10">
        <f t="shared" si="7"/>
        <v>23.71386895623948</v>
      </c>
      <c r="J59" s="10">
        <f t="shared" si="7"/>
        <v>1623.833632263462</v>
      </c>
      <c r="K59" s="10">
        <f t="shared" si="7"/>
        <v>962.4773196652089</v>
      </c>
      <c r="L59" s="10">
        <f t="shared" si="7"/>
        <v>269.2934923180384</v>
      </c>
      <c r="M59" s="10">
        <f t="shared" si="7"/>
        <v>962.3121509646984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62.95127302142901</v>
      </c>
      <c r="W59" s="10">
        <f t="shared" si="7"/>
        <v>60.008367528563845</v>
      </c>
      <c r="X59" s="10">
        <f t="shared" si="7"/>
        <v>0</v>
      </c>
      <c r="Y59" s="10">
        <f t="shared" si="7"/>
        <v>0</v>
      </c>
      <c r="Z59" s="11">
        <f t="shared" si="7"/>
        <v>70.04832009493451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59.99949812214034</v>
      </c>
      <c r="E60" s="13">
        <f t="shared" si="7"/>
        <v>59.99949812214034</v>
      </c>
      <c r="F60" s="13">
        <f t="shared" si="7"/>
        <v>116.74162604183047</v>
      </c>
      <c r="G60" s="13">
        <f t="shared" si="7"/>
        <v>90.41673219059601</v>
      </c>
      <c r="H60" s="13">
        <f t="shared" si="7"/>
        <v>151.9132598035691</v>
      </c>
      <c r="I60" s="13">
        <f t="shared" si="7"/>
        <v>120.66530772007056</v>
      </c>
      <c r="J60" s="13">
        <f t="shared" si="7"/>
        <v>114.01118423085241</v>
      </c>
      <c r="K60" s="13">
        <f t="shared" si="7"/>
        <v>68.42646612484403</v>
      </c>
      <c r="L60" s="13">
        <f t="shared" si="7"/>
        <v>51.428881381148685</v>
      </c>
      <c r="M60" s="13">
        <f t="shared" si="7"/>
        <v>78.2590710944709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99.91097545466107</v>
      </c>
      <c r="W60" s="13">
        <f t="shared" si="7"/>
        <v>59.99899625267666</v>
      </c>
      <c r="X60" s="13">
        <f t="shared" si="7"/>
        <v>0</v>
      </c>
      <c r="Y60" s="13">
        <f t="shared" si="7"/>
        <v>0</v>
      </c>
      <c r="Z60" s="14">
        <f t="shared" si="7"/>
        <v>59.99949812214034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59.99949812214034</v>
      </c>
      <c r="E64" s="13">
        <f t="shared" si="7"/>
        <v>59.99949812214034</v>
      </c>
      <c r="F64" s="13">
        <f t="shared" si="7"/>
        <v>116.74162604183047</v>
      </c>
      <c r="G64" s="13">
        <f t="shared" si="7"/>
        <v>90.41673219059601</v>
      </c>
      <c r="H64" s="13">
        <f t="shared" si="7"/>
        <v>151.9132598035691</v>
      </c>
      <c r="I64" s="13">
        <f t="shared" si="7"/>
        <v>120.66530772007056</v>
      </c>
      <c r="J64" s="13">
        <f t="shared" si="7"/>
        <v>114.01118423085241</v>
      </c>
      <c r="K64" s="13">
        <f t="shared" si="7"/>
        <v>68.42646612484403</v>
      </c>
      <c r="L64" s="13">
        <f t="shared" si="7"/>
        <v>51.428881381148685</v>
      </c>
      <c r="M64" s="13">
        <f t="shared" si="7"/>
        <v>78.2590710944709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99.91097545466107</v>
      </c>
      <c r="W64" s="13">
        <f t="shared" si="7"/>
        <v>59.99899625267666</v>
      </c>
      <c r="X64" s="13">
        <f t="shared" si="7"/>
        <v>0</v>
      </c>
      <c r="Y64" s="13">
        <f t="shared" si="7"/>
        <v>0</v>
      </c>
      <c r="Z64" s="14">
        <f t="shared" si="7"/>
        <v>59.99949812214034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439.42456400321095</v>
      </c>
      <c r="E66" s="16">
        <f t="shared" si="7"/>
        <v>439.42456400321095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1539.424937230703</v>
      </c>
      <c r="X66" s="16">
        <f t="shared" si="7"/>
        <v>0</v>
      </c>
      <c r="Y66" s="16">
        <f t="shared" si="7"/>
        <v>0</v>
      </c>
      <c r="Z66" s="17">
        <f t="shared" si="7"/>
        <v>439.42456400321095</v>
      </c>
    </row>
    <row r="67" spans="1:26" ht="12.75" hidden="1">
      <c r="A67" s="41" t="s">
        <v>286</v>
      </c>
      <c r="B67" s="24">
        <v>30184101</v>
      </c>
      <c r="C67" s="24"/>
      <c r="D67" s="25">
        <v>28164116</v>
      </c>
      <c r="E67" s="26">
        <v>28164116</v>
      </c>
      <c r="F67" s="26">
        <v>22441137</v>
      </c>
      <c r="G67" s="26">
        <v>372870</v>
      </c>
      <c r="H67" s="26">
        <v>597825</v>
      </c>
      <c r="I67" s="26">
        <v>23411832</v>
      </c>
      <c r="J67" s="26">
        <v>834465</v>
      </c>
      <c r="K67" s="26">
        <v>861574</v>
      </c>
      <c r="L67" s="26">
        <v>858597</v>
      </c>
      <c r="M67" s="26">
        <v>2554636</v>
      </c>
      <c r="N67" s="26"/>
      <c r="O67" s="26"/>
      <c r="P67" s="26"/>
      <c r="Q67" s="26"/>
      <c r="R67" s="26"/>
      <c r="S67" s="26"/>
      <c r="T67" s="26"/>
      <c r="U67" s="26"/>
      <c r="V67" s="26">
        <v>25966468</v>
      </c>
      <c r="W67" s="26">
        <v>12005640</v>
      </c>
      <c r="X67" s="26"/>
      <c r="Y67" s="25"/>
      <c r="Z67" s="27">
        <v>28164116</v>
      </c>
    </row>
    <row r="68" spans="1:26" ht="12.75" hidden="1">
      <c r="A68" s="37" t="s">
        <v>31</v>
      </c>
      <c r="B68" s="19">
        <v>25753131</v>
      </c>
      <c r="C68" s="19"/>
      <c r="D68" s="20">
        <v>23322181</v>
      </c>
      <c r="E68" s="21">
        <v>23322181</v>
      </c>
      <c r="F68" s="21">
        <v>22103802</v>
      </c>
      <c r="G68" s="21">
        <v>309280</v>
      </c>
      <c r="H68" s="21">
        <v>325017</v>
      </c>
      <c r="I68" s="21">
        <v>22738099</v>
      </c>
      <c r="J68" s="21">
        <v>323933</v>
      </c>
      <c r="K68" s="21">
        <v>358791</v>
      </c>
      <c r="L68" s="21">
        <v>309296</v>
      </c>
      <c r="M68" s="21">
        <v>992020</v>
      </c>
      <c r="N68" s="21"/>
      <c r="O68" s="21"/>
      <c r="P68" s="21"/>
      <c r="Q68" s="21"/>
      <c r="R68" s="21"/>
      <c r="S68" s="21"/>
      <c r="T68" s="21"/>
      <c r="U68" s="21"/>
      <c r="V68" s="21">
        <v>23730119</v>
      </c>
      <c r="W68" s="21">
        <v>9584670</v>
      </c>
      <c r="X68" s="21"/>
      <c r="Y68" s="20"/>
      <c r="Z68" s="23">
        <v>23322181</v>
      </c>
    </row>
    <row r="69" spans="1:26" ht="12.75" hidden="1">
      <c r="A69" s="38" t="s">
        <v>32</v>
      </c>
      <c r="B69" s="19">
        <v>653355</v>
      </c>
      <c r="C69" s="19"/>
      <c r="D69" s="20">
        <v>717306</v>
      </c>
      <c r="E69" s="21">
        <v>717306</v>
      </c>
      <c r="F69" s="21">
        <v>63590</v>
      </c>
      <c r="G69" s="21">
        <v>63590</v>
      </c>
      <c r="H69" s="21">
        <v>69541</v>
      </c>
      <c r="I69" s="21">
        <v>196721</v>
      </c>
      <c r="J69" s="21">
        <v>64734</v>
      </c>
      <c r="K69" s="21">
        <v>59306</v>
      </c>
      <c r="L69" s="21">
        <v>64526</v>
      </c>
      <c r="M69" s="21">
        <v>188566</v>
      </c>
      <c r="N69" s="21"/>
      <c r="O69" s="21"/>
      <c r="P69" s="21"/>
      <c r="Q69" s="21"/>
      <c r="R69" s="21"/>
      <c r="S69" s="21"/>
      <c r="T69" s="21"/>
      <c r="U69" s="21"/>
      <c r="V69" s="21">
        <v>385287</v>
      </c>
      <c r="W69" s="21">
        <v>358656</v>
      </c>
      <c r="X69" s="21"/>
      <c r="Y69" s="20"/>
      <c r="Z69" s="23">
        <v>717306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653355</v>
      </c>
      <c r="C73" s="19"/>
      <c r="D73" s="20">
        <v>717306</v>
      </c>
      <c r="E73" s="21">
        <v>717306</v>
      </c>
      <c r="F73" s="21">
        <v>63590</v>
      </c>
      <c r="G73" s="21">
        <v>63590</v>
      </c>
      <c r="H73" s="21">
        <v>69541</v>
      </c>
      <c r="I73" s="21">
        <v>196721</v>
      </c>
      <c r="J73" s="21">
        <v>64734</v>
      </c>
      <c r="K73" s="21">
        <v>59306</v>
      </c>
      <c r="L73" s="21">
        <v>64526</v>
      </c>
      <c r="M73" s="21">
        <v>188566</v>
      </c>
      <c r="N73" s="21"/>
      <c r="O73" s="21"/>
      <c r="P73" s="21"/>
      <c r="Q73" s="21"/>
      <c r="R73" s="21"/>
      <c r="S73" s="21"/>
      <c r="T73" s="21"/>
      <c r="U73" s="21"/>
      <c r="V73" s="21">
        <v>385287</v>
      </c>
      <c r="W73" s="21">
        <v>358656</v>
      </c>
      <c r="X73" s="21"/>
      <c r="Y73" s="20"/>
      <c r="Z73" s="23">
        <v>717306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3777615</v>
      </c>
      <c r="C75" s="28"/>
      <c r="D75" s="29">
        <v>4124629</v>
      </c>
      <c r="E75" s="30">
        <v>4124629</v>
      </c>
      <c r="F75" s="30">
        <v>273745</v>
      </c>
      <c r="G75" s="30"/>
      <c r="H75" s="30">
        <v>203267</v>
      </c>
      <c r="I75" s="30">
        <v>477012</v>
      </c>
      <c r="J75" s="30">
        <v>445798</v>
      </c>
      <c r="K75" s="30">
        <v>443477</v>
      </c>
      <c r="L75" s="30">
        <v>484775</v>
      </c>
      <c r="M75" s="30">
        <v>1374050</v>
      </c>
      <c r="N75" s="30"/>
      <c r="O75" s="30"/>
      <c r="P75" s="30"/>
      <c r="Q75" s="30"/>
      <c r="R75" s="30"/>
      <c r="S75" s="30"/>
      <c r="T75" s="30"/>
      <c r="U75" s="30"/>
      <c r="V75" s="30">
        <v>1851062</v>
      </c>
      <c r="W75" s="30">
        <v>2062314</v>
      </c>
      <c r="X75" s="30"/>
      <c r="Y75" s="29"/>
      <c r="Z75" s="31">
        <v>4124629</v>
      </c>
    </row>
    <row r="76" spans="1:26" ht="12.75" hidden="1">
      <c r="A76" s="42" t="s">
        <v>287</v>
      </c>
      <c r="B76" s="32"/>
      <c r="C76" s="32"/>
      <c r="D76" s="33">
        <v>34891809</v>
      </c>
      <c r="E76" s="34">
        <v>34891809</v>
      </c>
      <c r="F76" s="34">
        <v>1100345</v>
      </c>
      <c r="G76" s="34">
        <v>706690</v>
      </c>
      <c r="H76" s="34">
        <v>3822422</v>
      </c>
      <c r="I76" s="34">
        <v>5629457</v>
      </c>
      <c r="J76" s="34">
        <v>5333937</v>
      </c>
      <c r="K76" s="34">
        <v>3493863</v>
      </c>
      <c r="L76" s="34">
        <v>866099</v>
      </c>
      <c r="M76" s="34">
        <v>9693899</v>
      </c>
      <c r="N76" s="34"/>
      <c r="O76" s="34"/>
      <c r="P76" s="34"/>
      <c r="Q76" s="34"/>
      <c r="R76" s="34"/>
      <c r="S76" s="34"/>
      <c r="T76" s="34"/>
      <c r="U76" s="34"/>
      <c r="V76" s="34">
        <v>15323356</v>
      </c>
      <c r="W76" s="34">
        <v>37714570</v>
      </c>
      <c r="X76" s="34"/>
      <c r="Y76" s="33"/>
      <c r="Z76" s="35">
        <v>34891809</v>
      </c>
    </row>
    <row r="77" spans="1:26" ht="12.75" hidden="1">
      <c r="A77" s="37" t="s">
        <v>31</v>
      </c>
      <c r="B77" s="19"/>
      <c r="C77" s="19"/>
      <c r="D77" s="20">
        <v>16336796</v>
      </c>
      <c r="E77" s="21">
        <v>16336796</v>
      </c>
      <c r="F77" s="21">
        <v>1026109</v>
      </c>
      <c r="G77" s="21">
        <v>649194</v>
      </c>
      <c r="H77" s="21">
        <v>3716780</v>
      </c>
      <c r="I77" s="21">
        <v>5392083</v>
      </c>
      <c r="J77" s="21">
        <v>5260133</v>
      </c>
      <c r="K77" s="21">
        <v>3453282</v>
      </c>
      <c r="L77" s="21">
        <v>832914</v>
      </c>
      <c r="M77" s="21">
        <v>9546329</v>
      </c>
      <c r="N77" s="21"/>
      <c r="O77" s="21"/>
      <c r="P77" s="21"/>
      <c r="Q77" s="21"/>
      <c r="R77" s="21"/>
      <c r="S77" s="21"/>
      <c r="T77" s="21"/>
      <c r="U77" s="21"/>
      <c r="V77" s="21">
        <v>14938412</v>
      </c>
      <c r="W77" s="21">
        <v>5751604</v>
      </c>
      <c r="X77" s="21"/>
      <c r="Y77" s="20"/>
      <c r="Z77" s="23">
        <v>16336796</v>
      </c>
    </row>
    <row r="78" spans="1:26" ht="12.75" hidden="1">
      <c r="A78" s="38" t="s">
        <v>32</v>
      </c>
      <c r="B78" s="19"/>
      <c r="C78" s="19"/>
      <c r="D78" s="20">
        <v>430380</v>
      </c>
      <c r="E78" s="21">
        <v>430380</v>
      </c>
      <c r="F78" s="21">
        <v>74236</v>
      </c>
      <c r="G78" s="21">
        <v>57496</v>
      </c>
      <c r="H78" s="21">
        <v>105642</v>
      </c>
      <c r="I78" s="21">
        <v>237374</v>
      </c>
      <c r="J78" s="21">
        <v>73804</v>
      </c>
      <c r="K78" s="21">
        <v>40581</v>
      </c>
      <c r="L78" s="21">
        <v>33185</v>
      </c>
      <c r="M78" s="21">
        <v>147570</v>
      </c>
      <c r="N78" s="21"/>
      <c r="O78" s="21"/>
      <c r="P78" s="21"/>
      <c r="Q78" s="21"/>
      <c r="R78" s="21"/>
      <c r="S78" s="21"/>
      <c r="T78" s="21"/>
      <c r="U78" s="21"/>
      <c r="V78" s="21">
        <v>384944</v>
      </c>
      <c r="W78" s="21">
        <v>215190</v>
      </c>
      <c r="X78" s="21"/>
      <c r="Y78" s="20"/>
      <c r="Z78" s="23">
        <v>430380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430380</v>
      </c>
      <c r="E82" s="21">
        <v>430380</v>
      </c>
      <c r="F82" s="21">
        <v>74236</v>
      </c>
      <c r="G82" s="21">
        <v>57496</v>
      </c>
      <c r="H82" s="21">
        <v>105642</v>
      </c>
      <c r="I82" s="21">
        <v>237374</v>
      </c>
      <c r="J82" s="21">
        <v>73804</v>
      </c>
      <c r="K82" s="21">
        <v>40581</v>
      </c>
      <c r="L82" s="21">
        <v>33185</v>
      </c>
      <c r="M82" s="21">
        <v>147570</v>
      </c>
      <c r="N82" s="21"/>
      <c r="O82" s="21"/>
      <c r="P82" s="21"/>
      <c r="Q82" s="21"/>
      <c r="R82" s="21"/>
      <c r="S82" s="21"/>
      <c r="T82" s="21"/>
      <c r="U82" s="21"/>
      <c r="V82" s="21">
        <v>384944</v>
      </c>
      <c r="W82" s="21">
        <v>215190</v>
      </c>
      <c r="X82" s="21"/>
      <c r="Y82" s="20"/>
      <c r="Z82" s="23">
        <v>430380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18124633</v>
      </c>
      <c r="E84" s="30">
        <v>18124633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31747776</v>
      </c>
      <c r="X84" s="30"/>
      <c r="Y84" s="29"/>
      <c r="Z84" s="31">
        <v>18124633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1680200</v>
      </c>
      <c r="D5" s="357">
        <f t="shared" si="0"/>
        <v>0</v>
      </c>
      <c r="E5" s="356">
        <f t="shared" si="0"/>
        <v>1443507</v>
      </c>
      <c r="F5" s="358">
        <f t="shared" si="0"/>
        <v>1443507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721754</v>
      </c>
      <c r="Y5" s="358">
        <f t="shared" si="0"/>
        <v>-721754</v>
      </c>
      <c r="Z5" s="359">
        <f>+IF(X5&lt;&gt;0,+(Y5/X5)*100,0)</f>
        <v>-100</v>
      </c>
      <c r="AA5" s="360">
        <f>+AA6+AA8+AA11+AA13+AA15</f>
        <v>1443507</v>
      </c>
    </row>
    <row r="6" spans="1:27" ht="12.75">
      <c r="A6" s="361" t="s">
        <v>205</v>
      </c>
      <c r="B6" s="142"/>
      <c r="C6" s="60">
        <f>+C7</f>
        <v>1680200</v>
      </c>
      <c r="D6" s="340">
        <f aca="true" t="shared" si="1" ref="D6:AA6">+D7</f>
        <v>0</v>
      </c>
      <c r="E6" s="60">
        <f t="shared" si="1"/>
        <v>957477</v>
      </c>
      <c r="F6" s="59">
        <f t="shared" si="1"/>
        <v>957477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478739</v>
      </c>
      <c r="Y6" s="59">
        <f t="shared" si="1"/>
        <v>-478739</v>
      </c>
      <c r="Z6" s="61">
        <f>+IF(X6&lt;&gt;0,+(Y6/X6)*100,0)</f>
        <v>-100</v>
      </c>
      <c r="AA6" s="62">
        <f t="shared" si="1"/>
        <v>957477</v>
      </c>
    </row>
    <row r="7" spans="1:27" ht="12.75">
      <c r="A7" s="291" t="s">
        <v>229</v>
      </c>
      <c r="B7" s="142"/>
      <c r="C7" s="60">
        <v>1680200</v>
      </c>
      <c r="D7" s="340"/>
      <c r="E7" s="60">
        <v>957477</v>
      </c>
      <c r="F7" s="59">
        <v>957477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478739</v>
      </c>
      <c r="Y7" s="59">
        <v>-478739</v>
      </c>
      <c r="Z7" s="61">
        <v>-100</v>
      </c>
      <c r="AA7" s="62">
        <v>957477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486030</v>
      </c>
      <c r="F15" s="59">
        <f t="shared" si="5"/>
        <v>486030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243015</v>
      </c>
      <c r="Y15" s="59">
        <f t="shared" si="5"/>
        <v>-243015</v>
      </c>
      <c r="Z15" s="61">
        <f>+IF(X15&lt;&gt;0,+(Y15/X15)*100,0)</f>
        <v>-100</v>
      </c>
      <c r="AA15" s="62">
        <f>SUM(AA16:AA20)</f>
        <v>486030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486030</v>
      </c>
      <c r="F20" s="59">
        <v>486030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243015</v>
      </c>
      <c r="Y20" s="59">
        <v>-243015</v>
      </c>
      <c r="Z20" s="61">
        <v>-100</v>
      </c>
      <c r="AA20" s="62">
        <v>486030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581204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581204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3750987</v>
      </c>
      <c r="D40" s="344">
        <f t="shared" si="9"/>
        <v>0</v>
      </c>
      <c r="E40" s="343">
        <f t="shared" si="9"/>
        <v>603613</v>
      </c>
      <c r="F40" s="345">
        <f t="shared" si="9"/>
        <v>603613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301807</v>
      </c>
      <c r="Y40" s="345">
        <f t="shared" si="9"/>
        <v>-301807</v>
      </c>
      <c r="Z40" s="336">
        <f>+IF(X40&lt;&gt;0,+(Y40/X40)*100,0)</f>
        <v>-100</v>
      </c>
      <c r="AA40" s="350">
        <f>SUM(AA41:AA49)</f>
        <v>603613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1517181</v>
      </c>
      <c r="D44" s="368"/>
      <c r="E44" s="54">
        <v>19209</v>
      </c>
      <c r="F44" s="53">
        <v>19209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9605</v>
      </c>
      <c r="Y44" s="53">
        <v>-9605</v>
      </c>
      <c r="Z44" s="94">
        <v>-100</v>
      </c>
      <c r="AA44" s="95">
        <v>19209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461252</v>
      </c>
      <c r="F48" s="53">
        <v>461252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230626</v>
      </c>
      <c r="Y48" s="53">
        <v>-230626</v>
      </c>
      <c r="Z48" s="94">
        <v>-100</v>
      </c>
      <c r="AA48" s="95">
        <v>461252</v>
      </c>
    </row>
    <row r="49" spans="1:27" ht="12.75">
      <c r="A49" s="361" t="s">
        <v>93</v>
      </c>
      <c r="B49" s="136"/>
      <c r="C49" s="54">
        <v>2233806</v>
      </c>
      <c r="D49" s="368"/>
      <c r="E49" s="54">
        <v>123152</v>
      </c>
      <c r="F49" s="53">
        <v>123152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61576</v>
      </c>
      <c r="Y49" s="53">
        <v>-61576</v>
      </c>
      <c r="Z49" s="94">
        <v>-100</v>
      </c>
      <c r="AA49" s="95">
        <v>123152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6012391</v>
      </c>
      <c r="D60" s="346">
        <f t="shared" si="14"/>
        <v>0</v>
      </c>
      <c r="E60" s="219">
        <f t="shared" si="14"/>
        <v>2047120</v>
      </c>
      <c r="F60" s="264">
        <f t="shared" si="14"/>
        <v>2047120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1023561</v>
      </c>
      <c r="Y60" s="264">
        <f t="shared" si="14"/>
        <v>-1023561</v>
      </c>
      <c r="Z60" s="337">
        <f>+IF(X60&lt;&gt;0,+(Y60/X60)*100,0)</f>
        <v>-100</v>
      </c>
      <c r="AA60" s="232">
        <f>+AA57+AA54+AA51+AA40+AA37+AA34+AA22+AA5</f>
        <v>2047120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121444922</v>
      </c>
      <c r="D5" s="153">
        <f>SUM(D6:D8)</f>
        <v>0</v>
      </c>
      <c r="E5" s="154">
        <f t="shared" si="0"/>
        <v>138017488</v>
      </c>
      <c r="F5" s="100">
        <f t="shared" si="0"/>
        <v>138017488</v>
      </c>
      <c r="G5" s="100">
        <f t="shared" si="0"/>
        <v>53083980</v>
      </c>
      <c r="H5" s="100">
        <f t="shared" si="0"/>
        <v>616802</v>
      </c>
      <c r="I5" s="100">
        <f t="shared" si="0"/>
        <v>669679</v>
      </c>
      <c r="J5" s="100">
        <f t="shared" si="0"/>
        <v>54370461</v>
      </c>
      <c r="K5" s="100">
        <f t="shared" si="0"/>
        <v>817065</v>
      </c>
      <c r="L5" s="100">
        <f t="shared" si="0"/>
        <v>860473</v>
      </c>
      <c r="M5" s="100">
        <f t="shared" si="0"/>
        <v>26287464</v>
      </c>
      <c r="N5" s="100">
        <f t="shared" si="0"/>
        <v>27965002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82335463</v>
      </c>
      <c r="X5" s="100">
        <f t="shared" si="0"/>
        <v>66925612</v>
      </c>
      <c r="Y5" s="100">
        <f t="shared" si="0"/>
        <v>15409851</v>
      </c>
      <c r="Z5" s="137">
        <f>+IF(X5&lt;&gt;0,+(Y5/X5)*100,0)</f>
        <v>23.02534192739246</v>
      </c>
      <c r="AA5" s="153">
        <f>SUM(AA6:AA8)</f>
        <v>138017488</v>
      </c>
    </row>
    <row r="6" spans="1:27" ht="12.75">
      <c r="A6" s="138" t="s">
        <v>75</v>
      </c>
      <c r="B6" s="136"/>
      <c r="C6" s="155">
        <v>2306470</v>
      </c>
      <c r="D6" s="155"/>
      <c r="E6" s="156">
        <v>113689680</v>
      </c>
      <c r="F6" s="60">
        <v>113689680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56844840</v>
      </c>
      <c r="Y6" s="60">
        <v>-56844840</v>
      </c>
      <c r="Z6" s="140">
        <v>-100</v>
      </c>
      <c r="AA6" s="155">
        <v>113689680</v>
      </c>
    </row>
    <row r="7" spans="1:27" ht="12.75">
      <c r="A7" s="138" t="s">
        <v>76</v>
      </c>
      <c r="B7" s="136"/>
      <c r="C7" s="157">
        <v>119006571</v>
      </c>
      <c r="D7" s="157"/>
      <c r="E7" s="158">
        <v>24327808</v>
      </c>
      <c r="F7" s="159">
        <v>24327808</v>
      </c>
      <c r="G7" s="159">
        <v>53083980</v>
      </c>
      <c r="H7" s="159">
        <v>616802</v>
      </c>
      <c r="I7" s="159">
        <v>646668</v>
      </c>
      <c r="J7" s="159">
        <v>54347450</v>
      </c>
      <c r="K7" s="159">
        <v>817065</v>
      </c>
      <c r="L7" s="159">
        <v>837582</v>
      </c>
      <c r="M7" s="159">
        <v>26287464</v>
      </c>
      <c r="N7" s="159">
        <v>27942111</v>
      </c>
      <c r="O7" s="159"/>
      <c r="P7" s="159"/>
      <c r="Q7" s="159"/>
      <c r="R7" s="159"/>
      <c r="S7" s="159"/>
      <c r="T7" s="159"/>
      <c r="U7" s="159"/>
      <c r="V7" s="159"/>
      <c r="W7" s="159">
        <v>82289561</v>
      </c>
      <c r="X7" s="159">
        <v>10080772</v>
      </c>
      <c r="Y7" s="159">
        <v>72208789</v>
      </c>
      <c r="Z7" s="141">
        <v>716.3</v>
      </c>
      <c r="AA7" s="157">
        <v>24327808</v>
      </c>
    </row>
    <row r="8" spans="1:27" ht="12.75">
      <c r="A8" s="138" t="s">
        <v>77</v>
      </c>
      <c r="B8" s="136"/>
      <c r="C8" s="155">
        <v>131881</v>
      </c>
      <c r="D8" s="155"/>
      <c r="E8" s="156"/>
      <c r="F8" s="60"/>
      <c r="G8" s="60"/>
      <c r="H8" s="60"/>
      <c r="I8" s="60">
        <v>23011</v>
      </c>
      <c r="J8" s="60">
        <v>23011</v>
      </c>
      <c r="K8" s="60"/>
      <c r="L8" s="60">
        <v>22891</v>
      </c>
      <c r="M8" s="60"/>
      <c r="N8" s="60">
        <v>22891</v>
      </c>
      <c r="O8" s="60"/>
      <c r="P8" s="60"/>
      <c r="Q8" s="60"/>
      <c r="R8" s="60"/>
      <c r="S8" s="60"/>
      <c r="T8" s="60"/>
      <c r="U8" s="60"/>
      <c r="V8" s="60"/>
      <c r="W8" s="60">
        <v>45902</v>
      </c>
      <c r="X8" s="60"/>
      <c r="Y8" s="60">
        <v>45902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2888385</v>
      </c>
      <c r="D9" s="153">
        <f>SUM(D10:D14)</f>
        <v>0</v>
      </c>
      <c r="E9" s="154">
        <f t="shared" si="1"/>
        <v>1277</v>
      </c>
      <c r="F9" s="100">
        <f t="shared" si="1"/>
        <v>1277</v>
      </c>
      <c r="G9" s="100">
        <f t="shared" si="1"/>
        <v>188696</v>
      </c>
      <c r="H9" s="100">
        <f t="shared" si="1"/>
        <v>170693</v>
      </c>
      <c r="I9" s="100">
        <f t="shared" si="1"/>
        <v>157059</v>
      </c>
      <c r="J9" s="100">
        <f t="shared" si="1"/>
        <v>516448</v>
      </c>
      <c r="K9" s="100">
        <f t="shared" si="1"/>
        <v>156266</v>
      </c>
      <c r="L9" s="100">
        <f t="shared" si="1"/>
        <v>188303</v>
      </c>
      <c r="M9" s="100">
        <f t="shared" si="1"/>
        <v>131911</v>
      </c>
      <c r="N9" s="100">
        <f t="shared" si="1"/>
        <v>476480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992928</v>
      </c>
      <c r="X9" s="100">
        <f t="shared" si="1"/>
        <v>636</v>
      </c>
      <c r="Y9" s="100">
        <f t="shared" si="1"/>
        <v>992292</v>
      </c>
      <c r="Z9" s="137">
        <f>+IF(X9&lt;&gt;0,+(Y9/X9)*100,0)</f>
        <v>156020.75471698112</v>
      </c>
      <c r="AA9" s="153">
        <f>SUM(AA10:AA14)</f>
        <v>1277</v>
      </c>
    </row>
    <row r="10" spans="1:27" ht="12.75">
      <c r="A10" s="138" t="s">
        <v>79</v>
      </c>
      <c r="B10" s="136"/>
      <c r="C10" s="155">
        <v>2888385</v>
      </c>
      <c r="D10" s="155"/>
      <c r="E10" s="156">
        <v>1277</v>
      </c>
      <c r="F10" s="60">
        <v>1277</v>
      </c>
      <c r="G10" s="60">
        <v>188696</v>
      </c>
      <c r="H10" s="60">
        <v>170693</v>
      </c>
      <c r="I10" s="60">
        <v>157059</v>
      </c>
      <c r="J10" s="60">
        <v>516448</v>
      </c>
      <c r="K10" s="60">
        <v>156266</v>
      </c>
      <c r="L10" s="60">
        <v>188303</v>
      </c>
      <c r="M10" s="60">
        <v>131911</v>
      </c>
      <c r="N10" s="60">
        <v>476480</v>
      </c>
      <c r="O10" s="60"/>
      <c r="P10" s="60"/>
      <c r="Q10" s="60"/>
      <c r="R10" s="60"/>
      <c r="S10" s="60"/>
      <c r="T10" s="60"/>
      <c r="U10" s="60"/>
      <c r="V10" s="60"/>
      <c r="W10" s="60">
        <v>992928</v>
      </c>
      <c r="X10" s="60">
        <v>636</v>
      </c>
      <c r="Y10" s="60">
        <v>992292</v>
      </c>
      <c r="Z10" s="140">
        <v>156020.75</v>
      </c>
      <c r="AA10" s="155">
        <v>1277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20502262</v>
      </c>
      <c r="D15" s="153">
        <f>SUM(D16:D18)</f>
        <v>0</v>
      </c>
      <c r="E15" s="154">
        <f t="shared" si="2"/>
        <v>3897</v>
      </c>
      <c r="F15" s="100">
        <f t="shared" si="2"/>
        <v>3897</v>
      </c>
      <c r="G15" s="100">
        <f t="shared" si="2"/>
        <v>526</v>
      </c>
      <c r="H15" s="100">
        <f t="shared" si="2"/>
        <v>4445</v>
      </c>
      <c r="I15" s="100">
        <f t="shared" si="2"/>
        <v>0</v>
      </c>
      <c r="J15" s="100">
        <f t="shared" si="2"/>
        <v>4971</v>
      </c>
      <c r="K15" s="100">
        <f t="shared" si="2"/>
        <v>650</v>
      </c>
      <c r="L15" s="100">
        <f t="shared" si="2"/>
        <v>1705</v>
      </c>
      <c r="M15" s="100">
        <f t="shared" si="2"/>
        <v>10694</v>
      </c>
      <c r="N15" s="100">
        <f t="shared" si="2"/>
        <v>13049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18020</v>
      </c>
      <c r="X15" s="100">
        <f t="shared" si="2"/>
        <v>1950</v>
      </c>
      <c r="Y15" s="100">
        <f t="shared" si="2"/>
        <v>16070</v>
      </c>
      <c r="Z15" s="137">
        <f>+IF(X15&lt;&gt;0,+(Y15/X15)*100,0)</f>
        <v>824.102564102564</v>
      </c>
      <c r="AA15" s="153">
        <f>SUM(AA16:AA18)</f>
        <v>3897</v>
      </c>
    </row>
    <row r="16" spans="1:27" ht="12.75">
      <c r="A16" s="138" t="s">
        <v>85</v>
      </c>
      <c r="B16" s="136"/>
      <c r="C16" s="155">
        <v>27262</v>
      </c>
      <c r="D16" s="155"/>
      <c r="E16" s="156">
        <v>3897</v>
      </c>
      <c r="F16" s="60">
        <v>3897</v>
      </c>
      <c r="G16" s="60">
        <v>526</v>
      </c>
      <c r="H16" s="60">
        <v>4445</v>
      </c>
      <c r="I16" s="60"/>
      <c r="J16" s="60">
        <v>4971</v>
      </c>
      <c r="K16" s="60">
        <v>650</v>
      </c>
      <c r="L16" s="60">
        <v>1705</v>
      </c>
      <c r="M16" s="60">
        <v>10694</v>
      </c>
      <c r="N16" s="60">
        <v>13049</v>
      </c>
      <c r="O16" s="60"/>
      <c r="P16" s="60"/>
      <c r="Q16" s="60"/>
      <c r="R16" s="60"/>
      <c r="S16" s="60"/>
      <c r="T16" s="60"/>
      <c r="U16" s="60"/>
      <c r="V16" s="60"/>
      <c r="W16" s="60">
        <v>18020</v>
      </c>
      <c r="X16" s="60">
        <v>1950</v>
      </c>
      <c r="Y16" s="60">
        <v>16070</v>
      </c>
      <c r="Z16" s="140">
        <v>824.1</v>
      </c>
      <c r="AA16" s="155">
        <v>3897</v>
      </c>
    </row>
    <row r="17" spans="1:27" ht="12.75">
      <c r="A17" s="138" t="s">
        <v>86</v>
      </c>
      <c r="B17" s="136"/>
      <c r="C17" s="155">
        <v>20475000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3753811</v>
      </c>
      <c r="D19" s="153">
        <f>SUM(D20:D23)</f>
        <v>0</v>
      </c>
      <c r="E19" s="154">
        <f t="shared" si="3"/>
        <v>717306</v>
      </c>
      <c r="F19" s="100">
        <f t="shared" si="3"/>
        <v>717306</v>
      </c>
      <c r="G19" s="100">
        <f t="shared" si="3"/>
        <v>63590</v>
      </c>
      <c r="H19" s="100">
        <f t="shared" si="3"/>
        <v>63590</v>
      </c>
      <c r="I19" s="100">
        <f t="shared" si="3"/>
        <v>69541</v>
      </c>
      <c r="J19" s="100">
        <f t="shared" si="3"/>
        <v>196721</v>
      </c>
      <c r="K19" s="100">
        <f t="shared" si="3"/>
        <v>64734</v>
      </c>
      <c r="L19" s="100">
        <f t="shared" si="3"/>
        <v>59306</v>
      </c>
      <c r="M19" s="100">
        <f t="shared" si="3"/>
        <v>64526</v>
      </c>
      <c r="N19" s="100">
        <f t="shared" si="3"/>
        <v>188566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385287</v>
      </c>
      <c r="X19" s="100">
        <f t="shared" si="3"/>
        <v>358656</v>
      </c>
      <c r="Y19" s="100">
        <f t="shared" si="3"/>
        <v>26631</v>
      </c>
      <c r="Z19" s="137">
        <f>+IF(X19&lt;&gt;0,+(Y19/X19)*100,0)</f>
        <v>7.425220824411134</v>
      </c>
      <c r="AA19" s="153">
        <f>SUM(AA20:AA23)</f>
        <v>717306</v>
      </c>
    </row>
    <row r="20" spans="1:27" ht="12.75">
      <c r="A20" s="138" t="s">
        <v>89</v>
      </c>
      <c r="B20" s="136"/>
      <c r="C20" s="155">
        <v>3100456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653355</v>
      </c>
      <c r="D23" s="155"/>
      <c r="E23" s="156">
        <v>717306</v>
      </c>
      <c r="F23" s="60">
        <v>717306</v>
      </c>
      <c r="G23" s="60">
        <v>63590</v>
      </c>
      <c r="H23" s="60">
        <v>63590</v>
      </c>
      <c r="I23" s="60">
        <v>69541</v>
      </c>
      <c r="J23" s="60">
        <v>196721</v>
      </c>
      <c r="K23" s="60">
        <v>64734</v>
      </c>
      <c r="L23" s="60">
        <v>59306</v>
      </c>
      <c r="M23" s="60">
        <v>64526</v>
      </c>
      <c r="N23" s="60">
        <v>188566</v>
      </c>
      <c r="O23" s="60"/>
      <c r="P23" s="60"/>
      <c r="Q23" s="60"/>
      <c r="R23" s="60"/>
      <c r="S23" s="60"/>
      <c r="T23" s="60"/>
      <c r="U23" s="60"/>
      <c r="V23" s="60"/>
      <c r="W23" s="60">
        <v>385287</v>
      </c>
      <c r="X23" s="60">
        <v>358656</v>
      </c>
      <c r="Y23" s="60">
        <v>26631</v>
      </c>
      <c r="Z23" s="140">
        <v>7.43</v>
      </c>
      <c r="AA23" s="155">
        <v>717306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148589380</v>
      </c>
      <c r="D25" s="168">
        <f>+D5+D9+D15+D19+D24</f>
        <v>0</v>
      </c>
      <c r="E25" s="169">
        <f t="shared" si="4"/>
        <v>138739968</v>
      </c>
      <c r="F25" s="73">
        <f t="shared" si="4"/>
        <v>138739968</v>
      </c>
      <c r="G25" s="73">
        <f t="shared" si="4"/>
        <v>53336792</v>
      </c>
      <c r="H25" s="73">
        <f t="shared" si="4"/>
        <v>855530</v>
      </c>
      <c r="I25" s="73">
        <f t="shared" si="4"/>
        <v>896279</v>
      </c>
      <c r="J25" s="73">
        <f t="shared" si="4"/>
        <v>55088601</v>
      </c>
      <c r="K25" s="73">
        <f t="shared" si="4"/>
        <v>1038715</v>
      </c>
      <c r="L25" s="73">
        <f t="shared" si="4"/>
        <v>1109787</v>
      </c>
      <c r="M25" s="73">
        <f t="shared" si="4"/>
        <v>26494595</v>
      </c>
      <c r="N25" s="73">
        <f t="shared" si="4"/>
        <v>28643097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83731698</v>
      </c>
      <c r="X25" s="73">
        <f t="shared" si="4"/>
        <v>67286854</v>
      </c>
      <c r="Y25" s="73">
        <f t="shared" si="4"/>
        <v>16444844</v>
      </c>
      <c r="Z25" s="170">
        <f>+IF(X25&lt;&gt;0,+(Y25/X25)*100,0)</f>
        <v>24.43990619623857</v>
      </c>
      <c r="AA25" s="168">
        <f>+AA5+AA9+AA15+AA19+AA24</f>
        <v>138739968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104932085</v>
      </c>
      <c r="D28" s="153">
        <f>SUM(D29:D31)</f>
        <v>0</v>
      </c>
      <c r="E28" s="154">
        <f t="shared" si="5"/>
        <v>100448336</v>
      </c>
      <c r="F28" s="100">
        <f t="shared" si="5"/>
        <v>100448336</v>
      </c>
      <c r="G28" s="100">
        <f t="shared" si="5"/>
        <v>6902529</v>
      </c>
      <c r="H28" s="100">
        <f t="shared" si="5"/>
        <v>7141609</v>
      </c>
      <c r="I28" s="100">
        <f t="shared" si="5"/>
        <v>5945517</v>
      </c>
      <c r="J28" s="100">
        <f t="shared" si="5"/>
        <v>19989655</v>
      </c>
      <c r="K28" s="100">
        <f t="shared" si="5"/>
        <v>6687305</v>
      </c>
      <c r="L28" s="100">
        <f t="shared" si="5"/>
        <v>7614508</v>
      </c>
      <c r="M28" s="100">
        <f t="shared" si="5"/>
        <v>7535188</v>
      </c>
      <c r="N28" s="100">
        <f t="shared" si="5"/>
        <v>21837001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41826656</v>
      </c>
      <c r="X28" s="100">
        <f t="shared" si="5"/>
        <v>55680675</v>
      </c>
      <c r="Y28" s="100">
        <f t="shared" si="5"/>
        <v>-13854019</v>
      </c>
      <c r="Z28" s="137">
        <f>+IF(X28&lt;&gt;0,+(Y28/X28)*100,0)</f>
        <v>-24.881198009902</v>
      </c>
      <c r="AA28" s="153">
        <f>SUM(AA29:AA31)</f>
        <v>100448336</v>
      </c>
    </row>
    <row r="29" spans="1:27" ht="12.75">
      <c r="A29" s="138" t="s">
        <v>75</v>
      </c>
      <c r="B29" s="136"/>
      <c r="C29" s="155">
        <v>47372431</v>
      </c>
      <c r="D29" s="155"/>
      <c r="E29" s="156">
        <v>28142360</v>
      </c>
      <c r="F29" s="60">
        <v>28142360</v>
      </c>
      <c r="G29" s="60">
        <v>2971902</v>
      </c>
      <c r="H29" s="60">
        <v>3266776</v>
      </c>
      <c r="I29" s="60">
        <v>2960384</v>
      </c>
      <c r="J29" s="60">
        <v>9199062</v>
      </c>
      <c r="K29" s="60">
        <v>3582641</v>
      </c>
      <c r="L29" s="60">
        <v>3455518</v>
      </c>
      <c r="M29" s="60">
        <v>3858264</v>
      </c>
      <c r="N29" s="60">
        <v>10896423</v>
      </c>
      <c r="O29" s="60"/>
      <c r="P29" s="60"/>
      <c r="Q29" s="60"/>
      <c r="R29" s="60"/>
      <c r="S29" s="60"/>
      <c r="T29" s="60"/>
      <c r="U29" s="60"/>
      <c r="V29" s="60"/>
      <c r="W29" s="60">
        <v>20095485</v>
      </c>
      <c r="X29" s="60">
        <v>14071182</v>
      </c>
      <c r="Y29" s="60">
        <v>6024303</v>
      </c>
      <c r="Z29" s="140">
        <v>42.81</v>
      </c>
      <c r="AA29" s="155">
        <v>28142360</v>
      </c>
    </row>
    <row r="30" spans="1:27" ht="12.75">
      <c r="A30" s="138" t="s">
        <v>76</v>
      </c>
      <c r="B30" s="136"/>
      <c r="C30" s="157">
        <v>39902703</v>
      </c>
      <c r="D30" s="157"/>
      <c r="E30" s="158">
        <v>69098852</v>
      </c>
      <c r="F30" s="159">
        <v>69098852</v>
      </c>
      <c r="G30" s="159">
        <v>2773748</v>
      </c>
      <c r="H30" s="159">
        <v>2356609</v>
      </c>
      <c r="I30" s="159">
        <v>1921076</v>
      </c>
      <c r="J30" s="159">
        <v>7051433</v>
      </c>
      <c r="K30" s="159">
        <v>2162684</v>
      </c>
      <c r="L30" s="159">
        <v>3008655</v>
      </c>
      <c r="M30" s="159">
        <v>2364593</v>
      </c>
      <c r="N30" s="159">
        <v>7535932</v>
      </c>
      <c r="O30" s="159"/>
      <c r="P30" s="159"/>
      <c r="Q30" s="159"/>
      <c r="R30" s="159"/>
      <c r="S30" s="159"/>
      <c r="T30" s="159"/>
      <c r="U30" s="159"/>
      <c r="V30" s="159"/>
      <c r="W30" s="159">
        <v>14587365</v>
      </c>
      <c r="X30" s="159">
        <v>40005933</v>
      </c>
      <c r="Y30" s="159">
        <v>-25418568</v>
      </c>
      <c r="Z30" s="141">
        <v>-63.54</v>
      </c>
      <c r="AA30" s="157">
        <v>69098852</v>
      </c>
    </row>
    <row r="31" spans="1:27" ht="12.75">
      <c r="A31" s="138" t="s">
        <v>77</v>
      </c>
      <c r="B31" s="136"/>
      <c r="C31" s="155">
        <v>17656951</v>
      </c>
      <c r="D31" s="155"/>
      <c r="E31" s="156">
        <v>3207124</v>
      </c>
      <c r="F31" s="60">
        <v>3207124</v>
      </c>
      <c r="G31" s="60">
        <v>1156879</v>
      </c>
      <c r="H31" s="60">
        <v>1518224</v>
      </c>
      <c r="I31" s="60">
        <v>1064057</v>
      </c>
      <c r="J31" s="60">
        <v>3739160</v>
      </c>
      <c r="K31" s="60">
        <v>941980</v>
      </c>
      <c r="L31" s="60">
        <v>1150335</v>
      </c>
      <c r="M31" s="60">
        <v>1312331</v>
      </c>
      <c r="N31" s="60">
        <v>3404646</v>
      </c>
      <c r="O31" s="60"/>
      <c r="P31" s="60"/>
      <c r="Q31" s="60"/>
      <c r="R31" s="60"/>
      <c r="S31" s="60"/>
      <c r="T31" s="60"/>
      <c r="U31" s="60"/>
      <c r="V31" s="60"/>
      <c r="W31" s="60">
        <v>7143806</v>
      </c>
      <c r="X31" s="60">
        <v>1603560</v>
      </c>
      <c r="Y31" s="60">
        <v>5540246</v>
      </c>
      <c r="Z31" s="140">
        <v>345.5</v>
      </c>
      <c r="AA31" s="155">
        <v>3207124</v>
      </c>
    </row>
    <row r="32" spans="1:27" ht="12.75">
      <c r="A32" s="135" t="s">
        <v>78</v>
      </c>
      <c r="B32" s="136"/>
      <c r="C32" s="153">
        <f aca="true" t="shared" si="6" ref="C32:Y32">SUM(C33:C37)</f>
        <v>14448538</v>
      </c>
      <c r="D32" s="153">
        <f>SUM(D33:D37)</f>
        <v>0</v>
      </c>
      <c r="E32" s="154">
        <f t="shared" si="6"/>
        <v>6279829</v>
      </c>
      <c r="F32" s="100">
        <f t="shared" si="6"/>
        <v>6279829</v>
      </c>
      <c r="G32" s="100">
        <f t="shared" si="6"/>
        <v>685831</v>
      </c>
      <c r="H32" s="100">
        <f t="shared" si="6"/>
        <v>1037672</v>
      </c>
      <c r="I32" s="100">
        <f t="shared" si="6"/>
        <v>971715</v>
      </c>
      <c r="J32" s="100">
        <f t="shared" si="6"/>
        <v>2695218</v>
      </c>
      <c r="K32" s="100">
        <f t="shared" si="6"/>
        <v>1028328</v>
      </c>
      <c r="L32" s="100">
        <f t="shared" si="6"/>
        <v>1326921</v>
      </c>
      <c r="M32" s="100">
        <f t="shared" si="6"/>
        <v>1027869</v>
      </c>
      <c r="N32" s="100">
        <f t="shared" si="6"/>
        <v>3383118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6078336</v>
      </c>
      <c r="X32" s="100">
        <f t="shared" si="6"/>
        <v>5300114</v>
      </c>
      <c r="Y32" s="100">
        <f t="shared" si="6"/>
        <v>778222</v>
      </c>
      <c r="Z32" s="137">
        <f>+IF(X32&lt;&gt;0,+(Y32/X32)*100,0)</f>
        <v>14.683118136704229</v>
      </c>
      <c r="AA32" s="153">
        <f>SUM(AA33:AA37)</f>
        <v>6279829</v>
      </c>
    </row>
    <row r="33" spans="1:27" ht="12.75">
      <c r="A33" s="138" t="s">
        <v>79</v>
      </c>
      <c r="B33" s="136"/>
      <c r="C33" s="155">
        <v>12132695</v>
      </c>
      <c r="D33" s="155"/>
      <c r="E33" s="156">
        <v>3968376</v>
      </c>
      <c r="F33" s="60">
        <v>3968376</v>
      </c>
      <c r="G33" s="60">
        <v>550112</v>
      </c>
      <c r="H33" s="60">
        <v>900959</v>
      </c>
      <c r="I33" s="60">
        <v>818117</v>
      </c>
      <c r="J33" s="60">
        <v>2269188</v>
      </c>
      <c r="K33" s="60">
        <v>916526</v>
      </c>
      <c r="L33" s="60">
        <v>1231519</v>
      </c>
      <c r="M33" s="60">
        <v>917490</v>
      </c>
      <c r="N33" s="60">
        <v>3065535</v>
      </c>
      <c r="O33" s="60"/>
      <c r="P33" s="60"/>
      <c r="Q33" s="60"/>
      <c r="R33" s="60"/>
      <c r="S33" s="60"/>
      <c r="T33" s="60"/>
      <c r="U33" s="60"/>
      <c r="V33" s="60"/>
      <c r="W33" s="60">
        <v>5334723</v>
      </c>
      <c r="X33" s="60">
        <v>1984188</v>
      </c>
      <c r="Y33" s="60">
        <v>3350535</v>
      </c>
      <c r="Z33" s="140">
        <v>168.86</v>
      </c>
      <c r="AA33" s="155">
        <v>3968376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2160200</v>
      </c>
      <c r="Y34" s="60">
        <v>-2160200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>
        <v>2315843</v>
      </c>
      <c r="D36" s="155"/>
      <c r="E36" s="156">
        <v>2311453</v>
      </c>
      <c r="F36" s="60">
        <v>2311453</v>
      </c>
      <c r="G36" s="60">
        <v>135719</v>
      </c>
      <c r="H36" s="60">
        <v>136713</v>
      </c>
      <c r="I36" s="60">
        <v>153598</v>
      </c>
      <c r="J36" s="60">
        <v>426030</v>
      </c>
      <c r="K36" s="60">
        <v>111802</v>
      </c>
      <c r="L36" s="60">
        <v>95402</v>
      </c>
      <c r="M36" s="60">
        <v>110379</v>
      </c>
      <c r="N36" s="60">
        <v>317583</v>
      </c>
      <c r="O36" s="60"/>
      <c r="P36" s="60"/>
      <c r="Q36" s="60"/>
      <c r="R36" s="60"/>
      <c r="S36" s="60"/>
      <c r="T36" s="60"/>
      <c r="U36" s="60"/>
      <c r="V36" s="60"/>
      <c r="W36" s="60">
        <v>743613</v>
      </c>
      <c r="X36" s="60">
        <v>1155726</v>
      </c>
      <c r="Y36" s="60">
        <v>-412113</v>
      </c>
      <c r="Z36" s="140">
        <v>-35.66</v>
      </c>
      <c r="AA36" s="155">
        <v>2311453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13344781</v>
      </c>
      <c r="D38" s="153">
        <f>SUM(D39:D41)</f>
        <v>0</v>
      </c>
      <c r="E38" s="154">
        <f t="shared" si="7"/>
        <v>19151302</v>
      </c>
      <c r="F38" s="100">
        <f t="shared" si="7"/>
        <v>19151302</v>
      </c>
      <c r="G38" s="100">
        <f t="shared" si="7"/>
        <v>1226941</v>
      </c>
      <c r="H38" s="100">
        <f t="shared" si="7"/>
        <v>1157756</v>
      </c>
      <c r="I38" s="100">
        <f t="shared" si="7"/>
        <v>1158303</v>
      </c>
      <c r="J38" s="100">
        <f t="shared" si="7"/>
        <v>3543000</v>
      </c>
      <c r="K38" s="100">
        <f t="shared" si="7"/>
        <v>957288</v>
      </c>
      <c r="L38" s="100">
        <f t="shared" si="7"/>
        <v>1496073</v>
      </c>
      <c r="M38" s="100">
        <f t="shared" si="7"/>
        <v>1514768</v>
      </c>
      <c r="N38" s="100">
        <f t="shared" si="7"/>
        <v>3968129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7511129</v>
      </c>
      <c r="X38" s="100">
        <f t="shared" si="7"/>
        <v>7415452</v>
      </c>
      <c r="Y38" s="100">
        <f t="shared" si="7"/>
        <v>95677</v>
      </c>
      <c r="Z38" s="137">
        <f>+IF(X38&lt;&gt;0,+(Y38/X38)*100,0)</f>
        <v>1.2902382754281194</v>
      </c>
      <c r="AA38" s="153">
        <f>SUM(AA39:AA41)</f>
        <v>19151302</v>
      </c>
    </row>
    <row r="39" spans="1:27" ht="12.75">
      <c r="A39" s="138" t="s">
        <v>85</v>
      </c>
      <c r="B39" s="136"/>
      <c r="C39" s="155">
        <v>4329077</v>
      </c>
      <c r="D39" s="155"/>
      <c r="E39" s="156">
        <v>5941610</v>
      </c>
      <c r="F39" s="60">
        <v>5941610</v>
      </c>
      <c r="G39" s="60">
        <v>417066</v>
      </c>
      <c r="H39" s="60">
        <v>561000</v>
      </c>
      <c r="I39" s="60">
        <v>381159</v>
      </c>
      <c r="J39" s="60">
        <v>1359225</v>
      </c>
      <c r="K39" s="60">
        <v>455915</v>
      </c>
      <c r="L39" s="60">
        <v>320152</v>
      </c>
      <c r="M39" s="60">
        <v>882598</v>
      </c>
      <c r="N39" s="60">
        <v>1658665</v>
      </c>
      <c r="O39" s="60"/>
      <c r="P39" s="60"/>
      <c r="Q39" s="60"/>
      <c r="R39" s="60"/>
      <c r="S39" s="60"/>
      <c r="T39" s="60"/>
      <c r="U39" s="60"/>
      <c r="V39" s="60"/>
      <c r="W39" s="60">
        <v>3017890</v>
      </c>
      <c r="X39" s="60">
        <v>2970804</v>
      </c>
      <c r="Y39" s="60">
        <v>47086</v>
      </c>
      <c r="Z39" s="140">
        <v>1.58</v>
      </c>
      <c r="AA39" s="155">
        <v>5941610</v>
      </c>
    </row>
    <row r="40" spans="1:27" ht="12.75">
      <c r="A40" s="138" t="s">
        <v>86</v>
      </c>
      <c r="B40" s="136"/>
      <c r="C40" s="155">
        <v>9015704</v>
      </c>
      <c r="D40" s="155"/>
      <c r="E40" s="156">
        <v>13209692</v>
      </c>
      <c r="F40" s="60">
        <v>13209692</v>
      </c>
      <c r="G40" s="60">
        <v>809875</v>
      </c>
      <c r="H40" s="60">
        <v>596756</v>
      </c>
      <c r="I40" s="60">
        <v>777144</v>
      </c>
      <c r="J40" s="60">
        <v>2183775</v>
      </c>
      <c r="K40" s="60">
        <v>501373</v>
      </c>
      <c r="L40" s="60">
        <v>1175921</v>
      </c>
      <c r="M40" s="60">
        <v>632170</v>
      </c>
      <c r="N40" s="60">
        <v>2309464</v>
      </c>
      <c r="O40" s="60"/>
      <c r="P40" s="60"/>
      <c r="Q40" s="60"/>
      <c r="R40" s="60"/>
      <c r="S40" s="60"/>
      <c r="T40" s="60"/>
      <c r="U40" s="60"/>
      <c r="V40" s="60"/>
      <c r="W40" s="60">
        <v>4493239</v>
      </c>
      <c r="X40" s="60">
        <v>4444648</v>
      </c>
      <c r="Y40" s="60">
        <v>48591</v>
      </c>
      <c r="Z40" s="140">
        <v>1.09</v>
      </c>
      <c r="AA40" s="155">
        <v>13209692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10027160</v>
      </c>
      <c r="D42" s="153">
        <f>SUM(D43:D46)</f>
        <v>0</v>
      </c>
      <c r="E42" s="154">
        <f t="shared" si="8"/>
        <v>9224999</v>
      </c>
      <c r="F42" s="100">
        <f t="shared" si="8"/>
        <v>9224999</v>
      </c>
      <c r="G42" s="100">
        <f t="shared" si="8"/>
        <v>905314</v>
      </c>
      <c r="H42" s="100">
        <f t="shared" si="8"/>
        <v>936072</v>
      </c>
      <c r="I42" s="100">
        <f t="shared" si="8"/>
        <v>986682</v>
      </c>
      <c r="J42" s="100">
        <f t="shared" si="8"/>
        <v>2828068</v>
      </c>
      <c r="K42" s="100">
        <f t="shared" si="8"/>
        <v>992589</v>
      </c>
      <c r="L42" s="100">
        <f t="shared" si="8"/>
        <v>1555049</v>
      </c>
      <c r="M42" s="100">
        <f t="shared" si="8"/>
        <v>1208081</v>
      </c>
      <c r="N42" s="100">
        <f t="shared" si="8"/>
        <v>3755719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6583787</v>
      </c>
      <c r="X42" s="100">
        <f t="shared" si="8"/>
        <v>4612500</v>
      </c>
      <c r="Y42" s="100">
        <f t="shared" si="8"/>
        <v>1971287</v>
      </c>
      <c r="Z42" s="137">
        <f>+IF(X42&lt;&gt;0,+(Y42/X42)*100,0)</f>
        <v>42.73792953929539</v>
      </c>
      <c r="AA42" s="153">
        <f>SUM(AA43:AA46)</f>
        <v>9224999</v>
      </c>
    </row>
    <row r="43" spans="1:27" ht="12.75">
      <c r="A43" s="138" t="s">
        <v>89</v>
      </c>
      <c r="B43" s="136"/>
      <c r="C43" s="155">
        <v>3068164</v>
      </c>
      <c r="D43" s="155"/>
      <c r="E43" s="156">
        <v>1980208</v>
      </c>
      <c r="F43" s="60">
        <v>1980208</v>
      </c>
      <c r="G43" s="60">
        <v>277478</v>
      </c>
      <c r="H43" s="60">
        <v>291422</v>
      </c>
      <c r="I43" s="60">
        <v>309947</v>
      </c>
      <c r="J43" s="60">
        <v>878847</v>
      </c>
      <c r="K43" s="60">
        <v>306265</v>
      </c>
      <c r="L43" s="60">
        <v>331005</v>
      </c>
      <c r="M43" s="60">
        <v>362600</v>
      </c>
      <c r="N43" s="60">
        <v>999870</v>
      </c>
      <c r="O43" s="60"/>
      <c r="P43" s="60"/>
      <c r="Q43" s="60"/>
      <c r="R43" s="60"/>
      <c r="S43" s="60"/>
      <c r="T43" s="60"/>
      <c r="U43" s="60"/>
      <c r="V43" s="60"/>
      <c r="W43" s="60">
        <v>1878717</v>
      </c>
      <c r="X43" s="60">
        <v>990102</v>
      </c>
      <c r="Y43" s="60">
        <v>888615</v>
      </c>
      <c r="Z43" s="140">
        <v>89.75</v>
      </c>
      <c r="AA43" s="155">
        <v>1980208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6958996</v>
      </c>
      <c r="D46" s="155"/>
      <c r="E46" s="156">
        <v>7244791</v>
      </c>
      <c r="F46" s="60">
        <v>7244791</v>
      </c>
      <c r="G46" s="60">
        <v>627836</v>
      </c>
      <c r="H46" s="60">
        <v>644650</v>
      </c>
      <c r="I46" s="60">
        <v>676735</v>
      </c>
      <c r="J46" s="60">
        <v>1949221</v>
      </c>
      <c r="K46" s="60">
        <v>686324</v>
      </c>
      <c r="L46" s="60">
        <v>1224044</v>
      </c>
      <c r="M46" s="60">
        <v>845481</v>
      </c>
      <c r="N46" s="60">
        <v>2755849</v>
      </c>
      <c r="O46" s="60"/>
      <c r="P46" s="60"/>
      <c r="Q46" s="60"/>
      <c r="R46" s="60"/>
      <c r="S46" s="60"/>
      <c r="T46" s="60"/>
      <c r="U46" s="60"/>
      <c r="V46" s="60"/>
      <c r="W46" s="60">
        <v>4705070</v>
      </c>
      <c r="X46" s="60">
        <v>3622398</v>
      </c>
      <c r="Y46" s="60">
        <v>1082672</v>
      </c>
      <c r="Z46" s="140">
        <v>29.89</v>
      </c>
      <c r="AA46" s="155">
        <v>7244791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2039319</v>
      </c>
      <c r="F47" s="100">
        <v>2039319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1019658</v>
      </c>
      <c r="Y47" s="100">
        <v>-1019658</v>
      </c>
      <c r="Z47" s="137">
        <v>-100</v>
      </c>
      <c r="AA47" s="153">
        <v>2039319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142752564</v>
      </c>
      <c r="D48" s="168">
        <f>+D28+D32+D38+D42+D47</f>
        <v>0</v>
      </c>
      <c r="E48" s="169">
        <f t="shared" si="9"/>
        <v>137143785</v>
      </c>
      <c r="F48" s="73">
        <f t="shared" si="9"/>
        <v>137143785</v>
      </c>
      <c r="G48" s="73">
        <f t="shared" si="9"/>
        <v>9720615</v>
      </c>
      <c r="H48" s="73">
        <f t="shared" si="9"/>
        <v>10273109</v>
      </c>
      <c r="I48" s="73">
        <f t="shared" si="9"/>
        <v>9062217</v>
      </c>
      <c r="J48" s="73">
        <f t="shared" si="9"/>
        <v>29055941</v>
      </c>
      <c r="K48" s="73">
        <f t="shared" si="9"/>
        <v>9665510</v>
      </c>
      <c r="L48" s="73">
        <f t="shared" si="9"/>
        <v>11992551</v>
      </c>
      <c r="M48" s="73">
        <f t="shared" si="9"/>
        <v>11285906</v>
      </c>
      <c r="N48" s="73">
        <f t="shared" si="9"/>
        <v>32943967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61999908</v>
      </c>
      <c r="X48" s="73">
        <f t="shared" si="9"/>
        <v>74028399</v>
      </c>
      <c r="Y48" s="73">
        <f t="shared" si="9"/>
        <v>-12028491</v>
      </c>
      <c r="Z48" s="170">
        <f>+IF(X48&lt;&gt;0,+(Y48/X48)*100,0)</f>
        <v>-16.248481883283738</v>
      </c>
      <c r="AA48" s="168">
        <f>+AA28+AA32+AA38+AA42+AA47</f>
        <v>137143785</v>
      </c>
    </row>
    <row r="49" spans="1:27" ht="12.75">
      <c r="A49" s="148" t="s">
        <v>49</v>
      </c>
      <c r="B49" s="149"/>
      <c r="C49" s="171">
        <f aca="true" t="shared" si="10" ref="C49:Y49">+C25-C48</f>
        <v>5836816</v>
      </c>
      <c r="D49" s="171">
        <f>+D25-D48</f>
        <v>0</v>
      </c>
      <c r="E49" s="172">
        <f t="shared" si="10"/>
        <v>1596183</v>
      </c>
      <c r="F49" s="173">
        <f t="shared" si="10"/>
        <v>1596183</v>
      </c>
      <c r="G49" s="173">
        <f t="shared" si="10"/>
        <v>43616177</v>
      </c>
      <c r="H49" s="173">
        <f t="shared" si="10"/>
        <v>-9417579</v>
      </c>
      <c r="I49" s="173">
        <f t="shared" si="10"/>
        <v>-8165938</v>
      </c>
      <c r="J49" s="173">
        <f t="shared" si="10"/>
        <v>26032660</v>
      </c>
      <c r="K49" s="173">
        <f t="shared" si="10"/>
        <v>-8626795</v>
      </c>
      <c r="L49" s="173">
        <f t="shared" si="10"/>
        <v>-10882764</v>
      </c>
      <c r="M49" s="173">
        <f t="shared" si="10"/>
        <v>15208689</v>
      </c>
      <c r="N49" s="173">
        <f t="shared" si="10"/>
        <v>-4300870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21731790</v>
      </c>
      <c r="X49" s="173">
        <f>IF(F25=F48,0,X25-X48)</f>
        <v>-6741545</v>
      </c>
      <c r="Y49" s="173">
        <f t="shared" si="10"/>
        <v>28473335</v>
      </c>
      <c r="Z49" s="174">
        <f>+IF(X49&lt;&gt;0,+(Y49/X49)*100,0)</f>
        <v>-422.35622546463753</v>
      </c>
      <c r="AA49" s="171">
        <f>+AA25-AA48</f>
        <v>1596183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25753131</v>
      </c>
      <c r="D5" s="155">
        <v>0</v>
      </c>
      <c r="E5" s="156">
        <v>23322181</v>
      </c>
      <c r="F5" s="60">
        <v>23322181</v>
      </c>
      <c r="G5" s="60">
        <v>22103802</v>
      </c>
      <c r="H5" s="60">
        <v>309280</v>
      </c>
      <c r="I5" s="60">
        <v>325017</v>
      </c>
      <c r="J5" s="60">
        <v>22738099</v>
      </c>
      <c r="K5" s="60">
        <v>323933</v>
      </c>
      <c r="L5" s="60">
        <v>358791</v>
      </c>
      <c r="M5" s="60">
        <v>309296</v>
      </c>
      <c r="N5" s="60">
        <v>992020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23730119</v>
      </c>
      <c r="X5" s="60">
        <v>9584670</v>
      </c>
      <c r="Y5" s="60">
        <v>14145449</v>
      </c>
      <c r="Z5" s="140">
        <v>147.58</v>
      </c>
      <c r="AA5" s="155">
        <v>23322181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653355</v>
      </c>
      <c r="D10" s="155">
        <v>0</v>
      </c>
      <c r="E10" s="156">
        <v>717306</v>
      </c>
      <c r="F10" s="54">
        <v>717306</v>
      </c>
      <c r="G10" s="54">
        <v>63590</v>
      </c>
      <c r="H10" s="54">
        <v>63590</v>
      </c>
      <c r="I10" s="54">
        <v>69541</v>
      </c>
      <c r="J10" s="54">
        <v>196721</v>
      </c>
      <c r="K10" s="54">
        <v>64734</v>
      </c>
      <c r="L10" s="54">
        <v>59306</v>
      </c>
      <c r="M10" s="54">
        <v>64526</v>
      </c>
      <c r="N10" s="54">
        <v>188566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385287</v>
      </c>
      <c r="X10" s="54">
        <v>358656</v>
      </c>
      <c r="Y10" s="54">
        <v>26631</v>
      </c>
      <c r="Z10" s="184">
        <v>7.43</v>
      </c>
      <c r="AA10" s="130">
        <v>717306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146952</v>
      </c>
      <c r="D12" s="155">
        <v>0</v>
      </c>
      <c r="E12" s="156">
        <v>543406</v>
      </c>
      <c r="F12" s="60">
        <v>543406</v>
      </c>
      <c r="G12" s="60">
        <v>13590</v>
      </c>
      <c r="H12" s="60">
        <v>298246</v>
      </c>
      <c r="I12" s="60">
        <v>12545</v>
      </c>
      <c r="J12" s="60">
        <v>324381</v>
      </c>
      <c r="K12" s="60">
        <v>14318</v>
      </c>
      <c r="L12" s="60">
        <v>12456</v>
      </c>
      <c r="M12" s="60">
        <v>10352</v>
      </c>
      <c r="N12" s="60">
        <v>37126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361507</v>
      </c>
      <c r="X12" s="60">
        <v>273329</v>
      </c>
      <c r="Y12" s="60">
        <v>88178</v>
      </c>
      <c r="Z12" s="140">
        <v>32.26</v>
      </c>
      <c r="AA12" s="155">
        <v>543406</v>
      </c>
    </row>
    <row r="13" spans="1:27" ht="12.75">
      <c r="A13" s="181" t="s">
        <v>109</v>
      </c>
      <c r="B13" s="185"/>
      <c r="C13" s="155">
        <v>1129318</v>
      </c>
      <c r="D13" s="155">
        <v>0</v>
      </c>
      <c r="E13" s="156">
        <v>2565736</v>
      </c>
      <c r="F13" s="60">
        <v>2565736</v>
      </c>
      <c r="G13" s="60">
        <v>18412</v>
      </c>
      <c r="H13" s="60">
        <v>0</v>
      </c>
      <c r="I13" s="60">
        <v>95917</v>
      </c>
      <c r="J13" s="60">
        <v>114329</v>
      </c>
      <c r="K13" s="60">
        <v>0</v>
      </c>
      <c r="L13" s="60">
        <v>6504</v>
      </c>
      <c r="M13" s="60">
        <v>3798</v>
      </c>
      <c r="N13" s="60">
        <v>10302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124631</v>
      </c>
      <c r="X13" s="60">
        <v>1282866</v>
      </c>
      <c r="Y13" s="60">
        <v>-1158235</v>
      </c>
      <c r="Z13" s="140">
        <v>-90.28</v>
      </c>
      <c r="AA13" s="155">
        <v>2565736</v>
      </c>
    </row>
    <row r="14" spans="1:27" ht="12.75">
      <c r="A14" s="181" t="s">
        <v>110</v>
      </c>
      <c r="B14" s="185"/>
      <c r="C14" s="155">
        <v>3777615</v>
      </c>
      <c r="D14" s="155">
        <v>0</v>
      </c>
      <c r="E14" s="156">
        <v>4124629</v>
      </c>
      <c r="F14" s="60">
        <v>4124629</v>
      </c>
      <c r="G14" s="60">
        <v>273745</v>
      </c>
      <c r="H14" s="60">
        <v>0</v>
      </c>
      <c r="I14" s="60">
        <v>203267</v>
      </c>
      <c r="J14" s="60">
        <v>477012</v>
      </c>
      <c r="K14" s="60">
        <v>445798</v>
      </c>
      <c r="L14" s="60">
        <v>443477</v>
      </c>
      <c r="M14" s="60">
        <v>484775</v>
      </c>
      <c r="N14" s="60">
        <v>1374050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1851062</v>
      </c>
      <c r="X14" s="60">
        <v>2062314</v>
      </c>
      <c r="Y14" s="60">
        <v>-211252</v>
      </c>
      <c r="Z14" s="140">
        <v>-10.24</v>
      </c>
      <c r="AA14" s="155">
        <v>4124629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588650</v>
      </c>
      <c r="D16" s="155">
        <v>0</v>
      </c>
      <c r="E16" s="156">
        <v>835506</v>
      </c>
      <c r="F16" s="60">
        <v>835506</v>
      </c>
      <c r="G16" s="60">
        <v>263</v>
      </c>
      <c r="H16" s="60">
        <v>0</v>
      </c>
      <c r="I16" s="60">
        <v>2777</v>
      </c>
      <c r="J16" s="60">
        <v>3040</v>
      </c>
      <c r="K16" s="60">
        <v>1200</v>
      </c>
      <c r="L16" s="60">
        <v>973</v>
      </c>
      <c r="M16" s="60">
        <v>0</v>
      </c>
      <c r="N16" s="60">
        <v>2173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5213</v>
      </c>
      <c r="X16" s="60">
        <v>417756</v>
      </c>
      <c r="Y16" s="60">
        <v>-412543</v>
      </c>
      <c r="Z16" s="140">
        <v>-98.75</v>
      </c>
      <c r="AA16" s="155">
        <v>835506</v>
      </c>
    </row>
    <row r="17" spans="1:27" ht="12.75">
      <c r="A17" s="181" t="s">
        <v>113</v>
      </c>
      <c r="B17" s="185"/>
      <c r="C17" s="155">
        <v>1604886</v>
      </c>
      <c r="D17" s="155">
        <v>0</v>
      </c>
      <c r="E17" s="156">
        <v>1773050</v>
      </c>
      <c r="F17" s="60">
        <v>1773050</v>
      </c>
      <c r="G17" s="60">
        <v>149721</v>
      </c>
      <c r="H17" s="60">
        <v>141498</v>
      </c>
      <c r="I17" s="60">
        <v>136855</v>
      </c>
      <c r="J17" s="60">
        <v>428074</v>
      </c>
      <c r="K17" s="60">
        <v>122952</v>
      </c>
      <c r="L17" s="60">
        <v>172108</v>
      </c>
      <c r="M17" s="60">
        <v>114011</v>
      </c>
      <c r="N17" s="60">
        <v>409071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837145</v>
      </c>
      <c r="X17" s="60">
        <v>886524</v>
      </c>
      <c r="Y17" s="60">
        <v>-49379</v>
      </c>
      <c r="Z17" s="140">
        <v>-5.57</v>
      </c>
      <c r="AA17" s="155">
        <v>1773050</v>
      </c>
    </row>
    <row r="18" spans="1:27" ht="12.75">
      <c r="A18" s="183" t="s">
        <v>114</v>
      </c>
      <c r="B18" s="182"/>
      <c r="C18" s="155">
        <v>343681</v>
      </c>
      <c r="D18" s="155">
        <v>0</v>
      </c>
      <c r="E18" s="156">
        <v>483481</v>
      </c>
      <c r="F18" s="60">
        <v>483481</v>
      </c>
      <c r="G18" s="60">
        <v>35297</v>
      </c>
      <c r="H18" s="60">
        <v>31384</v>
      </c>
      <c r="I18" s="60">
        <v>23356</v>
      </c>
      <c r="J18" s="60">
        <v>90037</v>
      </c>
      <c r="K18" s="60">
        <v>29815</v>
      </c>
      <c r="L18" s="60">
        <v>26423</v>
      </c>
      <c r="M18" s="60">
        <v>20481</v>
      </c>
      <c r="N18" s="60">
        <v>76719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166756</v>
      </c>
      <c r="X18" s="60">
        <v>241740</v>
      </c>
      <c r="Y18" s="60">
        <v>-74984</v>
      </c>
      <c r="Z18" s="140">
        <v>-31.02</v>
      </c>
      <c r="AA18" s="155">
        <v>483481</v>
      </c>
    </row>
    <row r="19" spans="1:27" ht="12.75">
      <c r="A19" s="181" t="s">
        <v>34</v>
      </c>
      <c r="B19" s="185"/>
      <c r="C19" s="155">
        <v>79838000</v>
      </c>
      <c r="D19" s="155">
        <v>0</v>
      </c>
      <c r="E19" s="156">
        <v>79014361</v>
      </c>
      <c r="F19" s="60">
        <v>79014361</v>
      </c>
      <c r="G19" s="60">
        <v>30674000</v>
      </c>
      <c r="H19" s="60">
        <v>0</v>
      </c>
      <c r="I19" s="60">
        <v>23011</v>
      </c>
      <c r="J19" s="60">
        <v>30697011</v>
      </c>
      <c r="K19" s="60">
        <v>0</v>
      </c>
      <c r="L19" s="60">
        <v>22891</v>
      </c>
      <c r="M19" s="60">
        <v>24538000</v>
      </c>
      <c r="N19" s="60">
        <v>24560891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55257902</v>
      </c>
      <c r="X19" s="60">
        <v>39507180</v>
      </c>
      <c r="Y19" s="60">
        <v>15750722</v>
      </c>
      <c r="Z19" s="140">
        <v>39.87</v>
      </c>
      <c r="AA19" s="155">
        <v>79014361</v>
      </c>
    </row>
    <row r="20" spans="1:27" ht="12.75">
      <c r="A20" s="181" t="s">
        <v>35</v>
      </c>
      <c r="B20" s="185"/>
      <c r="C20" s="155">
        <v>12178336</v>
      </c>
      <c r="D20" s="155">
        <v>0</v>
      </c>
      <c r="E20" s="156">
        <v>296562</v>
      </c>
      <c r="F20" s="54">
        <v>296562</v>
      </c>
      <c r="G20" s="54">
        <v>4372</v>
      </c>
      <c r="H20" s="54">
        <v>11532</v>
      </c>
      <c r="I20" s="54">
        <v>3993</v>
      </c>
      <c r="J20" s="54">
        <v>19897</v>
      </c>
      <c r="K20" s="54">
        <v>35965</v>
      </c>
      <c r="L20" s="54">
        <v>6858</v>
      </c>
      <c r="M20" s="54">
        <v>343123</v>
      </c>
      <c r="N20" s="54">
        <v>385946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405843</v>
      </c>
      <c r="X20" s="54">
        <v>139943</v>
      </c>
      <c r="Y20" s="54">
        <v>265900</v>
      </c>
      <c r="Z20" s="184">
        <v>190.01</v>
      </c>
      <c r="AA20" s="130">
        <v>296562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372400</v>
      </c>
      <c r="F21" s="60">
        <v>372400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606233</v>
      </c>
      <c r="N21" s="60">
        <v>606233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606233</v>
      </c>
      <c r="X21" s="60">
        <v>186198</v>
      </c>
      <c r="Y21" s="60">
        <v>420035</v>
      </c>
      <c r="Z21" s="140">
        <v>225.59</v>
      </c>
      <c r="AA21" s="155">
        <v>372400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126013924</v>
      </c>
      <c r="D22" s="188">
        <f>SUM(D5:D21)</f>
        <v>0</v>
      </c>
      <c r="E22" s="189">
        <f t="shared" si="0"/>
        <v>114048618</v>
      </c>
      <c r="F22" s="190">
        <f t="shared" si="0"/>
        <v>114048618</v>
      </c>
      <c r="G22" s="190">
        <f t="shared" si="0"/>
        <v>53336792</v>
      </c>
      <c r="H22" s="190">
        <f t="shared" si="0"/>
        <v>855530</v>
      </c>
      <c r="I22" s="190">
        <f t="shared" si="0"/>
        <v>896279</v>
      </c>
      <c r="J22" s="190">
        <f t="shared" si="0"/>
        <v>55088601</v>
      </c>
      <c r="K22" s="190">
        <f t="shared" si="0"/>
        <v>1038715</v>
      </c>
      <c r="L22" s="190">
        <f t="shared" si="0"/>
        <v>1109787</v>
      </c>
      <c r="M22" s="190">
        <f t="shared" si="0"/>
        <v>26494595</v>
      </c>
      <c r="N22" s="190">
        <f t="shared" si="0"/>
        <v>28643097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83731698</v>
      </c>
      <c r="X22" s="190">
        <f t="shared" si="0"/>
        <v>54941176</v>
      </c>
      <c r="Y22" s="190">
        <f t="shared" si="0"/>
        <v>28790522</v>
      </c>
      <c r="Z22" s="191">
        <f>+IF(X22&lt;&gt;0,+(Y22/X22)*100,0)</f>
        <v>52.40244948524582</v>
      </c>
      <c r="AA22" s="188">
        <f>SUM(AA5:AA21)</f>
        <v>114048618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51868471</v>
      </c>
      <c r="D25" s="155">
        <v>0</v>
      </c>
      <c r="E25" s="156">
        <v>62514326</v>
      </c>
      <c r="F25" s="60">
        <v>62514326</v>
      </c>
      <c r="G25" s="60">
        <v>4576293</v>
      </c>
      <c r="H25" s="60">
        <v>5005445</v>
      </c>
      <c r="I25" s="60">
        <v>5293785</v>
      </c>
      <c r="J25" s="60">
        <v>14875523</v>
      </c>
      <c r="K25" s="60">
        <v>4699217</v>
      </c>
      <c r="L25" s="60">
        <v>5867158</v>
      </c>
      <c r="M25" s="60">
        <v>5362004</v>
      </c>
      <c r="N25" s="60">
        <v>15928379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30803902</v>
      </c>
      <c r="X25" s="60">
        <v>31369717</v>
      </c>
      <c r="Y25" s="60">
        <v>-565815</v>
      </c>
      <c r="Z25" s="140">
        <v>-1.8</v>
      </c>
      <c r="AA25" s="155">
        <v>62514326</v>
      </c>
    </row>
    <row r="26" spans="1:27" ht="12.75">
      <c r="A26" s="183" t="s">
        <v>38</v>
      </c>
      <c r="B26" s="182"/>
      <c r="C26" s="155">
        <v>7414450</v>
      </c>
      <c r="D26" s="155">
        <v>0</v>
      </c>
      <c r="E26" s="156">
        <v>8912640</v>
      </c>
      <c r="F26" s="60">
        <v>8912640</v>
      </c>
      <c r="G26" s="60">
        <v>587260</v>
      </c>
      <c r="H26" s="60">
        <v>569232</v>
      </c>
      <c r="I26" s="60">
        <v>609262</v>
      </c>
      <c r="J26" s="60">
        <v>1765754</v>
      </c>
      <c r="K26" s="60">
        <v>609262</v>
      </c>
      <c r="L26" s="60">
        <v>609262</v>
      </c>
      <c r="M26" s="60">
        <v>609262</v>
      </c>
      <c r="N26" s="60">
        <v>1827786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3593540</v>
      </c>
      <c r="X26" s="60">
        <v>4488090</v>
      </c>
      <c r="Y26" s="60">
        <v>-894550</v>
      </c>
      <c r="Z26" s="140">
        <v>-19.93</v>
      </c>
      <c r="AA26" s="155">
        <v>8912640</v>
      </c>
    </row>
    <row r="27" spans="1:27" ht="12.75">
      <c r="A27" s="183" t="s">
        <v>118</v>
      </c>
      <c r="B27" s="182"/>
      <c r="C27" s="155">
        <v>1750594</v>
      </c>
      <c r="D27" s="155">
        <v>0</v>
      </c>
      <c r="E27" s="156">
        <v>3200000</v>
      </c>
      <c r="F27" s="60">
        <v>3200000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1600002</v>
      </c>
      <c r="Y27" s="60">
        <v>-1600002</v>
      </c>
      <c r="Z27" s="140">
        <v>-100</v>
      </c>
      <c r="AA27" s="155">
        <v>3200000</v>
      </c>
    </row>
    <row r="28" spans="1:27" ht="12.75">
      <c r="A28" s="183" t="s">
        <v>39</v>
      </c>
      <c r="B28" s="182"/>
      <c r="C28" s="155">
        <v>16756177</v>
      </c>
      <c r="D28" s="155">
        <v>0</v>
      </c>
      <c r="E28" s="156">
        <v>19898238</v>
      </c>
      <c r="F28" s="60">
        <v>19898238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9949122</v>
      </c>
      <c r="Y28" s="60">
        <v>-9949122</v>
      </c>
      <c r="Z28" s="140">
        <v>-100</v>
      </c>
      <c r="AA28" s="155">
        <v>19898238</v>
      </c>
    </row>
    <row r="29" spans="1:27" ht="12.75">
      <c r="A29" s="183" t="s">
        <v>40</v>
      </c>
      <c r="B29" s="182"/>
      <c r="C29" s="155">
        <v>1445942</v>
      </c>
      <c r="D29" s="155">
        <v>0</v>
      </c>
      <c r="E29" s="156">
        <v>880572</v>
      </c>
      <c r="F29" s="60">
        <v>880572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440286</v>
      </c>
      <c r="Y29" s="60">
        <v>-440286</v>
      </c>
      <c r="Z29" s="140">
        <v>-100</v>
      </c>
      <c r="AA29" s="155">
        <v>880572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6012391</v>
      </c>
      <c r="D31" s="155">
        <v>0</v>
      </c>
      <c r="E31" s="156">
        <v>2047120</v>
      </c>
      <c r="F31" s="60">
        <v>2047120</v>
      </c>
      <c r="G31" s="60">
        <v>180000</v>
      </c>
      <c r="H31" s="60">
        <v>299285</v>
      </c>
      <c r="I31" s="60">
        <v>241795</v>
      </c>
      <c r="J31" s="60">
        <v>721080</v>
      </c>
      <c r="K31" s="60">
        <v>41598</v>
      </c>
      <c r="L31" s="60">
        <v>263132</v>
      </c>
      <c r="M31" s="60">
        <v>201742</v>
      </c>
      <c r="N31" s="60">
        <v>506472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1227552</v>
      </c>
      <c r="X31" s="60">
        <v>1018893</v>
      </c>
      <c r="Y31" s="60">
        <v>208659</v>
      </c>
      <c r="Z31" s="140">
        <v>20.48</v>
      </c>
      <c r="AA31" s="155">
        <v>2047120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15349817</v>
      </c>
      <c r="F32" s="60">
        <v>15349817</v>
      </c>
      <c r="G32" s="60">
        <v>2738660</v>
      </c>
      <c r="H32" s="60">
        <v>2994032</v>
      </c>
      <c r="I32" s="60">
        <v>2055558</v>
      </c>
      <c r="J32" s="60">
        <v>7788250</v>
      </c>
      <c r="K32" s="60">
        <v>2029320</v>
      </c>
      <c r="L32" s="60">
        <v>3868073</v>
      </c>
      <c r="M32" s="60">
        <v>0</v>
      </c>
      <c r="N32" s="60">
        <v>5897393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13685643</v>
      </c>
      <c r="X32" s="60">
        <v>1279151</v>
      </c>
      <c r="Y32" s="60">
        <v>12406492</v>
      </c>
      <c r="Z32" s="140">
        <v>969.9</v>
      </c>
      <c r="AA32" s="155">
        <v>15349817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57504539</v>
      </c>
      <c r="D34" s="155">
        <v>0</v>
      </c>
      <c r="E34" s="156">
        <v>24341072</v>
      </c>
      <c r="F34" s="60">
        <v>24341072</v>
      </c>
      <c r="G34" s="60">
        <v>1638402</v>
      </c>
      <c r="H34" s="60">
        <v>1405115</v>
      </c>
      <c r="I34" s="60">
        <v>861817</v>
      </c>
      <c r="J34" s="60">
        <v>3905334</v>
      </c>
      <c r="K34" s="60">
        <v>2286113</v>
      </c>
      <c r="L34" s="60">
        <v>1384926</v>
      </c>
      <c r="M34" s="60">
        <v>5112898</v>
      </c>
      <c r="N34" s="60">
        <v>8783937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12689271</v>
      </c>
      <c r="X34" s="60">
        <v>16344783</v>
      </c>
      <c r="Y34" s="60">
        <v>-3655512</v>
      </c>
      <c r="Z34" s="140">
        <v>-22.37</v>
      </c>
      <c r="AA34" s="155">
        <v>24341072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142752564</v>
      </c>
      <c r="D36" s="188">
        <f>SUM(D25:D35)</f>
        <v>0</v>
      </c>
      <c r="E36" s="189">
        <f t="shared" si="1"/>
        <v>137143785</v>
      </c>
      <c r="F36" s="190">
        <f t="shared" si="1"/>
        <v>137143785</v>
      </c>
      <c r="G36" s="190">
        <f t="shared" si="1"/>
        <v>9720615</v>
      </c>
      <c r="H36" s="190">
        <f t="shared" si="1"/>
        <v>10273109</v>
      </c>
      <c r="I36" s="190">
        <f t="shared" si="1"/>
        <v>9062217</v>
      </c>
      <c r="J36" s="190">
        <f t="shared" si="1"/>
        <v>29055941</v>
      </c>
      <c r="K36" s="190">
        <f t="shared" si="1"/>
        <v>9665510</v>
      </c>
      <c r="L36" s="190">
        <f t="shared" si="1"/>
        <v>11992551</v>
      </c>
      <c r="M36" s="190">
        <f t="shared" si="1"/>
        <v>11285906</v>
      </c>
      <c r="N36" s="190">
        <f t="shared" si="1"/>
        <v>32943967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61999908</v>
      </c>
      <c r="X36" s="190">
        <f t="shared" si="1"/>
        <v>66490044</v>
      </c>
      <c r="Y36" s="190">
        <f t="shared" si="1"/>
        <v>-4490136</v>
      </c>
      <c r="Z36" s="191">
        <f>+IF(X36&lt;&gt;0,+(Y36/X36)*100,0)</f>
        <v>-6.753095245357335</v>
      </c>
      <c r="AA36" s="188">
        <f>SUM(AA25:AA35)</f>
        <v>137143785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-16738640</v>
      </c>
      <c r="D38" s="199">
        <f>+D22-D36</f>
        <v>0</v>
      </c>
      <c r="E38" s="200">
        <f t="shared" si="2"/>
        <v>-23095167</v>
      </c>
      <c r="F38" s="106">
        <f t="shared" si="2"/>
        <v>-23095167</v>
      </c>
      <c r="G38" s="106">
        <f t="shared" si="2"/>
        <v>43616177</v>
      </c>
      <c r="H38" s="106">
        <f t="shared" si="2"/>
        <v>-9417579</v>
      </c>
      <c r="I38" s="106">
        <f t="shared" si="2"/>
        <v>-8165938</v>
      </c>
      <c r="J38" s="106">
        <f t="shared" si="2"/>
        <v>26032660</v>
      </c>
      <c r="K38" s="106">
        <f t="shared" si="2"/>
        <v>-8626795</v>
      </c>
      <c r="L38" s="106">
        <f t="shared" si="2"/>
        <v>-10882764</v>
      </c>
      <c r="M38" s="106">
        <f t="shared" si="2"/>
        <v>15208689</v>
      </c>
      <c r="N38" s="106">
        <f t="shared" si="2"/>
        <v>-4300870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21731790</v>
      </c>
      <c r="X38" s="106">
        <f>IF(F22=F36,0,X22-X36)</f>
        <v>-11548868</v>
      </c>
      <c r="Y38" s="106">
        <f t="shared" si="2"/>
        <v>33280658</v>
      </c>
      <c r="Z38" s="201">
        <f>+IF(X38&lt;&gt;0,+(Y38/X38)*100,0)</f>
        <v>-288.17246850513834</v>
      </c>
      <c r="AA38" s="199">
        <f>+AA22-AA36</f>
        <v>-23095167</v>
      </c>
    </row>
    <row r="39" spans="1:27" ht="12.75">
      <c r="A39" s="181" t="s">
        <v>46</v>
      </c>
      <c r="B39" s="185"/>
      <c r="C39" s="155">
        <v>22575456</v>
      </c>
      <c r="D39" s="155">
        <v>0</v>
      </c>
      <c r="E39" s="156">
        <v>24691350</v>
      </c>
      <c r="F39" s="60">
        <v>24691350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12345678</v>
      </c>
      <c r="Y39" s="60">
        <v>-12345678</v>
      </c>
      <c r="Z39" s="140">
        <v>-100</v>
      </c>
      <c r="AA39" s="155">
        <v>24691350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5836816</v>
      </c>
      <c r="D42" s="206">
        <f>SUM(D38:D41)</f>
        <v>0</v>
      </c>
      <c r="E42" s="207">
        <f t="shared" si="3"/>
        <v>1596183</v>
      </c>
      <c r="F42" s="88">
        <f t="shared" si="3"/>
        <v>1596183</v>
      </c>
      <c r="G42" s="88">
        <f t="shared" si="3"/>
        <v>43616177</v>
      </c>
      <c r="H42" s="88">
        <f t="shared" si="3"/>
        <v>-9417579</v>
      </c>
      <c r="I42" s="88">
        <f t="shared" si="3"/>
        <v>-8165938</v>
      </c>
      <c r="J42" s="88">
        <f t="shared" si="3"/>
        <v>26032660</v>
      </c>
      <c r="K42" s="88">
        <f t="shared" si="3"/>
        <v>-8626795</v>
      </c>
      <c r="L42" s="88">
        <f t="shared" si="3"/>
        <v>-10882764</v>
      </c>
      <c r="M42" s="88">
        <f t="shared" si="3"/>
        <v>15208689</v>
      </c>
      <c r="N42" s="88">
        <f t="shared" si="3"/>
        <v>-4300870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21731790</v>
      </c>
      <c r="X42" s="88">
        <f t="shared" si="3"/>
        <v>796810</v>
      </c>
      <c r="Y42" s="88">
        <f t="shared" si="3"/>
        <v>20934980</v>
      </c>
      <c r="Z42" s="208">
        <f>+IF(X42&lt;&gt;0,+(Y42/X42)*100,0)</f>
        <v>2627.3490543542375</v>
      </c>
      <c r="AA42" s="206">
        <f>SUM(AA38:AA41)</f>
        <v>1596183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5836816</v>
      </c>
      <c r="D44" s="210">
        <f>+D42-D43</f>
        <v>0</v>
      </c>
      <c r="E44" s="211">
        <f t="shared" si="4"/>
        <v>1596183</v>
      </c>
      <c r="F44" s="77">
        <f t="shared" si="4"/>
        <v>1596183</v>
      </c>
      <c r="G44" s="77">
        <f t="shared" si="4"/>
        <v>43616177</v>
      </c>
      <c r="H44" s="77">
        <f t="shared" si="4"/>
        <v>-9417579</v>
      </c>
      <c r="I44" s="77">
        <f t="shared" si="4"/>
        <v>-8165938</v>
      </c>
      <c r="J44" s="77">
        <f t="shared" si="4"/>
        <v>26032660</v>
      </c>
      <c r="K44" s="77">
        <f t="shared" si="4"/>
        <v>-8626795</v>
      </c>
      <c r="L44" s="77">
        <f t="shared" si="4"/>
        <v>-10882764</v>
      </c>
      <c r="M44" s="77">
        <f t="shared" si="4"/>
        <v>15208689</v>
      </c>
      <c r="N44" s="77">
        <f t="shared" si="4"/>
        <v>-4300870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21731790</v>
      </c>
      <c r="X44" s="77">
        <f t="shared" si="4"/>
        <v>796810</v>
      </c>
      <c r="Y44" s="77">
        <f t="shared" si="4"/>
        <v>20934980</v>
      </c>
      <c r="Z44" s="212">
        <f>+IF(X44&lt;&gt;0,+(Y44/X44)*100,0)</f>
        <v>2627.3490543542375</v>
      </c>
      <c r="AA44" s="210">
        <f>+AA42-AA43</f>
        <v>1596183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5836816</v>
      </c>
      <c r="D46" s="206">
        <f>SUM(D44:D45)</f>
        <v>0</v>
      </c>
      <c r="E46" s="207">
        <f t="shared" si="5"/>
        <v>1596183</v>
      </c>
      <c r="F46" s="88">
        <f t="shared" si="5"/>
        <v>1596183</v>
      </c>
      <c r="G46" s="88">
        <f t="shared" si="5"/>
        <v>43616177</v>
      </c>
      <c r="H46" s="88">
        <f t="shared" si="5"/>
        <v>-9417579</v>
      </c>
      <c r="I46" s="88">
        <f t="shared" si="5"/>
        <v>-8165938</v>
      </c>
      <c r="J46" s="88">
        <f t="shared" si="5"/>
        <v>26032660</v>
      </c>
      <c r="K46" s="88">
        <f t="shared" si="5"/>
        <v>-8626795</v>
      </c>
      <c r="L46" s="88">
        <f t="shared" si="5"/>
        <v>-10882764</v>
      </c>
      <c r="M46" s="88">
        <f t="shared" si="5"/>
        <v>15208689</v>
      </c>
      <c r="N46" s="88">
        <f t="shared" si="5"/>
        <v>-4300870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21731790</v>
      </c>
      <c r="X46" s="88">
        <f t="shared" si="5"/>
        <v>796810</v>
      </c>
      <c r="Y46" s="88">
        <f t="shared" si="5"/>
        <v>20934980</v>
      </c>
      <c r="Z46" s="208">
        <f>+IF(X46&lt;&gt;0,+(Y46/X46)*100,0)</f>
        <v>2627.3490543542375</v>
      </c>
      <c r="AA46" s="206">
        <f>SUM(AA44:AA45)</f>
        <v>1596183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5836816</v>
      </c>
      <c r="D48" s="217">
        <f>SUM(D46:D47)</f>
        <v>0</v>
      </c>
      <c r="E48" s="218">
        <f t="shared" si="6"/>
        <v>1596183</v>
      </c>
      <c r="F48" s="219">
        <f t="shared" si="6"/>
        <v>1596183</v>
      </c>
      <c r="G48" s="219">
        <f t="shared" si="6"/>
        <v>43616177</v>
      </c>
      <c r="H48" s="220">
        <f t="shared" si="6"/>
        <v>-9417579</v>
      </c>
      <c r="I48" s="220">
        <f t="shared" si="6"/>
        <v>-8165938</v>
      </c>
      <c r="J48" s="220">
        <f t="shared" si="6"/>
        <v>26032660</v>
      </c>
      <c r="K48" s="220">
        <f t="shared" si="6"/>
        <v>-8626795</v>
      </c>
      <c r="L48" s="220">
        <f t="shared" si="6"/>
        <v>-10882764</v>
      </c>
      <c r="M48" s="219">
        <f t="shared" si="6"/>
        <v>15208689</v>
      </c>
      <c r="N48" s="219">
        <f t="shared" si="6"/>
        <v>-4300870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21731790</v>
      </c>
      <c r="X48" s="220">
        <f t="shared" si="6"/>
        <v>796810</v>
      </c>
      <c r="Y48" s="220">
        <f t="shared" si="6"/>
        <v>20934980</v>
      </c>
      <c r="Z48" s="221">
        <f>+IF(X48&lt;&gt;0,+(Y48/X48)*100,0)</f>
        <v>2627.3490543542375</v>
      </c>
      <c r="AA48" s="222">
        <f>SUM(AA46:AA47)</f>
        <v>1596183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2786202</v>
      </c>
      <c r="D5" s="153">
        <f>SUM(D6:D8)</f>
        <v>0</v>
      </c>
      <c r="E5" s="154">
        <f t="shared" si="0"/>
        <v>3956061</v>
      </c>
      <c r="F5" s="100">
        <f t="shared" si="0"/>
        <v>3956061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149000</v>
      </c>
      <c r="L5" s="100">
        <f t="shared" si="0"/>
        <v>0</v>
      </c>
      <c r="M5" s="100">
        <f t="shared" si="0"/>
        <v>0</v>
      </c>
      <c r="N5" s="100">
        <f t="shared" si="0"/>
        <v>149000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149000</v>
      </c>
      <c r="X5" s="100">
        <f t="shared" si="0"/>
        <v>708562</v>
      </c>
      <c r="Y5" s="100">
        <f t="shared" si="0"/>
        <v>-559562</v>
      </c>
      <c r="Z5" s="137">
        <f>+IF(X5&lt;&gt;0,+(Y5/X5)*100,0)</f>
        <v>-78.97149437875585</v>
      </c>
      <c r="AA5" s="153">
        <f>SUM(AA6:AA8)</f>
        <v>3956061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3956061</v>
      </c>
      <c r="F7" s="159">
        <v>3956061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708562</v>
      </c>
      <c r="Y7" s="159">
        <v>-708562</v>
      </c>
      <c r="Z7" s="141">
        <v>-100</v>
      </c>
      <c r="AA7" s="225">
        <v>3956061</v>
      </c>
    </row>
    <row r="8" spans="1:27" ht="12.75">
      <c r="A8" s="138" t="s">
        <v>77</v>
      </c>
      <c r="B8" s="136"/>
      <c r="C8" s="155">
        <v>2786202</v>
      </c>
      <c r="D8" s="155"/>
      <c r="E8" s="156"/>
      <c r="F8" s="60"/>
      <c r="G8" s="60"/>
      <c r="H8" s="60"/>
      <c r="I8" s="60"/>
      <c r="J8" s="60"/>
      <c r="K8" s="60">
        <v>149000</v>
      </c>
      <c r="L8" s="60"/>
      <c r="M8" s="60"/>
      <c r="N8" s="60">
        <v>149000</v>
      </c>
      <c r="O8" s="60"/>
      <c r="P8" s="60"/>
      <c r="Q8" s="60"/>
      <c r="R8" s="60"/>
      <c r="S8" s="60"/>
      <c r="T8" s="60"/>
      <c r="U8" s="60"/>
      <c r="V8" s="60"/>
      <c r="W8" s="60">
        <v>149000</v>
      </c>
      <c r="X8" s="60"/>
      <c r="Y8" s="60">
        <v>149000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393807</v>
      </c>
      <c r="D9" s="153">
        <f>SUM(D10:D14)</f>
        <v>0</v>
      </c>
      <c r="E9" s="154">
        <f t="shared" si="1"/>
        <v>1287254</v>
      </c>
      <c r="F9" s="100">
        <f t="shared" si="1"/>
        <v>1287254</v>
      </c>
      <c r="G9" s="100">
        <f t="shared" si="1"/>
        <v>481991</v>
      </c>
      <c r="H9" s="100">
        <f t="shared" si="1"/>
        <v>1594292</v>
      </c>
      <c r="I9" s="100">
        <f t="shared" si="1"/>
        <v>815558</v>
      </c>
      <c r="J9" s="100">
        <f t="shared" si="1"/>
        <v>2891841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2891841</v>
      </c>
      <c r="X9" s="100">
        <f t="shared" si="1"/>
        <v>643632</v>
      </c>
      <c r="Y9" s="100">
        <f t="shared" si="1"/>
        <v>2248209</v>
      </c>
      <c r="Z9" s="137">
        <f>+IF(X9&lt;&gt;0,+(Y9/X9)*100,0)</f>
        <v>349.3003766127228</v>
      </c>
      <c r="AA9" s="102">
        <f>SUM(AA10:AA14)</f>
        <v>1287254</v>
      </c>
    </row>
    <row r="10" spans="1:27" ht="12.75">
      <c r="A10" s="138" t="s">
        <v>79</v>
      </c>
      <c r="B10" s="136"/>
      <c r="C10" s="155">
        <v>393807</v>
      </c>
      <c r="D10" s="155"/>
      <c r="E10" s="156">
        <v>350000</v>
      </c>
      <c r="F10" s="60">
        <v>350000</v>
      </c>
      <c r="G10" s="60">
        <v>481991</v>
      </c>
      <c r="H10" s="60">
        <v>1594292</v>
      </c>
      <c r="I10" s="60">
        <v>815558</v>
      </c>
      <c r="J10" s="60">
        <v>2891841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2891841</v>
      </c>
      <c r="X10" s="60">
        <v>175002</v>
      </c>
      <c r="Y10" s="60">
        <v>2716839</v>
      </c>
      <c r="Z10" s="140">
        <v>1552.46</v>
      </c>
      <c r="AA10" s="62">
        <v>350000</v>
      </c>
    </row>
    <row r="11" spans="1:27" ht="12.75">
      <c r="A11" s="138" t="s">
        <v>80</v>
      </c>
      <c r="B11" s="136"/>
      <c r="C11" s="155"/>
      <c r="D11" s="155"/>
      <c r="E11" s="156">
        <v>618000</v>
      </c>
      <c r="F11" s="60">
        <v>618000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309000</v>
      </c>
      <c r="Y11" s="60">
        <v>-309000</v>
      </c>
      <c r="Z11" s="140">
        <v>-100</v>
      </c>
      <c r="AA11" s="62">
        <v>618000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319254</v>
      </c>
      <c r="F13" s="60">
        <v>319254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159630</v>
      </c>
      <c r="Y13" s="60">
        <v>-159630</v>
      </c>
      <c r="Z13" s="140">
        <v>-100</v>
      </c>
      <c r="AA13" s="62">
        <v>319254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20247393</v>
      </c>
      <c r="D15" s="153">
        <f>SUM(D16:D18)</f>
        <v>0</v>
      </c>
      <c r="E15" s="154">
        <f t="shared" si="2"/>
        <v>22157707</v>
      </c>
      <c r="F15" s="100">
        <f t="shared" si="2"/>
        <v>22157707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1612409</v>
      </c>
      <c r="L15" s="100">
        <f t="shared" si="2"/>
        <v>1119351</v>
      </c>
      <c r="M15" s="100">
        <f t="shared" si="2"/>
        <v>3389523</v>
      </c>
      <c r="N15" s="100">
        <f t="shared" si="2"/>
        <v>6121283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6121283</v>
      </c>
      <c r="X15" s="100">
        <f t="shared" si="2"/>
        <v>11078856</v>
      </c>
      <c r="Y15" s="100">
        <f t="shared" si="2"/>
        <v>-4957573</v>
      </c>
      <c r="Z15" s="137">
        <f>+IF(X15&lt;&gt;0,+(Y15/X15)*100,0)</f>
        <v>-44.748058824846176</v>
      </c>
      <c r="AA15" s="102">
        <f>SUM(AA16:AA18)</f>
        <v>22157707</v>
      </c>
    </row>
    <row r="16" spans="1:27" ht="12.75">
      <c r="A16" s="138" t="s">
        <v>85</v>
      </c>
      <c r="B16" s="136"/>
      <c r="C16" s="155"/>
      <c r="D16" s="155"/>
      <c r="E16" s="156">
        <v>364981</v>
      </c>
      <c r="F16" s="60">
        <v>364981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182490</v>
      </c>
      <c r="Y16" s="60">
        <v>-182490</v>
      </c>
      <c r="Z16" s="140">
        <v>-100</v>
      </c>
      <c r="AA16" s="62">
        <v>364981</v>
      </c>
    </row>
    <row r="17" spans="1:27" ht="12.75">
      <c r="A17" s="138" t="s">
        <v>86</v>
      </c>
      <c r="B17" s="136"/>
      <c r="C17" s="155">
        <v>20247393</v>
      </c>
      <c r="D17" s="155"/>
      <c r="E17" s="156">
        <v>21792726</v>
      </c>
      <c r="F17" s="60">
        <v>21792726</v>
      </c>
      <c r="G17" s="60"/>
      <c r="H17" s="60"/>
      <c r="I17" s="60"/>
      <c r="J17" s="60"/>
      <c r="K17" s="60">
        <v>1612409</v>
      </c>
      <c r="L17" s="60">
        <v>1119351</v>
      </c>
      <c r="M17" s="60">
        <v>3389523</v>
      </c>
      <c r="N17" s="60">
        <v>6121283</v>
      </c>
      <c r="O17" s="60"/>
      <c r="P17" s="60"/>
      <c r="Q17" s="60"/>
      <c r="R17" s="60"/>
      <c r="S17" s="60"/>
      <c r="T17" s="60"/>
      <c r="U17" s="60"/>
      <c r="V17" s="60"/>
      <c r="W17" s="60">
        <v>6121283</v>
      </c>
      <c r="X17" s="60">
        <v>10896366</v>
      </c>
      <c r="Y17" s="60">
        <v>-4775083</v>
      </c>
      <c r="Z17" s="140">
        <v>-43.82</v>
      </c>
      <c r="AA17" s="62">
        <v>21792726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1043544</v>
      </c>
      <c r="M19" s="100">
        <f t="shared" si="3"/>
        <v>0</v>
      </c>
      <c r="N19" s="100">
        <f t="shared" si="3"/>
        <v>1043544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1043544</v>
      </c>
      <c r="X19" s="100">
        <f t="shared" si="3"/>
        <v>5250000</v>
      </c>
      <c r="Y19" s="100">
        <f t="shared" si="3"/>
        <v>-4206456</v>
      </c>
      <c r="Z19" s="137">
        <f>+IF(X19&lt;&gt;0,+(Y19/X19)*100,0)</f>
        <v>-80.12297142857143</v>
      </c>
      <c r="AA19" s="102">
        <f>SUM(AA20:AA23)</f>
        <v>3000000</v>
      </c>
    </row>
    <row r="20" spans="1:27" ht="12.7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>
        <v>1043544</v>
      </c>
      <c r="M20" s="60"/>
      <c r="N20" s="60">
        <v>1043544</v>
      </c>
      <c r="O20" s="60"/>
      <c r="P20" s="60"/>
      <c r="Q20" s="60"/>
      <c r="R20" s="60"/>
      <c r="S20" s="60"/>
      <c r="T20" s="60"/>
      <c r="U20" s="60"/>
      <c r="V20" s="60"/>
      <c r="W20" s="60">
        <v>1043544</v>
      </c>
      <c r="X20" s="60">
        <v>1500000</v>
      </c>
      <c r="Y20" s="60">
        <v>-456456</v>
      </c>
      <c r="Z20" s="140">
        <v>-30.43</v>
      </c>
      <c r="AA20" s="62">
        <v>3000000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1250000</v>
      </c>
      <c r="Y21" s="60">
        <v>-1250000</v>
      </c>
      <c r="Z21" s="140">
        <v>-100</v>
      </c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1250000</v>
      </c>
      <c r="Y22" s="159">
        <v>-1250000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1250000</v>
      </c>
      <c r="Y23" s="60">
        <v>-1250000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1250000</v>
      </c>
      <c r="Y24" s="100">
        <v>-1250000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23427402</v>
      </c>
      <c r="D25" s="217">
        <f>+D5+D9+D15+D19+D24</f>
        <v>0</v>
      </c>
      <c r="E25" s="230">
        <f t="shared" si="4"/>
        <v>30401022</v>
      </c>
      <c r="F25" s="219">
        <f t="shared" si="4"/>
        <v>30401022</v>
      </c>
      <c r="G25" s="219">
        <f t="shared" si="4"/>
        <v>481991</v>
      </c>
      <c r="H25" s="219">
        <f t="shared" si="4"/>
        <v>1594292</v>
      </c>
      <c r="I25" s="219">
        <f t="shared" si="4"/>
        <v>815558</v>
      </c>
      <c r="J25" s="219">
        <f t="shared" si="4"/>
        <v>2891841</v>
      </c>
      <c r="K25" s="219">
        <f t="shared" si="4"/>
        <v>1761409</v>
      </c>
      <c r="L25" s="219">
        <f t="shared" si="4"/>
        <v>2162895</v>
      </c>
      <c r="M25" s="219">
        <f t="shared" si="4"/>
        <v>3389523</v>
      </c>
      <c r="N25" s="219">
        <f t="shared" si="4"/>
        <v>7313827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10205668</v>
      </c>
      <c r="X25" s="219">
        <f t="shared" si="4"/>
        <v>18931050</v>
      </c>
      <c r="Y25" s="219">
        <f t="shared" si="4"/>
        <v>-8725382</v>
      </c>
      <c r="Z25" s="231">
        <f>+IF(X25&lt;&gt;0,+(Y25/X25)*100,0)</f>
        <v>-46.0903225124861</v>
      </c>
      <c r="AA25" s="232">
        <f>+AA5+AA9+AA15+AA19+AA24</f>
        <v>30401022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19475000</v>
      </c>
      <c r="D28" s="155"/>
      <c r="E28" s="156">
        <v>24691350</v>
      </c>
      <c r="F28" s="60">
        <v>24691350</v>
      </c>
      <c r="G28" s="60">
        <v>481991</v>
      </c>
      <c r="H28" s="60">
        <v>1594292</v>
      </c>
      <c r="I28" s="60">
        <v>815558</v>
      </c>
      <c r="J28" s="60">
        <v>2891841</v>
      </c>
      <c r="K28" s="60">
        <v>1612409</v>
      </c>
      <c r="L28" s="60">
        <v>1119351</v>
      </c>
      <c r="M28" s="60">
        <v>3291523</v>
      </c>
      <c r="N28" s="60">
        <v>6023283</v>
      </c>
      <c r="O28" s="60"/>
      <c r="P28" s="60"/>
      <c r="Q28" s="60"/>
      <c r="R28" s="60"/>
      <c r="S28" s="60"/>
      <c r="T28" s="60"/>
      <c r="U28" s="60"/>
      <c r="V28" s="60"/>
      <c r="W28" s="60">
        <v>8915124</v>
      </c>
      <c r="X28" s="60">
        <v>12345678</v>
      </c>
      <c r="Y28" s="60">
        <v>-3430554</v>
      </c>
      <c r="Z28" s="140">
        <v>-27.79</v>
      </c>
      <c r="AA28" s="155">
        <v>24691350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19475000</v>
      </c>
      <c r="D32" s="210">
        <f>SUM(D28:D31)</f>
        <v>0</v>
      </c>
      <c r="E32" s="211">
        <f t="shared" si="5"/>
        <v>24691350</v>
      </c>
      <c r="F32" s="77">
        <f t="shared" si="5"/>
        <v>24691350</v>
      </c>
      <c r="G32" s="77">
        <f t="shared" si="5"/>
        <v>481991</v>
      </c>
      <c r="H32" s="77">
        <f t="shared" si="5"/>
        <v>1594292</v>
      </c>
      <c r="I32" s="77">
        <f t="shared" si="5"/>
        <v>815558</v>
      </c>
      <c r="J32" s="77">
        <f t="shared" si="5"/>
        <v>2891841</v>
      </c>
      <c r="K32" s="77">
        <f t="shared" si="5"/>
        <v>1612409</v>
      </c>
      <c r="L32" s="77">
        <f t="shared" si="5"/>
        <v>1119351</v>
      </c>
      <c r="M32" s="77">
        <f t="shared" si="5"/>
        <v>3291523</v>
      </c>
      <c r="N32" s="77">
        <f t="shared" si="5"/>
        <v>6023283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8915124</v>
      </c>
      <c r="X32" s="77">
        <f t="shared" si="5"/>
        <v>12345678</v>
      </c>
      <c r="Y32" s="77">
        <f t="shared" si="5"/>
        <v>-3430554</v>
      </c>
      <c r="Z32" s="212">
        <f>+IF(X32&lt;&gt;0,+(Y32/X32)*100,0)</f>
        <v>-27.78748967857415</v>
      </c>
      <c r="AA32" s="79">
        <f>SUM(AA28:AA31)</f>
        <v>24691350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3952402</v>
      </c>
      <c r="D35" s="155"/>
      <c r="E35" s="156">
        <v>5709672</v>
      </c>
      <c r="F35" s="60">
        <v>5709672</v>
      </c>
      <c r="G35" s="60"/>
      <c r="H35" s="60"/>
      <c r="I35" s="60"/>
      <c r="J35" s="60"/>
      <c r="K35" s="60">
        <v>149000</v>
      </c>
      <c r="L35" s="60">
        <v>1043544</v>
      </c>
      <c r="M35" s="60">
        <v>98000</v>
      </c>
      <c r="N35" s="60">
        <v>1290544</v>
      </c>
      <c r="O35" s="60"/>
      <c r="P35" s="60"/>
      <c r="Q35" s="60"/>
      <c r="R35" s="60"/>
      <c r="S35" s="60"/>
      <c r="T35" s="60"/>
      <c r="U35" s="60"/>
      <c r="V35" s="60"/>
      <c r="W35" s="60">
        <v>1290544</v>
      </c>
      <c r="X35" s="60">
        <v>2854836</v>
      </c>
      <c r="Y35" s="60">
        <v>-1564292</v>
      </c>
      <c r="Z35" s="140">
        <v>-54.79</v>
      </c>
      <c r="AA35" s="62">
        <v>5709672</v>
      </c>
    </row>
    <row r="36" spans="1:27" ht="12.75">
      <c r="A36" s="238" t="s">
        <v>139</v>
      </c>
      <c r="B36" s="149"/>
      <c r="C36" s="222">
        <f aca="true" t="shared" si="6" ref="C36:Y36">SUM(C32:C35)</f>
        <v>23427402</v>
      </c>
      <c r="D36" s="222">
        <f>SUM(D32:D35)</f>
        <v>0</v>
      </c>
      <c r="E36" s="218">
        <f t="shared" si="6"/>
        <v>30401022</v>
      </c>
      <c r="F36" s="220">
        <f t="shared" si="6"/>
        <v>30401022</v>
      </c>
      <c r="G36" s="220">
        <f t="shared" si="6"/>
        <v>481991</v>
      </c>
      <c r="H36" s="220">
        <f t="shared" si="6"/>
        <v>1594292</v>
      </c>
      <c r="I36" s="220">
        <f t="shared" si="6"/>
        <v>815558</v>
      </c>
      <c r="J36" s="220">
        <f t="shared" si="6"/>
        <v>2891841</v>
      </c>
      <c r="K36" s="220">
        <f t="shared" si="6"/>
        <v>1761409</v>
      </c>
      <c r="L36" s="220">
        <f t="shared" si="6"/>
        <v>2162895</v>
      </c>
      <c r="M36" s="220">
        <f t="shared" si="6"/>
        <v>3389523</v>
      </c>
      <c r="N36" s="220">
        <f t="shared" si="6"/>
        <v>7313827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10205668</v>
      </c>
      <c r="X36" s="220">
        <f t="shared" si="6"/>
        <v>15200514</v>
      </c>
      <c r="Y36" s="220">
        <f t="shared" si="6"/>
        <v>-4994846</v>
      </c>
      <c r="Z36" s="221">
        <f>+IF(X36&lt;&gt;0,+(Y36/X36)*100,0)</f>
        <v>-32.85971777007015</v>
      </c>
      <c r="AA36" s="239">
        <f>SUM(AA32:AA35)</f>
        <v>30401022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1265817</v>
      </c>
      <c r="D6" s="155"/>
      <c r="E6" s="59">
        <v>1200807</v>
      </c>
      <c r="F6" s="60">
        <v>1200807</v>
      </c>
      <c r="G6" s="60">
        <v>2120505</v>
      </c>
      <c r="H6" s="60">
        <v>13008843</v>
      </c>
      <c r="I6" s="60">
        <v>5035676</v>
      </c>
      <c r="J6" s="60">
        <v>5035676</v>
      </c>
      <c r="K6" s="60">
        <v>2424357</v>
      </c>
      <c r="L6" s="60">
        <v>2424357</v>
      </c>
      <c r="M6" s="60">
        <v>8610259</v>
      </c>
      <c r="N6" s="60">
        <v>8610259</v>
      </c>
      <c r="O6" s="60"/>
      <c r="P6" s="60"/>
      <c r="Q6" s="60"/>
      <c r="R6" s="60"/>
      <c r="S6" s="60"/>
      <c r="T6" s="60"/>
      <c r="U6" s="60"/>
      <c r="V6" s="60"/>
      <c r="W6" s="60">
        <v>8610259</v>
      </c>
      <c r="X6" s="60">
        <v>600404</v>
      </c>
      <c r="Y6" s="60">
        <v>8009855</v>
      </c>
      <c r="Z6" s="140">
        <v>1334.08</v>
      </c>
      <c r="AA6" s="62">
        <v>1200807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>
        <v>9743</v>
      </c>
      <c r="L7" s="60">
        <v>9743</v>
      </c>
      <c r="M7" s="60">
        <v>9845</v>
      </c>
      <c r="N7" s="60">
        <v>9845</v>
      </c>
      <c r="O7" s="60"/>
      <c r="P7" s="60"/>
      <c r="Q7" s="60"/>
      <c r="R7" s="60"/>
      <c r="S7" s="60"/>
      <c r="T7" s="60"/>
      <c r="U7" s="60"/>
      <c r="V7" s="60"/>
      <c r="W7" s="60">
        <v>9845</v>
      </c>
      <c r="X7" s="60"/>
      <c r="Y7" s="60">
        <v>9845</v>
      </c>
      <c r="Z7" s="140"/>
      <c r="AA7" s="62"/>
    </row>
    <row r="8" spans="1:27" ht="12.75">
      <c r="A8" s="249" t="s">
        <v>145</v>
      </c>
      <c r="B8" s="182"/>
      <c r="C8" s="155">
        <v>21659587</v>
      </c>
      <c r="D8" s="155"/>
      <c r="E8" s="59">
        <v>7827999</v>
      </c>
      <c r="F8" s="60">
        <v>7827999</v>
      </c>
      <c r="G8" s="60">
        <v>10811077</v>
      </c>
      <c r="H8" s="60">
        <v>10934386</v>
      </c>
      <c r="I8" s="60">
        <v>10875876</v>
      </c>
      <c r="J8" s="60">
        <v>10875876</v>
      </c>
      <c r="K8" s="60">
        <v>41996437</v>
      </c>
      <c r="L8" s="60">
        <v>41996437</v>
      </c>
      <c r="M8" s="60">
        <v>42859171</v>
      </c>
      <c r="N8" s="60">
        <v>42859171</v>
      </c>
      <c r="O8" s="60"/>
      <c r="P8" s="60"/>
      <c r="Q8" s="60"/>
      <c r="R8" s="60"/>
      <c r="S8" s="60"/>
      <c r="T8" s="60"/>
      <c r="U8" s="60"/>
      <c r="V8" s="60"/>
      <c r="W8" s="60">
        <v>42859171</v>
      </c>
      <c r="X8" s="60">
        <v>3914000</v>
      </c>
      <c r="Y8" s="60">
        <v>38945171</v>
      </c>
      <c r="Z8" s="140">
        <v>995.02</v>
      </c>
      <c r="AA8" s="62">
        <v>7827999</v>
      </c>
    </row>
    <row r="9" spans="1:27" ht="12.75">
      <c r="A9" s="249" t="s">
        <v>146</v>
      </c>
      <c r="B9" s="182"/>
      <c r="C9" s="155">
        <v>11783319</v>
      </c>
      <c r="D9" s="155"/>
      <c r="E9" s="59">
        <v>25027559</v>
      </c>
      <c r="F9" s="60">
        <v>25027559</v>
      </c>
      <c r="G9" s="60">
        <v>116226424</v>
      </c>
      <c r="H9" s="60">
        <v>99149717</v>
      </c>
      <c r="I9" s="60">
        <v>99332896</v>
      </c>
      <c r="J9" s="60">
        <v>99332896</v>
      </c>
      <c r="K9" s="60">
        <v>3705154</v>
      </c>
      <c r="L9" s="60">
        <v>3705154</v>
      </c>
      <c r="M9" s="60">
        <v>795127</v>
      </c>
      <c r="N9" s="60">
        <v>795127</v>
      </c>
      <c r="O9" s="60"/>
      <c r="P9" s="60"/>
      <c r="Q9" s="60"/>
      <c r="R9" s="60"/>
      <c r="S9" s="60"/>
      <c r="T9" s="60"/>
      <c r="U9" s="60"/>
      <c r="V9" s="60"/>
      <c r="W9" s="60">
        <v>795127</v>
      </c>
      <c r="X9" s="60">
        <v>12513780</v>
      </c>
      <c r="Y9" s="60">
        <v>-11718653</v>
      </c>
      <c r="Z9" s="140">
        <v>-93.65</v>
      </c>
      <c r="AA9" s="62">
        <v>25027559</v>
      </c>
    </row>
    <row r="10" spans="1:27" ht="12.75">
      <c r="A10" s="249" t="s">
        <v>147</v>
      </c>
      <c r="B10" s="182"/>
      <c r="C10" s="155">
        <v>404534</v>
      </c>
      <c r="D10" s="155"/>
      <c r="E10" s="59">
        <v>67602</v>
      </c>
      <c r="F10" s="60">
        <v>67602</v>
      </c>
      <c r="G10" s="159">
        <v>4671521</v>
      </c>
      <c r="H10" s="159">
        <v>474198</v>
      </c>
      <c r="I10" s="159">
        <v>474198</v>
      </c>
      <c r="J10" s="60">
        <v>474198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33801</v>
      </c>
      <c r="Y10" s="159">
        <v>-33801</v>
      </c>
      <c r="Z10" s="141">
        <v>-100</v>
      </c>
      <c r="AA10" s="225">
        <v>67602</v>
      </c>
    </row>
    <row r="11" spans="1:27" ht="12.75">
      <c r="A11" s="249" t="s">
        <v>148</v>
      </c>
      <c r="B11" s="182"/>
      <c r="C11" s="155">
        <v>3345700</v>
      </c>
      <c r="D11" s="155"/>
      <c r="E11" s="59">
        <v>268800</v>
      </c>
      <c r="F11" s="60">
        <v>268800</v>
      </c>
      <c r="G11" s="60">
        <v>474198</v>
      </c>
      <c r="H11" s="60"/>
      <c r="I11" s="60"/>
      <c r="J11" s="60"/>
      <c r="K11" s="60">
        <v>3345700</v>
      </c>
      <c r="L11" s="60">
        <v>3345700</v>
      </c>
      <c r="M11" s="60">
        <v>3345700</v>
      </c>
      <c r="N11" s="60">
        <v>3345700</v>
      </c>
      <c r="O11" s="60"/>
      <c r="P11" s="60"/>
      <c r="Q11" s="60"/>
      <c r="R11" s="60"/>
      <c r="S11" s="60"/>
      <c r="T11" s="60"/>
      <c r="U11" s="60"/>
      <c r="V11" s="60"/>
      <c r="W11" s="60">
        <v>3345700</v>
      </c>
      <c r="X11" s="60">
        <v>134400</v>
      </c>
      <c r="Y11" s="60">
        <v>3211300</v>
      </c>
      <c r="Z11" s="140">
        <v>2389.36</v>
      </c>
      <c r="AA11" s="62">
        <v>268800</v>
      </c>
    </row>
    <row r="12" spans="1:27" ht="12.75">
      <c r="A12" s="250" t="s">
        <v>56</v>
      </c>
      <c r="B12" s="251"/>
      <c r="C12" s="168">
        <f aca="true" t="shared" si="0" ref="C12:Y12">SUM(C6:C11)</f>
        <v>38458957</v>
      </c>
      <c r="D12" s="168">
        <f>SUM(D6:D11)</f>
        <v>0</v>
      </c>
      <c r="E12" s="72">
        <f t="shared" si="0"/>
        <v>34392767</v>
      </c>
      <c r="F12" s="73">
        <f t="shared" si="0"/>
        <v>34392767</v>
      </c>
      <c r="G12" s="73">
        <f t="shared" si="0"/>
        <v>134303725</v>
      </c>
      <c r="H12" s="73">
        <f t="shared" si="0"/>
        <v>123567144</v>
      </c>
      <c r="I12" s="73">
        <f t="shared" si="0"/>
        <v>115718646</v>
      </c>
      <c r="J12" s="73">
        <f t="shared" si="0"/>
        <v>115718646</v>
      </c>
      <c r="K12" s="73">
        <f t="shared" si="0"/>
        <v>51481391</v>
      </c>
      <c r="L12" s="73">
        <f t="shared" si="0"/>
        <v>51481391</v>
      </c>
      <c r="M12" s="73">
        <f t="shared" si="0"/>
        <v>55620102</v>
      </c>
      <c r="N12" s="73">
        <f t="shared" si="0"/>
        <v>55620102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55620102</v>
      </c>
      <c r="X12" s="73">
        <f t="shared" si="0"/>
        <v>17196385</v>
      </c>
      <c r="Y12" s="73">
        <f t="shared" si="0"/>
        <v>38423717</v>
      </c>
      <c r="Z12" s="170">
        <f>+IF(X12&lt;&gt;0,+(Y12/X12)*100,0)</f>
        <v>223.44066500023115</v>
      </c>
      <c r="AA12" s="74">
        <f>SUM(AA6:AA11)</f>
        <v>34392767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24058000</v>
      </c>
      <c r="D17" s="155"/>
      <c r="E17" s="59">
        <v>37951900</v>
      </c>
      <c r="F17" s="60">
        <v>37951900</v>
      </c>
      <c r="G17" s="60">
        <v>27134900</v>
      </c>
      <c r="H17" s="60">
        <v>27134900</v>
      </c>
      <c r="I17" s="60">
        <v>27134900</v>
      </c>
      <c r="J17" s="60">
        <v>27134900</v>
      </c>
      <c r="K17" s="60">
        <v>24058000</v>
      </c>
      <c r="L17" s="60">
        <v>24058000</v>
      </c>
      <c r="M17" s="60">
        <v>24058000</v>
      </c>
      <c r="N17" s="60">
        <v>24058000</v>
      </c>
      <c r="O17" s="60"/>
      <c r="P17" s="60"/>
      <c r="Q17" s="60"/>
      <c r="R17" s="60"/>
      <c r="S17" s="60"/>
      <c r="T17" s="60"/>
      <c r="U17" s="60"/>
      <c r="V17" s="60"/>
      <c r="W17" s="60">
        <v>24058000</v>
      </c>
      <c r="X17" s="60">
        <v>18975950</v>
      </c>
      <c r="Y17" s="60">
        <v>5082050</v>
      </c>
      <c r="Z17" s="140">
        <v>26.78</v>
      </c>
      <c r="AA17" s="62">
        <v>37951900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170056701</v>
      </c>
      <c r="D19" s="155"/>
      <c r="E19" s="59">
        <v>193816255</v>
      </c>
      <c r="F19" s="60">
        <v>193816255</v>
      </c>
      <c r="G19" s="60">
        <v>169997538</v>
      </c>
      <c r="H19" s="60">
        <v>170621556</v>
      </c>
      <c r="I19" s="60">
        <v>171337091</v>
      </c>
      <c r="J19" s="60">
        <v>171337091</v>
      </c>
      <c r="K19" s="60">
        <v>174059301</v>
      </c>
      <c r="L19" s="60">
        <v>174059301</v>
      </c>
      <c r="M19" s="60">
        <v>179090592</v>
      </c>
      <c r="N19" s="60">
        <v>179090592</v>
      </c>
      <c r="O19" s="60"/>
      <c r="P19" s="60"/>
      <c r="Q19" s="60"/>
      <c r="R19" s="60"/>
      <c r="S19" s="60"/>
      <c r="T19" s="60"/>
      <c r="U19" s="60"/>
      <c r="V19" s="60"/>
      <c r="W19" s="60">
        <v>179090592</v>
      </c>
      <c r="X19" s="60">
        <v>96908128</v>
      </c>
      <c r="Y19" s="60">
        <v>82182464</v>
      </c>
      <c r="Z19" s="140">
        <v>84.8</v>
      </c>
      <c r="AA19" s="62">
        <v>193816255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1248448</v>
      </c>
      <c r="D22" s="155"/>
      <c r="E22" s="59">
        <v>565871</v>
      </c>
      <c r="F22" s="60">
        <v>565871</v>
      </c>
      <c r="G22" s="60">
        <v>1248448</v>
      </c>
      <c r="H22" s="60">
        <v>1248448</v>
      </c>
      <c r="I22" s="60">
        <v>1248448</v>
      </c>
      <c r="J22" s="60">
        <v>1248448</v>
      </c>
      <c r="K22" s="60">
        <v>1248448</v>
      </c>
      <c r="L22" s="60">
        <v>1248448</v>
      </c>
      <c r="M22" s="60">
        <v>1248448</v>
      </c>
      <c r="N22" s="60">
        <v>1248448</v>
      </c>
      <c r="O22" s="60"/>
      <c r="P22" s="60"/>
      <c r="Q22" s="60"/>
      <c r="R22" s="60"/>
      <c r="S22" s="60"/>
      <c r="T22" s="60"/>
      <c r="U22" s="60"/>
      <c r="V22" s="60"/>
      <c r="W22" s="60">
        <v>1248448</v>
      </c>
      <c r="X22" s="60">
        <v>282936</v>
      </c>
      <c r="Y22" s="60">
        <v>965512</v>
      </c>
      <c r="Z22" s="140">
        <v>341.25</v>
      </c>
      <c r="AA22" s="62">
        <v>565871</v>
      </c>
    </row>
    <row r="23" spans="1:27" ht="12.75">
      <c r="A23" s="249" t="s">
        <v>158</v>
      </c>
      <c r="B23" s="182"/>
      <c r="C23" s="155">
        <v>3</v>
      </c>
      <c r="D23" s="155"/>
      <c r="E23" s="59">
        <v>3</v>
      </c>
      <c r="F23" s="60">
        <v>3</v>
      </c>
      <c r="G23" s="159">
        <v>3</v>
      </c>
      <c r="H23" s="159">
        <v>3</v>
      </c>
      <c r="I23" s="159">
        <v>3</v>
      </c>
      <c r="J23" s="60">
        <v>3</v>
      </c>
      <c r="K23" s="159">
        <v>3</v>
      </c>
      <c r="L23" s="159">
        <v>3</v>
      </c>
      <c r="M23" s="60">
        <v>3</v>
      </c>
      <c r="N23" s="159">
        <v>3</v>
      </c>
      <c r="O23" s="159"/>
      <c r="P23" s="159"/>
      <c r="Q23" s="60"/>
      <c r="R23" s="159"/>
      <c r="S23" s="159"/>
      <c r="T23" s="60"/>
      <c r="U23" s="159"/>
      <c r="V23" s="159"/>
      <c r="W23" s="159">
        <v>3</v>
      </c>
      <c r="X23" s="60">
        <v>2</v>
      </c>
      <c r="Y23" s="159">
        <v>1</v>
      </c>
      <c r="Z23" s="141">
        <v>50</v>
      </c>
      <c r="AA23" s="225">
        <v>3</v>
      </c>
    </row>
    <row r="24" spans="1:27" ht="12.75">
      <c r="A24" s="250" t="s">
        <v>57</v>
      </c>
      <c r="B24" s="253"/>
      <c r="C24" s="168">
        <f aca="true" t="shared" si="1" ref="C24:Y24">SUM(C15:C23)</f>
        <v>195363152</v>
      </c>
      <c r="D24" s="168">
        <f>SUM(D15:D23)</f>
        <v>0</v>
      </c>
      <c r="E24" s="76">
        <f t="shared" si="1"/>
        <v>232334029</v>
      </c>
      <c r="F24" s="77">
        <f t="shared" si="1"/>
        <v>232334029</v>
      </c>
      <c r="G24" s="77">
        <f t="shared" si="1"/>
        <v>198380889</v>
      </c>
      <c r="H24" s="77">
        <f t="shared" si="1"/>
        <v>199004907</v>
      </c>
      <c r="I24" s="77">
        <f t="shared" si="1"/>
        <v>199720442</v>
      </c>
      <c r="J24" s="77">
        <f t="shared" si="1"/>
        <v>199720442</v>
      </c>
      <c r="K24" s="77">
        <f t="shared" si="1"/>
        <v>199365752</v>
      </c>
      <c r="L24" s="77">
        <f t="shared" si="1"/>
        <v>199365752</v>
      </c>
      <c r="M24" s="77">
        <f t="shared" si="1"/>
        <v>204397043</v>
      </c>
      <c r="N24" s="77">
        <f t="shared" si="1"/>
        <v>204397043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204397043</v>
      </c>
      <c r="X24" s="77">
        <f t="shared" si="1"/>
        <v>116167016</v>
      </c>
      <c r="Y24" s="77">
        <f t="shared" si="1"/>
        <v>88230027</v>
      </c>
      <c r="Z24" s="212">
        <f>+IF(X24&lt;&gt;0,+(Y24/X24)*100,0)</f>
        <v>75.95101435677749</v>
      </c>
      <c r="AA24" s="79">
        <f>SUM(AA15:AA23)</f>
        <v>232334029</v>
      </c>
    </row>
    <row r="25" spans="1:27" ht="12.75">
      <c r="A25" s="250" t="s">
        <v>159</v>
      </c>
      <c r="B25" s="251"/>
      <c r="C25" s="168">
        <f aca="true" t="shared" si="2" ref="C25:Y25">+C12+C24</f>
        <v>233822109</v>
      </c>
      <c r="D25" s="168">
        <f>+D12+D24</f>
        <v>0</v>
      </c>
      <c r="E25" s="72">
        <f t="shared" si="2"/>
        <v>266726796</v>
      </c>
      <c r="F25" s="73">
        <f t="shared" si="2"/>
        <v>266726796</v>
      </c>
      <c r="G25" s="73">
        <f t="shared" si="2"/>
        <v>332684614</v>
      </c>
      <c r="H25" s="73">
        <f t="shared" si="2"/>
        <v>322572051</v>
      </c>
      <c r="I25" s="73">
        <f t="shared" si="2"/>
        <v>315439088</v>
      </c>
      <c r="J25" s="73">
        <f t="shared" si="2"/>
        <v>315439088</v>
      </c>
      <c r="K25" s="73">
        <f t="shared" si="2"/>
        <v>250847143</v>
      </c>
      <c r="L25" s="73">
        <f t="shared" si="2"/>
        <v>250847143</v>
      </c>
      <c r="M25" s="73">
        <f t="shared" si="2"/>
        <v>260017145</v>
      </c>
      <c r="N25" s="73">
        <f t="shared" si="2"/>
        <v>260017145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260017145</v>
      </c>
      <c r="X25" s="73">
        <f t="shared" si="2"/>
        <v>133363401</v>
      </c>
      <c r="Y25" s="73">
        <f t="shared" si="2"/>
        <v>126653744</v>
      </c>
      <c r="Z25" s="170">
        <f>+IF(X25&lt;&gt;0,+(Y25/X25)*100,0)</f>
        <v>94.96889180263182</v>
      </c>
      <c r="AA25" s="74">
        <f>+AA12+AA24</f>
        <v>266726796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7342097</v>
      </c>
      <c r="D30" s="155"/>
      <c r="E30" s="59">
        <v>6609551</v>
      </c>
      <c r="F30" s="60">
        <v>6609551</v>
      </c>
      <c r="G30" s="60">
        <v>6367963</v>
      </c>
      <c r="H30" s="60">
        <v>6367963</v>
      </c>
      <c r="I30" s="60">
        <v>6367963</v>
      </c>
      <c r="J30" s="60">
        <v>6367963</v>
      </c>
      <c r="K30" s="60">
        <v>6367963</v>
      </c>
      <c r="L30" s="60">
        <v>6367963</v>
      </c>
      <c r="M30" s="60">
        <v>7342097</v>
      </c>
      <c r="N30" s="60">
        <v>7342097</v>
      </c>
      <c r="O30" s="60"/>
      <c r="P30" s="60"/>
      <c r="Q30" s="60"/>
      <c r="R30" s="60"/>
      <c r="S30" s="60"/>
      <c r="T30" s="60"/>
      <c r="U30" s="60"/>
      <c r="V30" s="60"/>
      <c r="W30" s="60">
        <v>7342097</v>
      </c>
      <c r="X30" s="60">
        <v>3304776</v>
      </c>
      <c r="Y30" s="60">
        <v>4037321</v>
      </c>
      <c r="Z30" s="140">
        <v>122.17</v>
      </c>
      <c r="AA30" s="62">
        <v>6609551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76877</v>
      </c>
      <c r="L31" s="60">
        <v>76877</v>
      </c>
      <c r="M31" s="60">
        <v>76877</v>
      </c>
      <c r="N31" s="60">
        <v>76877</v>
      </c>
      <c r="O31" s="60"/>
      <c r="P31" s="60"/>
      <c r="Q31" s="60"/>
      <c r="R31" s="60"/>
      <c r="S31" s="60"/>
      <c r="T31" s="60"/>
      <c r="U31" s="60"/>
      <c r="V31" s="60"/>
      <c r="W31" s="60">
        <v>76877</v>
      </c>
      <c r="X31" s="60"/>
      <c r="Y31" s="60">
        <v>76877</v>
      </c>
      <c r="Z31" s="140"/>
      <c r="AA31" s="62"/>
    </row>
    <row r="32" spans="1:27" ht="12.75">
      <c r="A32" s="249" t="s">
        <v>164</v>
      </c>
      <c r="B32" s="182"/>
      <c r="C32" s="155">
        <v>23991574</v>
      </c>
      <c r="D32" s="155"/>
      <c r="E32" s="59">
        <v>28051217</v>
      </c>
      <c r="F32" s="60">
        <v>28051217</v>
      </c>
      <c r="G32" s="60">
        <v>84437534</v>
      </c>
      <c r="H32" s="60">
        <v>82267369</v>
      </c>
      <c r="I32" s="60">
        <v>83300343</v>
      </c>
      <c r="J32" s="60">
        <v>83300343</v>
      </c>
      <c r="K32" s="60">
        <v>21082443</v>
      </c>
      <c r="L32" s="60">
        <v>21082443</v>
      </c>
      <c r="M32" s="60">
        <v>24622431</v>
      </c>
      <c r="N32" s="60">
        <v>24622431</v>
      </c>
      <c r="O32" s="60"/>
      <c r="P32" s="60"/>
      <c r="Q32" s="60"/>
      <c r="R32" s="60"/>
      <c r="S32" s="60"/>
      <c r="T32" s="60"/>
      <c r="U32" s="60"/>
      <c r="V32" s="60"/>
      <c r="W32" s="60">
        <v>24622431</v>
      </c>
      <c r="X32" s="60">
        <v>14025609</v>
      </c>
      <c r="Y32" s="60">
        <v>10596822</v>
      </c>
      <c r="Z32" s="140">
        <v>75.55</v>
      </c>
      <c r="AA32" s="62">
        <v>28051217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>
        <v>5635786</v>
      </c>
      <c r="L33" s="60">
        <v>5635786</v>
      </c>
      <c r="M33" s="60">
        <v>4158396</v>
      </c>
      <c r="N33" s="60">
        <v>4158396</v>
      </c>
      <c r="O33" s="60"/>
      <c r="P33" s="60"/>
      <c r="Q33" s="60"/>
      <c r="R33" s="60"/>
      <c r="S33" s="60"/>
      <c r="T33" s="60"/>
      <c r="U33" s="60"/>
      <c r="V33" s="60"/>
      <c r="W33" s="60">
        <v>4158396</v>
      </c>
      <c r="X33" s="60"/>
      <c r="Y33" s="60">
        <v>4158396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31333671</v>
      </c>
      <c r="D34" s="168">
        <f>SUM(D29:D33)</f>
        <v>0</v>
      </c>
      <c r="E34" s="72">
        <f t="shared" si="3"/>
        <v>34660768</v>
      </c>
      <c r="F34" s="73">
        <f t="shared" si="3"/>
        <v>34660768</v>
      </c>
      <c r="G34" s="73">
        <f t="shared" si="3"/>
        <v>90805497</v>
      </c>
      <c r="H34" s="73">
        <f t="shared" si="3"/>
        <v>88635332</v>
      </c>
      <c r="I34" s="73">
        <f t="shared" si="3"/>
        <v>89668306</v>
      </c>
      <c r="J34" s="73">
        <f t="shared" si="3"/>
        <v>89668306</v>
      </c>
      <c r="K34" s="73">
        <f t="shared" si="3"/>
        <v>33163069</v>
      </c>
      <c r="L34" s="73">
        <f t="shared" si="3"/>
        <v>33163069</v>
      </c>
      <c r="M34" s="73">
        <f t="shared" si="3"/>
        <v>36199801</v>
      </c>
      <c r="N34" s="73">
        <f t="shared" si="3"/>
        <v>36199801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36199801</v>
      </c>
      <c r="X34" s="73">
        <f t="shared" si="3"/>
        <v>17330385</v>
      </c>
      <c r="Y34" s="73">
        <f t="shared" si="3"/>
        <v>18869416</v>
      </c>
      <c r="Z34" s="170">
        <f>+IF(X34&lt;&gt;0,+(Y34/X34)*100,0)</f>
        <v>108.88053554494029</v>
      </c>
      <c r="AA34" s="74">
        <f>SUM(AA29:AA33)</f>
        <v>34660768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7020261</v>
      </c>
      <c r="F37" s="60">
        <v>7020261</v>
      </c>
      <c r="G37" s="60">
        <v>561447</v>
      </c>
      <c r="H37" s="60">
        <v>561447</v>
      </c>
      <c r="I37" s="60">
        <v>561447</v>
      </c>
      <c r="J37" s="60">
        <v>561447</v>
      </c>
      <c r="K37" s="60">
        <v>561447</v>
      </c>
      <c r="L37" s="60">
        <v>561447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3510131</v>
      </c>
      <c r="Y37" s="60">
        <v>-3510131</v>
      </c>
      <c r="Z37" s="140">
        <v>-100</v>
      </c>
      <c r="AA37" s="62">
        <v>7020261</v>
      </c>
    </row>
    <row r="38" spans="1:27" ht="12.75">
      <c r="A38" s="249" t="s">
        <v>165</v>
      </c>
      <c r="B38" s="182"/>
      <c r="C38" s="155">
        <v>3190987</v>
      </c>
      <c r="D38" s="155"/>
      <c r="E38" s="59">
        <v>2848231</v>
      </c>
      <c r="F38" s="60">
        <v>2848231</v>
      </c>
      <c r="G38" s="60">
        <v>3320365</v>
      </c>
      <c r="H38" s="60">
        <v>3320365</v>
      </c>
      <c r="I38" s="60">
        <v>3320365</v>
      </c>
      <c r="J38" s="60">
        <v>3320365</v>
      </c>
      <c r="K38" s="60">
        <v>3320365</v>
      </c>
      <c r="L38" s="60">
        <v>3320365</v>
      </c>
      <c r="M38" s="60">
        <v>3190987</v>
      </c>
      <c r="N38" s="60">
        <v>3190987</v>
      </c>
      <c r="O38" s="60"/>
      <c r="P38" s="60"/>
      <c r="Q38" s="60"/>
      <c r="R38" s="60"/>
      <c r="S38" s="60"/>
      <c r="T38" s="60"/>
      <c r="U38" s="60"/>
      <c r="V38" s="60"/>
      <c r="W38" s="60">
        <v>3190987</v>
      </c>
      <c r="X38" s="60">
        <v>1424116</v>
      </c>
      <c r="Y38" s="60">
        <v>1766871</v>
      </c>
      <c r="Z38" s="140">
        <v>124.07</v>
      </c>
      <c r="AA38" s="62">
        <v>2848231</v>
      </c>
    </row>
    <row r="39" spans="1:27" ht="12.75">
      <c r="A39" s="250" t="s">
        <v>59</v>
      </c>
      <c r="B39" s="253"/>
      <c r="C39" s="168">
        <f aca="true" t="shared" si="4" ref="C39:Y39">SUM(C37:C38)</f>
        <v>3190987</v>
      </c>
      <c r="D39" s="168">
        <f>SUM(D37:D38)</f>
        <v>0</v>
      </c>
      <c r="E39" s="76">
        <f t="shared" si="4"/>
        <v>9868492</v>
      </c>
      <c r="F39" s="77">
        <f t="shared" si="4"/>
        <v>9868492</v>
      </c>
      <c r="G39" s="77">
        <f t="shared" si="4"/>
        <v>3881812</v>
      </c>
      <c r="H39" s="77">
        <f t="shared" si="4"/>
        <v>3881812</v>
      </c>
      <c r="I39" s="77">
        <f t="shared" si="4"/>
        <v>3881812</v>
      </c>
      <c r="J39" s="77">
        <f t="shared" si="4"/>
        <v>3881812</v>
      </c>
      <c r="K39" s="77">
        <f t="shared" si="4"/>
        <v>3881812</v>
      </c>
      <c r="L39" s="77">
        <f t="shared" si="4"/>
        <v>3881812</v>
      </c>
      <c r="M39" s="77">
        <f t="shared" si="4"/>
        <v>3190987</v>
      </c>
      <c r="N39" s="77">
        <f t="shared" si="4"/>
        <v>3190987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3190987</v>
      </c>
      <c r="X39" s="77">
        <f t="shared" si="4"/>
        <v>4934247</v>
      </c>
      <c r="Y39" s="77">
        <f t="shared" si="4"/>
        <v>-1743260</v>
      </c>
      <c r="Z39" s="212">
        <f>+IF(X39&lt;&gt;0,+(Y39/X39)*100,0)</f>
        <v>-35.3298081753913</v>
      </c>
      <c r="AA39" s="79">
        <f>SUM(AA37:AA38)</f>
        <v>9868492</v>
      </c>
    </row>
    <row r="40" spans="1:27" ht="12.75">
      <c r="A40" s="250" t="s">
        <v>167</v>
      </c>
      <c r="B40" s="251"/>
      <c r="C40" s="168">
        <f aca="true" t="shared" si="5" ref="C40:Y40">+C34+C39</f>
        <v>34524658</v>
      </c>
      <c r="D40" s="168">
        <f>+D34+D39</f>
        <v>0</v>
      </c>
      <c r="E40" s="72">
        <f t="shared" si="5"/>
        <v>44529260</v>
      </c>
      <c r="F40" s="73">
        <f t="shared" si="5"/>
        <v>44529260</v>
      </c>
      <c r="G40" s="73">
        <f t="shared" si="5"/>
        <v>94687309</v>
      </c>
      <c r="H40" s="73">
        <f t="shared" si="5"/>
        <v>92517144</v>
      </c>
      <c r="I40" s="73">
        <f t="shared" si="5"/>
        <v>93550118</v>
      </c>
      <c r="J40" s="73">
        <f t="shared" si="5"/>
        <v>93550118</v>
      </c>
      <c r="K40" s="73">
        <f t="shared" si="5"/>
        <v>37044881</v>
      </c>
      <c r="L40" s="73">
        <f t="shared" si="5"/>
        <v>37044881</v>
      </c>
      <c r="M40" s="73">
        <f t="shared" si="5"/>
        <v>39390788</v>
      </c>
      <c r="N40" s="73">
        <f t="shared" si="5"/>
        <v>39390788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39390788</v>
      </c>
      <c r="X40" s="73">
        <f t="shared" si="5"/>
        <v>22264632</v>
      </c>
      <c r="Y40" s="73">
        <f t="shared" si="5"/>
        <v>17126156</v>
      </c>
      <c r="Z40" s="170">
        <f>+IF(X40&lt;&gt;0,+(Y40/X40)*100,0)</f>
        <v>76.92090307174176</v>
      </c>
      <c r="AA40" s="74">
        <f>+AA34+AA39</f>
        <v>44529260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199297451</v>
      </c>
      <c r="D42" s="257">
        <f>+D25-D40</f>
        <v>0</v>
      </c>
      <c r="E42" s="258">
        <f t="shared" si="6"/>
        <v>222197536</v>
      </c>
      <c r="F42" s="259">
        <f t="shared" si="6"/>
        <v>222197536</v>
      </c>
      <c r="G42" s="259">
        <f t="shared" si="6"/>
        <v>237997305</v>
      </c>
      <c r="H42" s="259">
        <f t="shared" si="6"/>
        <v>230054907</v>
      </c>
      <c r="I42" s="259">
        <f t="shared" si="6"/>
        <v>221888970</v>
      </c>
      <c r="J42" s="259">
        <f t="shared" si="6"/>
        <v>221888970</v>
      </c>
      <c r="K42" s="259">
        <f t="shared" si="6"/>
        <v>213802262</v>
      </c>
      <c r="L42" s="259">
        <f t="shared" si="6"/>
        <v>213802262</v>
      </c>
      <c r="M42" s="259">
        <f t="shared" si="6"/>
        <v>220626357</v>
      </c>
      <c r="N42" s="259">
        <f t="shared" si="6"/>
        <v>220626357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220626357</v>
      </c>
      <c r="X42" s="259">
        <f t="shared" si="6"/>
        <v>111098769</v>
      </c>
      <c r="Y42" s="259">
        <f t="shared" si="6"/>
        <v>109527588</v>
      </c>
      <c r="Z42" s="260">
        <f>+IF(X42&lt;&gt;0,+(Y42/X42)*100,0)</f>
        <v>98.58578000985771</v>
      </c>
      <c r="AA42" s="261">
        <f>+AA25-AA40</f>
        <v>222197536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199297451</v>
      </c>
      <c r="D45" s="155"/>
      <c r="E45" s="59">
        <v>222197536</v>
      </c>
      <c r="F45" s="60">
        <v>222197536</v>
      </c>
      <c r="G45" s="60">
        <v>237997306</v>
      </c>
      <c r="H45" s="60">
        <v>230054908</v>
      </c>
      <c r="I45" s="60">
        <v>221888972</v>
      </c>
      <c r="J45" s="60">
        <v>221888972</v>
      </c>
      <c r="K45" s="60">
        <v>213802261</v>
      </c>
      <c r="L45" s="60">
        <v>213802261</v>
      </c>
      <c r="M45" s="60">
        <v>220626356</v>
      </c>
      <c r="N45" s="60">
        <v>220626356</v>
      </c>
      <c r="O45" s="60"/>
      <c r="P45" s="60"/>
      <c r="Q45" s="60"/>
      <c r="R45" s="60"/>
      <c r="S45" s="60"/>
      <c r="T45" s="60"/>
      <c r="U45" s="60"/>
      <c r="V45" s="60"/>
      <c r="W45" s="60">
        <v>220626356</v>
      </c>
      <c r="X45" s="60">
        <v>111098768</v>
      </c>
      <c r="Y45" s="60">
        <v>109527588</v>
      </c>
      <c r="Z45" s="139">
        <v>98.59</v>
      </c>
      <c r="AA45" s="62">
        <v>222197536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199297451</v>
      </c>
      <c r="D48" s="217">
        <f>SUM(D45:D47)</f>
        <v>0</v>
      </c>
      <c r="E48" s="264">
        <f t="shared" si="7"/>
        <v>222197536</v>
      </c>
      <c r="F48" s="219">
        <f t="shared" si="7"/>
        <v>222197536</v>
      </c>
      <c r="G48" s="219">
        <f t="shared" si="7"/>
        <v>237997306</v>
      </c>
      <c r="H48" s="219">
        <f t="shared" si="7"/>
        <v>230054908</v>
      </c>
      <c r="I48" s="219">
        <f t="shared" si="7"/>
        <v>221888972</v>
      </c>
      <c r="J48" s="219">
        <f t="shared" si="7"/>
        <v>221888972</v>
      </c>
      <c r="K48" s="219">
        <f t="shared" si="7"/>
        <v>213802261</v>
      </c>
      <c r="L48" s="219">
        <f t="shared" si="7"/>
        <v>213802261</v>
      </c>
      <c r="M48" s="219">
        <f t="shared" si="7"/>
        <v>220626356</v>
      </c>
      <c r="N48" s="219">
        <f t="shared" si="7"/>
        <v>220626356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220626356</v>
      </c>
      <c r="X48" s="219">
        <f t="shared" si="7"/>
        <v>111098768</v>
      </c>
      <c r="Y48" s="219">
        <f t="shared" si="7"/>
        <v>109527588</v>
      </c>
      <c r="Z48" s="265">
        <f>+IF(X48&lt;&gt;0,+(Y48/X48)*100,0)</f>
        <v>98.58578089722832</v>
      </c>
      <c r="AA48" s="232">
        <f>SUM(AA45:AA47)</f>
        <v>222197536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33219795</v>
      </c>
      <c r="D6" s="155"/>
      <c r="E6" s="59">
        <v>16336796</v>
      </c>
      <c r="F6" s="60">
        <v>16336796</v>
      </c>
      <c r="G6" s="60">
        <v>1026109</v>
      </c>
      <c r="H6" s="60">
        <v>649194</v>
      </c>
      <c r="I6" s="60">
        <v>3716780</v>
      </c>
      <c r="J6" s="60">
        <v>5392083</v>
      </c>
      <c r="K6" s="60">
        <v>5260133</v>
      </c>
      <c r="L6" s="60">
        <v>3453282</v>
      </c>
      <c r="M6" s="60">
        <v>832914</v>
      </c>
      <c r="N6" s="60">
        <v>9546329</v>
      </c>
      <c r="O6" s="60"/>
      <c r="P6" s="60"/>
      <c r="Q6" s="60"/>
      <c r="R6" s="60"/>
      <c r="S6" s="60"/>
      <c r="T6" s="60"/>
      <c r="U6" s="60"/>
      <c r="V6" s="60"/>
      <c r="W6" s="60">
        <v>14938412</v>
      </c>
      <c r="X6" s="60">
        <v>5751604</v>
      </c>
      <c r="Y6" s="60">
        <v>9186808</v>
      </c>
      <c r="Z6" s="140">
        <v>159.73</v>
      </c>
      <c r="AA6" s="62">
        <v>16336796</v>
      </c>
    </row>
    <row r="7" spans="1:27" ht="12.75">
      <c r="A7" s="249" t="s">
        <v>32</v>
      </c>
      <c r="B7" s="182"/>
      <c r="C7" s="155"/>
      <c r="D7" s="155"/>
      <c r="E7" s="59">
        <v>430380</v>
      </c>
      <c r="F7" s="60">
        <v>430380</v>
      </c>
      <c r="G7" s="60">
        <v>74236</v>
      </c>
      <c r="H7" s="60">
        <v>57496</v>
      </c>
      <c r="I7" s="60">
        <v>105642</v>
      </c>
      <c r="J7" s="60">
        <v>237374</v>
      </c>
      <c r="K7" s="60">
        <v>73804</v>
      </c>
      <c r="L7" s="60">
        <v>40581</v>
      </c>
      <c r="M7" s="60">
        <v>33185</v>
      </c>
      <c r="N7" s="60">
        <v>147570</v>
      </c>
      <c r="O7" s="60"/>
      <c r="P7" s="60"/>
      <c r="Q7" s="60"/>
      <c r="R7" s="60"/>
      <c r="S7" s="60"/>
      <c r="T7" s="60"/>
      <c r="U7" s="60"/>
      <c r="V7" s="60"/>
      <c r="W7" s="60">
        <v>384944</v>
      </c>
      <c r="X7" s="60">
        <v>215190</v>
      </c>
      <c r="Y7" s="60">
        <v>169754</v>
      </c>
      <c r="Z7" s="140">
        <v>78.89</v>
      </c>
      <c r="AA7" s="62">
        <v>430380</v>
      </c>
    </row>
    <row r="8" spans="1:27" ht="12.75">
      <c r="A8" s="249" t="s">
        <v>178</v>
      </c>
      <c r="B8" s="182"/>
      <c r="C8" s="155">
        <v>5532818</v>
      </c>
      <c r="D8" s="155"/>
      <c r="E8" s="59">
        <v>2673044</v>
      </c>
      <c r="F8" s="60">
        <v>2673044</v>
      </c>
      <c r="G8" s="60">
        <v>199703</v>
      </c>
      <c r="H8" s="60">
        <v>189845</v>
      </c>
      <c r="I8" s="60">
        <v>176295</v>
      </c>
      <c r="J8" s="60">
        <v>565843</v>
      </c>
      <c r="K8" s="60">
        <v>1649463</v>
      </c>
      <c r="L8" s="60">
        <v>45073</v>
      </c>
      <c r="M8" s="60">
        <v>2135771</v>
      </c>
      <c r="N8" s="60">
        <v>3830307</v>
      </c>
      <c r="O8" s="60"/>
      <c r="P8" s="60"/>
      <c r="Q8" s="60"/>
      <c r="R8" s="60"/>
      <c r="S8" s="60"/>
      <c r="T8" s="60"/>
      <c r="U8" s="60"/>
      <c r="V8" s="60"/>
      <c r="W8" s="60">
        <v>4396150</v>
      </c>
      <c r="X8" s="60">
        <v>1271454</v>
      </c>
      <c r="Y8" s="60">
        <v>3124696</v>
      </c>
      <c r="Z8" s="140">
        <v>245.76</v>
      </c>
      <c r="AA8" s="62">
        <v>2673044</v>
      </c>
    </row>
    <row r="9" spans="1:27" ht="12.75">
      <c r="A9" s="249" t="s">
        <v>179</v>
      </c>
      <c r="B9" s="182"/>
      <c r="C9" s="155">
        <v>80737544</v>
      </c>
      <c r="D9" s="155"/>
      <c r="E9" s="59">
        <v>79014360</v>
      </c>
      <c r="F9" s="60">
        <v>79014360</v>
      </c>
      <c r="G9" s="60">
        <v>33019000</v>
      </c>
      <c r="H9" s="60">
        <v>383000</v>
      </c>
      <c r="I9" s="60">
        <v>23011</v>
      </c>
      <c r="J9" s="60">
        <v>33425011</v>
      </c>
      <c r="K9" s="60"/>
      <c r="L9" s="60">
        <v>1017641</v>
      </c>
      <c r="M9" s="60">
        <v>24563000</v>
      </c>
      <c r="N9" s="60">
        <v>25580641</v>
      </c>
      <c r="O9" s="60"/>
      <c r="P9" s="60"/>
      <c r="Q9" s="60"/>
      <c r="R9" s="60"/>
      <c r="S9" s="60"/>
      <c r="T9" s="60"/>
      <c r="U9" s="60"/>
      <c r="V9" s="60"/>
      <c r="W9" s="60">
        <v>59005652</v>
      </c>
      <c r="X9" s="60">
        <v>52676240</v>
      </c>
      <c r="Y9" s="60">
        <v>6329412</v>
      </c>
      <c r="Z9" s="140">
        <v>12.02</v>
      </c>
      <c r="AA9" s="62">
        <v>79014360</v>
      </c>
    </row>
    <row r="10" spans="1:27" ht="12.75">
      <c r="A10" s="249" t="s">
        <v>180</v>
      </c>
      <c r="B10" s="182"/>
      <c r="C10" s="155">
        <v>22575456</v>
      </c>
      <c r="D10" s="155"/>
      <c r="E10" s="59">
        <v>24691350</v>
      </c>
      <c r="F10" s="60">
        <v>24691350</v>
      </c>
      <c r="G10" s="60">
        <v>4652000</v>
      </c>
      <c r="H10" s="60"/>
      <c r="I10" s="60"/>
      <c r="J10" s="60">
        <v>4652000</v>
      </c>
      <c r="K10" s="60"/>
      <c r="L10" s="60">
        <v>5828250</v>
      </c>
      <c r="M10" s="60">
        <v>1825000</v>
      </c>
      <c r="N10" s="60">
        <v>7653250</v>
      </c>
      <c r="O10" s="60"/>
      <c r="P10" s="60"/>
      <c r="Q10" s="60"/>
      <c r="R10" s="60"/>
      <c r="S10" s="60"/>
      <c r="T10" s="60"/>
      <c r="U10" s="60"/>
      <c r="V10" s="60"/>
      <c r="W10" s="60">
        <v>12305250</v>
      </c>
      <c r="X10" s="60">
        <v>16460900</v>
      </c>
      <c r="Y10" s="60">
        <v>-4155650</v>
      </c>
      <c r="Z10" s="140">
        <v>-25.25</v>
      </c>
      <c r="AA10" s="62">
        <v>24691350</v>
      </c>
    </row>
    <row r="11" spans="1:27" ht="12.75">
      <c r="A11" s="249" t="s">
        <v>181</v>
      </c>
      <c r="B11" s="182"/>
      <c r="C11" s="155">
        <v>1070556</v>
      </c>
      <c r="D11" s="155"/>
      <c r="E11" s="59">
        <v>20690365</v>
      </c>
      <c r="F11" s="60">
        <v>20690365</v>
      </c>
      <c r="G11" s="60">
        <v>18412</v>
      </c>
      <c r="H11" s="60">
        <v>97191</v>
      </c>
      <c r="I11" s="60">
        <v>94888</v>
      </c>
      <c r="J11" s="60">
        <v>210491</v>
      </c>
      <c r="K11" s="60">
        <v>21828</v>
      </c>
      <c r="L11" s="60"/>
      <c r="M11" s="60">
        <v>439024</v>
      </c>
      <c r="N11" s="60">
        <v>460852</v>
      </c>
      <c r="O11" s="60"/>
      <c r="P11" s="60"/>
      <c r="Q11" s="60"/>
      <c r="R11" s="60"/>
      <c r="S11" s="60"/>
      <c r="T11" s="60"/>
      <c r="U11" s="60"/>
      <c r="V11" s="60"/>
      <c r="W11" s="60">
        <v>671343</v>
      </c>
      <c r="X11" s="60">
        <v>33030642</v>
      </c>
      <c r="Y11" s="60">
        <v>-32359299</v>
      </c>
      <c r="Z11" s="140">
        <v>-97.97</v>
      </c>
      <c r="AA11" s="62">
        <v>20690365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-113682429</v>
      </c>
      <c r="D14" s="155"/>
      <c r="E14" s="59">
        <v>-113164958</v>
      </c>
      <c r="F14" s="60">
        <v>-113164958</v>
      </c>
      <c r="G14" s="60">
        <v>-14059699</v>
      </c>
      <c r="H14" s="60">
        <v>-12456153</v>
      </c>
      <c r="I14" s="60">
        <v>-11896204</v>
      </c>
      <c r="J14" s="60">
        <v>-38412056</v>
      </c>
      <c r="K14" s="60">
        <v>-7244590</v>
      </c>
      <c r="L14" s="60">
        <v>-11039549</v>
      </c>
      <c r="M14" s="60">
        <v>-20220011</v>
      </c>
      <c r="N14" s="60">
        <v>-38504150</v>
      </c>
      <c r="O14" s="60"/>
      <c r="P14" s="60"/>
      <c r="Q14" s="60"/>
      <c r="R14" s="60"/>
      <c r="S14" s="60"/>
      <c r="T14" s="60"/>
      <c r="U14" s="60"/>
      <c r="V14" s="60"/>
      <c r="W14" s="60">
        <v>-76916206</v>
      </c>
      <c r="X14" s="60">
        <v>-59595099</v>
      </c>
      <c r="Y14" s="60">
        <v>-17321107</v>
      </c>
      <c r="Z14" s="140">
        <v>29.06</v>
      </c>
      <c r="AA14" s="62">
        <v>-113164958</v>
      </c>
    </row>
    <row r="15" spans="1:27" ht="12.75">
      <c r="A15" s="249" t="s">
        <v>40</v>
      </c>
      <c r="B15" s="182"/>
      <c r="C15" s="155">
        <v>-1006456</v>
      </c>
      <c r="D15" s="155"/>
      <c r="E15" s="59">
        <v>-880572</v>
      </c>
      <c r="F15" s="60">
        <v>-880572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-440286</v>
      </c>
      <c r="Y15" s="60">
        <v>440286</v>
      </c>
      <c r="Z15" s="140">
        <v>-100</v>
      </c>
      <c r="AA15" s="62">
        <v>-880572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28447284</v>
      </c>
      <c r="D17" s="168">
        <f t="shared" si="0"/>
        <v>0</v>
      </c>
      <c r="E17" s="72">
        <f t="shared" si="0"/>
        <v>29790765</v>
      </c>
      <c r="F17" s="73">
        <f t="shared" si="0"/>
        <v>29790765</v>
      </c>
      <c r="G17" s="73">
        <f t="shared" si="0"/>
        <v>24929761</v>
      </c>
      <c r="H17" s="73">
        <f t="shared" si="0"/>
        <v>-11079427</v>
      </c>
      <c r="I17" s="73">
        <f t="shared" si="0"/>
        <v>-7779588</v>
      </c>
      <c r="J17" s="73">
        <f t="shared" si="0"/>
        <v>6070746</v>
      </c>
      <c r="K17" s="73">
        <f t="shared" si="0"/>
        <v>-239362</v>
      </c>
      <c r="L17" s="73">
        <f t="shared" si="0"/>
        <v>-654722</v>
      </c>
      <c r="M17" s="73">
        <f t="shared" si="0"/>
        <v>9608883</v>
      </c>
      <c r="N17" s="73">
        <f t="shared" si="0"/>
        <v>8714799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14785545</v>
      </c>
      <c r="X17" s="73">
        <f t="shared" si="0"/>
        <v>49370645</v>
      </c>
      <c r="Y17" s="73">
        <f t="shared" si="0"/>
        <v>-34585100</v>
      </c>
      <c r="Z17" s="170">
        <f>+IF(X17&lt;&gt;0,+(Y17/X17)*100,0)</f>
        <v>-70.05195091131581</v>
      </c>
      <c r="AA17" s="74">
        <f>SUM(AA6:AA16)</f>
        <v>29790765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137964</v>
      </c>
      <c r="D21" s="155"/>
      <c r="E21" s="59">
        <v>372400</v>
      </c>
      <c r="F21" s="60">
        <v>372400</v>
      </c>
      <c r="G21" s="159"/>
      <c r="H21" s="159"/>
      <c r="I21" s="159"/>
      <c r="J21" s="60"/>
      <c r="K21" s="159"/>
      <c r="L21" s="159"/>
      <c r="M21" s="60">
        <v>606233</v>
      </c>
      <c r="N21" s="159">
        <v>606233</v>
      </c>
      <c r="O21" s="159"/>
      <c r="P21" s="159"/>
      <c r="Q21" s="60"/>
      <c r="R21" s="159"/>
      <c r="S21" s="159"/>
      <c r="T21" s="60"/>
      <c r="U21" s="159"/>
      <c r="V21" s="159"/>
      <c r="W21" s="159">
        <v>606233</v>
      </c>
      <c r="X21" s="60"/>
      <c r="Y21" s="159">
        <v>606233</v>
      </c>
      <c r="Z21" s="141"/>
      <c r="AA21" s="225">
        <v>372400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-23171224</v>
      </c>
      <c r="D26" s="155"/>
      <c r="E26" s="59">
        <v>-30401017</v>
      </c>
      <c r="F26" s="60">
        <v>-30401017</v>
      </c>
      <c r="G26" s="60">
        <v>-1019921</v>
      </c>
      <c r="H26" s="60">
        <v>-1359282</v>
      </c>
      <c r="I26" s="60">
        <v>-1019336</v>
      </c>
      <c r="J26" s="60">
        <v>-3398539</v>
      </c>
      <c r="K26" s="60">
        <v>-1071103</v>
      </c>
      <c r="L26" s="60">
        <v>-1933831</v>
      </c>
      <c r="M26" s="60">
        <v>-1429699</v>
      </c>
      <c r="N26" s="60">
        <v>-4434633</v>
      </c>
      <c r="O26" s="60"/>
      <c r="P26" s="60"/>
      <c r="Q26" s="60"/>
      <c r="R26" s="60"/>
      <c r="S26" s="60"/>
      <c r="T26" s="60"/>
      <c r="U26" s="60"/>
      <c r="V26" s="60"/>
      <c r="W26" s="60">
        <v>-7833172</v>
      </c>
      <c r="X26" s="60">
        <v>-12821478</v>
      </c>
      <c r="Y26" s="60">
        <v>4988306</v>
      </c>
      <c r="Z26" s="140">
        <v>-38.91</v>
      </c>
      <c r="AA26" s="62">
        <v>-30401017</v>
      </c>
    </row>
    <row r="27" spans="1:27" ht="12.75">
      <c r="A27" s="250" t="s">
        <v>192</v>
      </c>
      <c r="B27" s="251"/>
      <c r="C27" s="168">
        <f aca="true" t="shared" si="1" ref="C27:Y27">SUM(C21:C26)</f>
        <v>-23033260</v>
      </c>
      <c r="D27" s="168">
        <f>SUM(D21:D26)</f>
        <v>0</v>
      </c>
      <c r="E27" s="72">
        <f t="shared" si="1"/>
        <v>-30028617</v>
      </c>
      <c r="F27" s="73">
        <f t="shared" si="1"/>
        <v>-30028617</v>
      </c>
      <c r="G27" s="73">
        <f t="shared" si="1"/>
        <v>-1019921</v>
      </c>
      <c r="H27" s="73">
        <f t="shared" si="1"/>
        <v>-1359282</v>
      </c>
      <c r="I27" s="73">
        <f t="shared" si="1"/>
        <v>-1019336</v>
      </c>
      <c r="J27" s="73">
        <f t="shared" si="1"/>
        <v>-3398539</v>
      </c>
      <c r="K27" s="73">
        <f t="shared" si="1"/>
        <v>-1071103</v>
      </c>
      <c r="L27" s="73">
        <f t="shared" si="1"/>
        <v>-1933831</v>
      </c>
      <c r="M27" s="73">
        <f t="shared" si="1"/>
        <v>-823466</v>
      </c>
      <c r="N27" s="73">
        <f t="shared" si="1"/>
        <v>-3828400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-7226939</v>
      </c>
      <c r="X27" s="73">
        <f t="shared" si="1"/>
        <v>-12821478</v>
      </c>
      <c r="Y27" s="73">
        <f t="shared" si="1"/>
        <v>5594539</v>
      </c>
      <c r="Z27" s="170">
        <f>+IF(X27&lt;&gt;0,+(Y27/X27)*100,0)</f>
        <v>-43.63411924896646</v>
      </c>
      <c r="AA27" s="74">
        <f>SUM(AA21:AA26)</f>
        <v>-30028617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-5348191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-5348191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65833</v>
      </c>
      <c r="D38" s="153">
        <f>+D17+D27+D36</f>
        <v>0</v>
      </c>
      <c r="E38" s="99">
        <f t="shared" si="3"/>
        <v>-237852</v>
      </c>
      <c r="F38" s="100">
        <f t="shared" si="3"/>
        <v>-237852</v>
      </c>
      <c r="G38" s="100">
        <f t="shared" si="3"/>
        <v>23909840</v>
      </c>
      <c r="H38" s="100">
        <f t="shared" si="3"/>
        <v>-12438709</v>
      </c>
      <c r="I38" s="100">
        <f t="shared" si="3"/>
        <v>-8798924</v>
      </c>
      <c r="J38" s="100">
        <f t="shared" si="3"/>
        <v>2672207</v>
      </c>
      <c r="K38" s="100">
        <f t="shared" si="3"/>
        <v>-1310465</v>
      </c>
      <c r="L38" s="100">
        <f t="shared" si="3"/>
        <v>-2588553</v>
      </c>
      <c r="M38" s="100">
        <f t="shared" si="3"/>
        <v>8785417</v>
      </c>
      <c r="N38" s="100">
        <f t="shared" si="3"/>
        <v>4886399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7558606</v>
      </c>
      <c r="X38" s="100">
        <f t="shared" si="3"/>
        <v>36549167</v>
      </c>
      <c r="Y38" s="100">
        <f t="shared" si="3"/>
        <v>-28990561</v>
      </c>
      <c r="Z38" s="137">
        <f>+IF(X38&lt;&gt;0,+(Y38/X38)*100,0)</f>
        <v>-79.31934809895941</v>
      </c>
      <c r="AA38" s="102">
        <f>+AA17+AA27+AA36</f>
        <v>-237852</v>
      </c>
    </row>
    <row r="39" spans="1:27" ht="12.75">
      <c r="A39" s="249" t="s">
        <v>200</v>
      </c>
      <c r="B39" s="182"/>
      <c r="C39" s="153">
        <v>1199984</v>
      </c>
      <c r="D39" s="153"/>
      <c r="E39" s="99">
        <v>1200807</v>
      </c>
      <c r="F39" s="100">
        <v>1200807</v>
      </c>
      <c r="G39" s="100">
        <v>1200807</v>
      </c>
      <c r="H39" s="100">
        <v>25110647</v>
      </c>
      <c r="I39" s="100">
        <v>12671938</v>
      </c>
      <c r="J39" s="100">
        <v>1200807</v>
      </c>
      <c r="K39" s="100">
        <v>3873014</v>
      </c>
      <c r="L39" s="100">
        <v>2562549</v>
      </c>
      <c r="M39" s="100">
        <v>-26004</v>
      </c>
      <c r="N39" s="100">
        <v>3873014</v>
      </c>
      <c r="O39" s="100"/>
      <c r="P39" s="100"/>
      <c r="Q39" s="100"/>
      <c r="R39" s="100"/>
      <c r="S39" s="100"/>
      <c r="T39" s="100"/>
      <c r="U39" s="100"/>
      <c r="V39" s="100"/>
      <c r="W39" s="100">
        <v>1200807</v>
      </c>
      <c r="X39" s="100">
        <v>1200807</v>
      </c>
      <c r="Y39" s="100"/>
      <c r="Z39" s="137"/>
      <c r="AA39" s="102">
        <v>1200807</v>
      </c>
    </row>
    <row r="40" spans="1:27" ht="12.75">
      <c r="A40" s="269" t="s">
        <v>201</v>
      </c>
      <c r="B40" s="256"/>
      <c r="C40" s="257">
        <v>1265817</v>
      </c>
      <c r="D40" s="257"/>
      <c r="E40" s="258">
        <v>962955</v>
      </c>
      <c r="F40" s="259">
        <v>962955</v>
      </c>
      <c r="G40" s="259">
        <v>25110647</v>
      </c>
      <c r="H40" s="259">
        <v>12671938</v>
      </c>
      <c r="I40" s="259">
        <v>3873014</v>
      </c>
      <c r="J40" s="259">
        <v>3873014</v>
      </c>
      <c r="K40" s="259">
        <v>2562549</v>
      </c>
      <c r="L40" s="259">
        <v>-26004</v>
      </c>
      <c r="M40" s="259">
        <v>8759413</v>
      </c>
      <c r="N40" s="259">
        <v>8759413</v>
      </c>
      <c r="O40" s="259"/>
      <c r="P40" s="259"/>
      <c r="Q40" s="259"/>
      <c r="R40" s="259"/>
      <c r="S40" s="259"/>
      <c r="T40" s="259"/>
      <c r="U40" s="259"/>
      <c r="V40" s="259"/>
      <c r="W40" s="259">
        <v>8759413</v>
      </c>
      <c r="X40" s="259">
        <v>37749974</v>
      </c>
      <c r="Y40" s="259">
        <v>-28990561</v>
      </c>
      <c r="Z40" s="260">
        <v>-76.8</v>
      </c>
      <c r="AA40" s="261">
        <v>962955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23427402</v>
      </c>
      <c r="D5" s="200">
        <f t="shared" si="0"/>
        <v>0</v>
      </c>
      <c r="E5" s="106">
        <f t="shared" si="0"/>
        <v>30401022</v>
      </c>
      <c r="F5" s="106">
        <f t="shared" si="0"/>
        <v>30401022</v>
      </c>
      <c r="G5" s="106">
        <f t="shared" si="0"/>
        <v>481991</v>
      </c>
      <c r="H5" s="106">
        <f t="shared" si="0"/>
        <v>1594292</v>
      </c>
      <c r="I5" s="106">
        <f t="shared" si="0"/>
        <v>815558</v>
      </c>
      <c r="J5" s="106">
        <f t="shared" si="0"/>
        <v>2891841</v>
      </c>
      <c r="K5" s="106">
        <f t="shared" si="0"/>
        <v>1761409</v>
      </c>
      <c r="L5" s="106">
        <f t="shared" si="0"/>
        <v>2162895</v>
      </c>
      <c r="M5" s="106">
        <f t="shared" si="0"/>
        <v>3389523</v>
      </c>
      <c r="N5" s="106">
        <f t="shared" si="0"/>
        <v>7313827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10205668</v>
      </c>
      <c r="X5" s="106">
        <f t="shared" si="0"/>
        <v>15200511</v>
      </c>
      <c r="Y5" s="106">
        <f t="shared" si="0"/>
        <v>-4994843</v>
      </c>
      <c r="Z5" s="201">
        <f>+IF(X5&lt;&gt;0,+(Y5/X5)*100,0)</f>
        <v>-32.85970451914413</v>
      </c>
      <c r="AA5" s="199">
        <f>SUM(AA11:AA18)</f>
        <v>30401022</v>
      </c>
    </row>
    <row r="6" spans="1:27" ht="12.75">
      <c r="A6" s="291" t="s">
        <v>205</v>
      </c>
      <c r="B6" s="142"/>
      <c r="C6" s="62">
        <v>13330403</v>
      </c>
      <c r="D6" s="156"/>
      <c r="E6" s="60">
        <v>16369888</v>
      </c>
      <c r="F6" s="60">
        <v>16369888</v>
      </c>
      <c r="G6" s="60">
        <v>383181</v>
      </c>
      <c r="H6" s="60">
        <v>1594292</v>
      </c>
      <c r="I6" s="60">
        <v>430756</v>
      </c>
      <c r="J6" s="60">
        <v>2408229</v>
      </c>
      <c r="K6" s="60">
        <v>1193014</v>
      </c>
      <c r="L6" s="60">
        <v>754004</v>
      </c>
      <c r="M6" s="60">
        <v>2412429</v>
      </c>
      <c r="N6" s="60">
        <v>4359447</v>
      </c>
      <c r="O6" s="60"/>
      <c r="P6" s="60"/>
      <c r="Q6" s="60"/>
      <c r="R6" s="60"/>
      <c r="S6" s="60"/>
      <c r="T6" s="60"/>
      <c r="U6" s="60"/>
      <c r="V6" s="60"/>
      <c r="W6" s="60">
        <v>6767676</v>
      </c>
      <c r="X6" s="60">
        <v>8184944</v>
      </c>
      <c r="Y6" s="60">
        <v>-1417268</v>
      </c>
      <c r="Z6" s="140">
        <v>-17.32</v>
      </c>
      <c r="AA6" s="155">
        <v>16369888</v>
      </c>
    </row>
    <row r="7" spans="1:27" ht="12.75">
      <c r="A7" s="291" t="s">
        <v>206</v>
      </c>
      <c r="B7" s="142"/>
      <c r="C7" s="62"/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>
        <v>1043544</v>
      </c>
      <c r="M7" s="60"/>
      <c r="N7" s="60">
        <v>1043544</v>
      </c>
      <c r="O7" s="60"/>
      <c r="P7" s="60"/>
      <c r="Q7" s="60"/>
      <c r="R7" s="60"/>
      <c r="S7" s="60"/>
      <c r="T7" s="60"/>
      <c r="U7" s="60"/>
      <c r="V7" s="60"/>
      <c r="W7" s="60">
        <v>1043544</v>
      </c>
      <c r="X7" s="60">
        <v>1500000</v>
      </c>
      <c r="Y7" s="60">
        <v>-456456</v>
      </c>
      <c r="Z7" s="140">
        <v>-30.43</v>
      </c>
      <c r="AA7" s="155">
        <v>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13330403</v>
      </c>
      <c r="D11" s="294">
        <f t="shared" si="1"/>
        <v>0</v>
      </c>
      <c r="E11" s="295">
        <f t="shared" si="1"/>
        <v>19369888</v>
      </c>
      <c r="F11" s="295">
        <f t="shared" si="1"/>
        <v>19369888</v>
      </c>
      <c r="G11" s="295">
        <f t="shared" si="1"/>
        <v>383181</v>
      </c>
      <c r="H11" s="295">
        <f t="shared" si="1"/>
        <v>1594292</v>
      </c>
      <c r="I11" s="295">
        <f t="shared" si="1"/>
        <v>430756</v>
      </c>
      <c r="J11" s="295">
        <f t="shared" si="1"/>
        <v>2408229</v>
      </c>
      <c r="K11" s="295">
        <f t="shared" si="1"/>
        <v>1193014</v>
      </c>
      <c r="L11" s="295">
        <f t="shared" si="1"/>
        <v>1797548</v>
      </c>
      <c r="M11" s="295">
        <f t="shared" si="1"/>
        <v>2412429</v>
      </c>
      <c r="N11" s="295">
        <f t="shared" si="1"/>
        <v>5402991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7811220</v>
      </c>
      <c r="X11" s="295">
        <f t="shared" si="1"/>
        <v>9684944</v>
      </c>
      <c r="Y11" s="295">
        <f t="shared" si="1"/>
        <v>-1873724</v>
      </c>
      <c r="Z11" s="296">
        <f>+IF(X11&lt;&gt;0,+(Y11/X11)*100,0)</f>
        <v>-19.346771648860333</v>
      </c>
      <c r="AA11" s="297">
        <f>SUM(AA6:AA10)</f>
        <v>19369888</v>
      </c>
    </row>
    <row r="12" spans="1:27" ht="12.75">
      <c r="A12" s="298" t="s">
        <v>211</v>
      </c>
      <c r="B12" s="136"/>
      <c r="C12" s="62">
        <v>5812097</v>
      </c>
      <c r="D12" s="156"/>
      <c r="E12" s="60">
        <v>5772838</v>
      </c>
      <c r="F12" s="60">
        <v>5772838</v>
      </c>
      <c r="G12" s="60">
        <v>98810</v>
      </c>
      <c r="H12" s="60"/>
      <c r="I12" s="60">
        <v>384802</v>
      </c>
      <c r="J12" s="60">
        <v>483612</v>
      </c>
      <c r="K12" s="60">
        <v>419395</v>
      </c>
      <c r="L12" s="60">
        <v>365347</v>
      </c>
      <c r="M12" s="60">
        <v>879094</v>
      </c>
      <c r="N12" s="60">
        <v>1663836</v>
      </c>
      <c r="O12" s="60"/>
      <c r="P12" s="60"/>
      <c r="Q12" s="60"/>
      <c r="R12" s="60"/>
      <c r="S12" s="60"/>
      <c r="T12" s="60"/>
      <c r="U12" s="60"/>
      <c r="V12" s="60"/>
      <c r="W12" s="60">
        <v>2147448</v>
      </c>
      <c r="X12" s="60">
        <v>2886419</v>
      </c>
      <c r="Y12" s="60">
        <v>-738971</v>
      </c>
      <c r="Z12" s="140">
        <v>-25.6</v>
      </c>
      <c r="AA12" s="155">
        <v>5772838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3245696</v>
      </c>
      <c r="D15" s="156"/>
      <c r="E15" s="60">
        <v>5258296</v>
      </c>
      <c r="F15" s="60">
        <v>5258296</v>
      </c>
      <c r="G15" s="60"/>
      <c r="H15" s="60"/>
      <c r="I15" s="60"/>
      <c r="J15" s="60"/>
      <c r="K15" s="60">
        <v>149000</v>
      </c>
      <c r="L15" s="60"/>
      <c r="M15" s="60">
        <v>98000</v>
      </c>
      <c r="N15" s="60">
        <v>247000</v>
      </c>
      <c r="O15" s="60"/>
      <c r="P15" s="60"/>
      <c r="Q15" s="60"/>
      <c r="R15" s="60"/>
      <c r="S15" s="60"/>
      <c r="T15" s="60"/>
      <c r="U15" s="60"/>
      <c r="V15" s="60"/>
      <c r="W15" s="60">
        <v>247000</v>
      </c>
      <c r="X15" s="60">
        <v>2629148</v>
      </c>
      <c r="Y15" s="60">
        <v>-2382148</v>
      </c>
      <c r="Z15" s="140">
        <v>-90.61</v>
      </c>
      <c r="AA15" s="155">
        <v>5258296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1039206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13330403</v>
      </c>
      <c r="D36" s="156">
        <f t="shared" si="4"/>
        <v>0</v>
      </c>
      <c r="E36" s="60">
        <f t="shared" si="4"/>
        <v>16369888</v>
      </c>
      <c r="F36" s="60">
        <f t="shared" si="4"/>
        <v>16369888</v>
      </c>
      <c r="G36" s="60">
        <f t="shared" si="4"/>
        <v>383181</v>
      </c>
      <c r="H36" s="60">
        <f t="shared" si="4"/>
        <v>1594292</v>
      </c>
      <c r="I36" s="60">
        <f t="shared" si="4"/>
        <v>430756</v>
      </c>
      <c r="J36" s="60">
        <f t="shared" si="4"/>
        <v>2408229</v>
      </c>
      <c r="K36" s="60">
        <f t="shared" si="4"/>
        <v>1193014</v>
      </c>
      <c r="L36" s="60">
        <f t="shared" si="4"/>
        <v>754004</v>
      </c>
      <c r="M36" s="60">
        <f t="shared" si="4"/>
        <v>2412429</v>
      </c>
      <c r="N36" s="60">
        <f t="shared" si="4"/>
        <v>4359447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6767676</v>
      </c>
      <c r="X36" s="60">
        <f t="shared" si="4"/>
        <v>8184944</v>
      </c>
      <c r="Y36" s="60">
        <f t="shared" si="4"/>
        <v>-1417268</v>
      </c>
      <c r="Z36" s="140">
        <f aca="true" t="shared" si="5" ref="Z36:Z49">+IF(X36&lt;&gt;0,+(Y36/X36)*100,0)</f>
        <v>-17.315549135094876</v>
      </c>
      <c r="AA36" s="155">
        <f>AA6+AA21</f>
        <v>16369888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1043544</v>
      </c>
      <c r="M37" s="60">
        <f t="shared" si="4"/>
        <v>0</v>
      </c>
      <c r="N37" s="60">
        <f t="shared" si="4"/>
        <v>1043544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1043544</v>
      </c>
      <c r="X37" s="60">
        <f t="shared" si="4"/>
        <v>1500000</v>
      </c>
      <c r="Y37" s="60">
        <f t="shared" si="4"/>
        <v>-456456</v>
      </c>
      <c r="Z37" s="140">
        <f t="shared" si="5"/>
        <v>-30.430400000000002</v>
      </c>
      <c r="AA37" s="155">
        <f>AA7+AA22</f>
        <v>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13330403</v>
      </c>
      <c r="D41" s="294">
        <f t="shared" si="6"/>
        <v>0</v>
      </c>
      <c r="E41" s="295">
        <f t="shared" si="6"/>
        <v>19369888</v>
      </c>
      <c r="F41" s="295">
        <f t="shared" si="6"/>
        <v>19369888</v>
      </c>
      <c r="G41" s="295">
        <f t="shared" si="6"/>
        <v>383181</v>
      </c>
      <c r="H41" s="295">
        <f t="shared" si="6"/>
        <v>1594292</v>
      </c>
      <c r="I41" s="295">
        <f t="shared" si="6"/>
        <v>430756</v>
      </c>
      <c r="J41" s="295">
        <f t="shared" si="6"/>
        <v>2408229</v>
      </c>
      <c r="K41" s="295">
        <f t="shared" si="6"/>
        <v>1193014</v>
      </c>
      <c r="L41" s="295">
        <f t="shared" si="6"/>
        <v>1797548</v>
      </c>
      <c r="M41" s="295">
        <f t="shared" si="6"/>
        <v>2412429</v>
      </c>
      <c r="N41" s="295">
        <f t="shared" si="6"/>
        <v>5402991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7811220</v>
      </c>
      <c r="X41" s="295">
        <f t="shared" si="6"/>
        <v>9684944</v>
      </c>
      <c r="Y41" s="295">
        <f t="shared" si="6"/>
        <v>-1873724</v>
      </c>
      <c r="Z41" s="296">
        <f t="shared" si="5"/>
        <v>-19.346771648860333</v>
      </c>
      <c r="AA41" s="297">
        <f>SUM(AA36:AA40)</f>
        <v>19369888</v>
      </c>
    </row>
    <row r="42" spans="1:27" ht="12.75">
      <c r="A42" s="298" t="s">
        <v>211</v>
      </c>
      <c r="B42" s="136"/>
      <c r="C42" s="95">
        <f aca="true" t="shared" si="7" ref="C42:Y48">C12+C27</f>
        <v>5812097</v>
      </c>
      <c r="D42" s="129">
        <f t="shared" si="7"/>
        <v>0</v>
      </c>
      <c r="E42" s="54">
        <f t="shared" si="7"/>
        <v>5772838</v>
      </c>
      <c r="F42" s="54">
        <f t="shared" si="7"/>
        <v>5772838</v>
      </c>
      <c r="G42" s="54">
        <f t="shared" si="7"/>
        <v>98810</v>
      </c>
      <c r="H42" s="54">
        <f t="shared" si="7"/>
        <v>0</v>
      </c>
      <c r="I42" s="54">
        <f t="shared" si="7"/>
        <v>384802</v>
      </c>
      <c r="J42" s="54">
        <f t="shared" si="7"/>
        <v>483612</v>
      </c>
      <c r="K42" s="54">
        <f t="shared" si="7"/>
        <v>419395</v>
      </c>
      <c r="L42" s="54">
        <f t="shared" si="7"/>
        <v>365347</v>
      </c>
      <c r="M42" s="54">
        <f t="shared" si="7"/>
        <v>879094</v>
      </c>
      <c r="N42" s="54">
        <f t="shared" si="7"/>
        <v>1663836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2147448</v>
      </c>
      <c r="X42" s="54">
        <f t="shared" si="7"/>
        <v>2886419</v>
      </c>
      <c r="Y42" s="54">
        <f t="shared" si="7"/>
        <v>-738971</v>
      </c>
      <c r="Z42" s="184">
        <f t="shared" si="5"/>
        <v>-25.601653813947316</v>
      </c>
      <c r="AA42" s="130">
        <f aca="true" t="shared" si="8" ref="AA42:AA48">AA12+AA27</f>
        <v>5772838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3245696</v>
      </c>
      <c r="D45" s="129">
        <f t="shared" si="7"/>
        <v>0</v>
      </c>
      <c r="E45" s="54">
        <f t="shared" si="7"/>
        <v>5258296</v>
      </c>
      <c r="F45" s="54">
        <f t="shared" si="7"/>
        <v>5258296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149000</v>
      </c>
      <c r="L45" s="54">
        <f t="shared" si="7"/>
        <v>0</v>
      </c>
      <c r="M45" s="54">
        <f t="shared" si="7"/>
        <v>98000</v>
      </c>
      <c r="N45" s="54">
        <f t="shared" si="7"/>
        <v>247000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247000</v>
      </c>
      <c r="X45" s="54">
        <f t="shared" si="7"/>
        <v>2629148</v>
      </c>
      <c r="Y45" s="54">
        <f t="shared" si="7"/>
        <v>-2382148</v>
      </c>
      <c r="Z45" s="184">
        <f t="shared" si="5"/>
        <v>-90.60532157185521</v>
      </c>
      <c r="AA45" s="130">
        <f t="shared" si="8"/>
        <v>5258296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1039206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23427402</v>
      </c>
      <c r="D49" s="218">
        <f t="shared" si="9"/>
        <v>0</v>
      </c>
      <c r="E49" s="220">
        <f t="shared" si="9"/>
        <v>30401022</v>
      </c>
      <c r="F49" s="220">
        <f t="shared" si="9"/>
        <v>30401022</v>
      </c>
      <c r="G49" s="220">
        <f t="shared" si="9"/>
        <v>481991</v>
      </c>
      <c r="H49" s="220">
        <f t="shared" si="9"/>
        <v>1594292</v>
      </c>
      <c r="I49" s="220">
        <f t="shared" si="9"/>
        <v>815558</v>
      </c>
      <c r="J49" s="220">
        <f t="shared" si="9"/>
        <v>2891841</v>
      </c>
      <c r="K49" s="220">
        <f t="shared" si="9"/>
        <v>1761409</v>
      </c>
      <c r="L49" s="220">
        <f t="shared" si="9"/>
        <v>2162895</v>
      </c>
      <c r="M49" s="220">
        <f t="shared" si="9"/>
        <v>3389523</v>
      </c>
      <c r="N49" s="220">
        <f t="shared" si="9"/>
        <v>7313827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10205668</v>
      </c>
      <c r="X49" s="220">
        <f t="shared" si="9"/>
        <v>15200511</v>
      </c>
      <c r="Y49" s="220">
        <f t="shared" si="9"/>
        <v>-4994843</v>
      </c>
      <c r="Z49" s="221">
        <f t="shared" si="5"/>
        <v>-32.85970451914413</v>
      </c>
      <c r="AA49" s="222">
        <f>SUM(AA41:AA48)</f>
        <v>30401022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6012391</v>
      </c>
      <c r="D51" s="129">
        <f t="shared" si="10"/>
        <v>0</v>
      </c>
      <c r="E51" s="54">
        <f t="shared" si="10"/>
        <v>2047120</v>
      </c>
      <c r="F51" s="54">
        <f t="shared" si="10"/>
        <v>2047120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1023561</v>
      </c>
      <c r="Y51" s="54">
        <f t="shared" si="10"/>
        <v>-1023561</v>
      </c>
      <c r="Z51" s="184">
        <f>+IF(X51&lt;&gt;0,+(Y51/X51)*100,0)</f>
        <v>-100</v>
      </c>
      <c r="AA51" s="130">
        <f>SUM(AA57:AA61)</f>
        <v>2047120</v>
      </c>
    </row>
    <row r="52" spans="1:27" ht="12.75">
      <c r="A52" s="310" t="s">
        <v>205</v>
      </c>
      <c r="B52" s="142"/>
      <c r="C52" s="62">
        <v>1680200</v>
      </c>
      <c r="D52" s="156"/>
      <c r="E52" s="60">
        <v>957477</v>
      </c>
      <c r="F52" s="60">
        <v>957477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478739</v>
      </c>
      <c r="Y52" s="60">
        <v>-478739</v>
      </c>
      <c r="Z52" s="140">
        <v>-100</v>
      </c>
      <c r="AA52" s="155">
        <v>957477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486030</v>
      </c>
      <c r="F56" s="60">
        <v>486030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243015</v>
      </c>
      <c r="Y56" s="60">
        <v>-243015</v>
      </c>
      <c r="Z56" s="140">
        <v>-100</v>
      </c>
      <c r="AA56" s="155">
        <v>486030</v>
      </c>
    </row>
    <row r="57" spans="1:27" ht="12.75">
      <c r="A57" s="138" t="s">
        <v>210</v>
      </c>
      <c r="B57" s="142"/>
      <c r="C57" s="293">
        <f aca="true" t="shared" si="11" ref="C57:Y57">SUM(C52:C56)</f>
        <v>1680200</v>
      </c>
      <c r="D57" s="294">
        <f t="shared" si="11"/>
        <v>0</v>
      </c>
      <c r="E57" s="295">
        <f t="shared" si="11"/>
        <v>1443507</v>
      </c>
      <c r="F57" s="295">
        <f t="shared" si="11"/>
        <v>1443507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721754</v>
      </c>
      <c r="Y57" s="295">
        <f t="shared" si="11"/>
        <v>-721754</v>
      </c>
      <c r="Z57" s="296">
        <f>+IF(X57&lt;&gt;0,+(Y57/X57)*100,0)</f>
        <v>-100</v>
      </c>
      <c r="AA57" s="297">
        <f>SUM(AA52:AA56)</f>
        <v>1443507</v>
      </c>
    </row>
    <row r="58" spans="1:27" ht="12.75">
      <c r="A58" s="311" t="s">
        <v>211</v>
      </c>
      <c r="B58" s="136"/>
      <c r="C58" s="62">
        <v>581204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3750987</v>
      </c>
      <c r="D61" s="156"/>
      <c r="E61" s="60">
        <v>603613</v>
      </c>
      <c r="F61" s="60">
        <v>603613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301807</v>
      </c>
      <c r="Y61" s="60">
        <v>-301807</v>
      </c>
      <c r="Z61" s="140">
        <v>-100</v>
      </c>
      <c r="AA61" s="155">
        <v>603613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27637</v>
      </c>
      <c r="L66" s="275"/>
      <c r="M66" s="275"/>
      <c r="N66" s="275">
        <v>27637</v>
      </c>
      <c r="O66" s="275"/>
      <c r="P66" s="275"/>
      <c r="Q66" s="275"/>
      <c r="R66" s="275"/>
      <c r="S66" s="275"/>
      <c r="T66" s="275"/>
      <c r="U66" s="275"/>
      <c r="V66" s="275"/>
      <c r="W66" s="275">
        <v>27637</v>
      </c>
      <c r="X66" s="275"/>
      <c r="Y66" s="275">
        <v>27637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13961</v>
      </c>
      <c r="L67" s="60"/>
      <c r="M67" s="60"/>
      <c r="N67" s="60">
        <v>13961</v>
      </c>
      <c r="O67" s="60"/>
      <c r="P67" s="60"/>
      <c r="Q67" s="60"/>
      <c r="R67" s="60"/>
      <c r="S67" s="60"/>
      <c r="T67" s="60"/>
      <c r="U67" s="60"/>
      <c r="V67" s="60"/>
      <c r="W67" s="60">
        <v>13961</v>
      </c>
      <c r="X67" s="60"/>
      <c r="Y67" s="60">
        <v>13961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180000</v>
      </c>
      <c r="H68" s="60">
        <v>299285</v>
      </c>
      <c r="I68" s="60">
        <v>241795</v>
      </c>
      <c r="J68" s="60">
        <v>721080</v>
      </c>
      <c r="K68" s="60"/>
      <c r="L68" s="60">
        <v>263132</v>
      </c>
      <c r="M68" s="60">
        <v>201742</v>
      </c>
      <c r="N68" s="60">
        <v>464874</v>
      </c>
      <c r="O68" s="60"/>
      <c r="P68" s="60"/>
      <c r="Q68" s="60"/>
      <c r="R68" s="60"/>
      <c r="S68" s="60"/>
      <c r="T68" s="60"/>
      <c r="U68" s="60"/>
      <c r="V68" s="60"/>
      <c r="W68" s="60">
        <v>1185954</v>
      </c>
      <c r="X68" s="60"/>
      <c r="Y68" s="60">
        <v>1185954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180000</v>
      </c>
      <c r="H69" s="220">
        <f t="shared" si="12"/>
        <v>299285</v>
      </c>
      <c r="I69" s="220">
        <f t="shared" si="12"/>
        <v>241795</v>
      </c>
      <c r="J69" s="220">
        <f t="shared" si="12"/>
        <v>721080</v>
      </c>
      <c r="K69" s="220">
        <f t="shared" si="12"/>
        <v>41598</v>
      </c>
      <c r="L69" s="220">
        <f t="shared" si="12"/>
        <v>263132</v>
      </c>
      <c r="M69" s="220">
        <f t="shared" si="12"/>
        <v>201742</v>
      </c>
      <c r="N69" s="220">
        <f t="shared" si="12"/>
        <v>506472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1227552</v>
      </c>
      <c r="X69" s="220">
        <f t="shared" si="12"/>
        <v>0</v>
      </c>
      <c r="Y69" s="220">
        <f t="shared" si="12"/>
        <v>1227552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13330403</v>
      </c>
      <c r="D5" s="357">
        <f t="shared" si="0"/>
        <v>0</v>
      </c>
      <c r="E5" s="356">
        <f t="shared" si="0"/>
        <v>19369888</v>
      </c>
      <c r="F5" s="358">
        <f t="shared" si="0"/>
        <v>19369888</v>
      </c>
      <c r="G5" s="358">
        <f t="shared" si="0"/>
        <v>383181</v>
      </c>
      <c r="H5" s="356">
        <f t="shared" si="0"/>
        <v>1594292</v>
      </c>
      <c r="I5" s="356">
        <f t="shared" si="0"/>
        <v>430756</v>
      </c>
      <c r="J5" s="358">
        <f t="shared" si="0"/>
        <v>2408229</v>
      </c>
      <c r="K5" s="358">
        <f t="shared" si="0"/>
        <v>1193014</v>
      </c>
      <c r="L5" s="356">
        <f t="shared" si="0"/>
        <v>1797548</v>
      </c>
      <c r="M5" s="356">
        <f t="shared" si="0"/>
        <v>2412429</v>
      </c>
      <c r="N5" s="358">
        <f t="shared" si="0"/>
        <v>5402991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7811220</v>
      </c>
      <c r="X5" s="356">
        <f t="shared" si="0"/>
        <v>9684944</v>
      </c>
      <c r="Y5" s="358">
        <f t="shared" si="0"/>
        <v>-1873724</v>
      </c>
      <c r="Z5" s="359">
        <f>+IF(X5&lt;&gt;0,+(Y5/X5)*100,0)</f>
        <v>-19.346771648860333</v>
      </c>
      <c r="AA5" s="360">
        <f>+AA6+AA8+AA11+AA13+AA15</f>
        <v>19369888</v>
      </c>
    </row>
    <row r="6" spans="1:27" ht="12.75">
      <c r="A6" s="361" t="s">
        <v>205</v>
      </c>
      <c r="B6" s="142"/>
      <c r="C6" s="60">
        <f>+C7</f>
        <v>13330403</v>
      </c>
      <c r="D6" s="340">
        <f aca="true" t="shared" si="1" ref="D6:AA6">+D7</f>
        <v>0</v>
      </c>
      <c r="E6" s="60">
        <f t="shared" si="1"/>
        <v>16369888</v>
      </c>
      <c r="F6" s="59">
        <f t="shared" si="1"/>
        <v>16369888</v>
      </c>
      <c r="G6" s="59">
        <f t="shared" si="1"/>
        <v>383181</v>
      </c>
      <c r="H6" s="60">
        <f t="shared" si="1"/>
        <v>1594292</v>
      </c>
      <c r="I6" s="60">
        <f t="shared" si="1"/>
        <v>430756</v>
      </c>
      <c r="J6" s="59">
        <f t="shared" si="1"/>
        <v>2408229</v>
      </c>
      <c r="K6" s="59">
        <f t="shared" si="1"/>
        <v>1193014</v>
      </c>
      <c r="L6" s="60">
        <f t="shared" si="1"/>
        <v>754004</v>
      </c>
      <c r="M6" s="60">
        <f t="shared" si="1"/>
        <v>2412429</v>
      </c>
      <c r="N6" s="59">
        <f t="shared" si="1"/>
        <v>4359447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6767676</v>
      </c>
      <c r="X6" s="60">
        <f t="shared" si="1"/>
        <v>8184944</v>
      </c>
      <c r="Y6" s="59">
        <f t="shared" si="1"/>
        <v>-1417268</v>
      </c>
      <c r="Z6" s="61">
        <f>+IF(X6&lt;&gt;0,+(Y6/X6)*100,0)</f>
        <v>-17.315549135094876</v>
      </c>
      <c r="AA6" s="62">
        <f t="shared" si="1"/>
        <v>16369888</v>
      </c>
    </row>
    <row r="7" spans="1:27" ht="12.75">
      <c r="A7" s="291" t="s">
        <v>229</v>
      </c>
      <c r="B7" s="142"/>
      <c r="C7" s="60">
        <v>13330403</v>
      </c>
      <c r="D7" s="340"/>
      <c r="E7" s="60">
        <v>16369888</v>
      </c>
      <c r="F7" s="59">
        <v>16369888</v>
      </c>
      <c r="G7" s="59">
        <v>383181</v>
      </c>
      <c r="H7" s="60">
        <v>1594292</v>
      </c>
      <c r="I7" s="60">
        <v>430756</v>
      </c>
      <c r="J7" s="59">
        <v>2408229</v>
      </c>
      <c r="K7" s="59">
        <v>1193014</v>
      </c>
      <c r="L7" s="60">
        <v>754004</v>
      </c>
      <c r="M7" s="60">
        <v>2412429</v>
      </c>
      <c r="N7" s="59">
        <v>4359447</v>
      </c>
      <c r="O7" s="59"/>
      <c r="P7" s="60"/>
      <c r="Q7" s="60"/>
      <c r="R7" s="59"/>
      <c r="S7" s="59"/>
      <c r="T7" s="60"/>
      <c r="U7" s="60"/>
      <c r="V7" s="59"/>
      <c r="W7" s="59">
        <v>6767676</v>
      </c>
      <c r="X7" s="60">
        <v>8184944</v>
      </c>
      <c r="Y7" s="59">
        <v>-1417268</v>
      </c>
      <c r="Z7" s="61">
        <v>-17.32</v>
      </c>
      <c r="AA7" s="62">
        <v>16369888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1043544</v>
      </c>
      <c r="M8" s="60">
        <f t="shared" si="2"/>
        <v>0</v>
      </c>
      <c r="N8" s="59">
        <f t="shared" si="2"/>
        <v>1043544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1043544</v>
      </c>
      <c r="X8" s="60">
        <f t="shared" si="2"/>
        <v>1500000</v>
      </c>
      <c r="Y8" s="59">
        <f t="shared" si="2"/>
        <v>-456456</v>
      </c>
      <c r="Z8" s="61">
        <f>+IF(X8&lt;&gt;0,+(Y8/X8)*100,0)</f>
        <v>-30.430400000000002</v>
      </c>
      <c r="AA8" s="62">
        <f>SUM(AA9:AA10)</f>
        <v>3000000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1043544</v>
      </c>
      <c r="M9" s="60"/>
      <c r="N9" s="59">
        <v>1043544</v>
      </c>
      <c r="O9" s="59"/>
      <c r="P9" s="60"/>
      <c r="Q9" s="60"/>
      <c r="R9" s="59"/>
      <c r="S9" s="59"/>
      <c r="T9" s="60"/>
      <c r="U9" s="60"/>
      <c r="V9" s="59"/>
      <c r="W9" s="59">
        <v>1043544</v>
      </c>
      <c r="X9" s="60"/>
      <c r="Y9" s="59">
        <v>1043544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1500000</v>
      </c>
      <c r="Y10" s="59">
        <v>-1500000</v>
      </c>
      <c r="Z10" s="61">
        <v>-100</v>
      </c>
      <c r="AA10" s="62">
        <v>3000000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5812097</v>
      </c>
      <c r="D22" s="344">
        <f t="shared" si="6"/>
        <v>0</v>
      </c>
      <c r="E22" s="343">
        <f t="shared" si="6"/>
        <v>5772838</v>
      </c>
      <c r="F22" s="345">
        <f t="shared" si="6"/>
        <v>5772838</v>
      </c>
      <c r="G22" s="345">
        <f t="shared" si="6"/>
        <v>98810</v>
      </c>
      <c r="H22" s="343">
        <f t="shared" si="6"/>
        <v>0</v>
      </c>
      <c r="I22" s="343">
        <f t="shared" si="6"/>
        <v>384802</v>
      </c>
      <c r="J22" s="345">
        <f t="shared" si="6"/>
        <v>483612</v>
      </c>
      <c r="K22" s="345">
        <f t="shared" si="6"/>
        <v>419395</v>
      </c>
      <c r="L22" s="343">
        <f t="shared" si="6"/>
        <v>365347</v>
      </c>
      <c r="M22" s="343">
        <f t="shared" si="6"/>
        <v>879094</v>
      </c>
      <c r="N22" s="345">
        <f t="shared" si="6"/>
        <v>1663836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2147448</v>
      </c>
      <c r="X22" s="343">
        <f t="shared" si="6"/>
        <v>2886419</v>
      </c>
      <c r="Y22" s="345">
        <f t="shared" si="6"/>
        <v>-738971</v>
      </c>
      <c r="Z22" s="336">
        <f>+IF(X22&lt;&gt;0,+(Y22/X22)*100,0)</f>
        <v>-25.601653813947316</v>
      </c>
      <c r="AA22" s="350">
        <f>SUM(AA23:AA32)</f>
        <v>5772838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98810</v>
      </c>
      <c r="H24" s="60"/>
      <c r="I24" s="60"/>
      <c r="J24" s="59">
        <v>98810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98810</v>
      </c>
      <c r="X24" s="60"/>
      <c r="Y24" s="59">
        <v>98810</v>
      </c>
      <c r="Z24" s="61"/>
      <c r="AA24" s="62"/>
    </row>
    <row r="25" spans="1:27" ht="12.75">
      <c r="A25" s="361" t="s">
        <v>239</v>
      </c>
      <c r="B25" s="142"/>
      <c r="C25" s="60">
        <v>5713030</v>
      </c>
      <c r="D25" s="340"/>
      <c r="E25" s="60">
        <v>5422838</v>
      </c>
      <c r="F25" s="59">
        <v>5422838</v>
      </c>
      <c r="G25" s="59"/>
      <c r="H25" s="60"/>
      <c r="I25" s="60">
        <v>384802</v>
      </c>
      <c r="J25" s="59">
        <v>384802</v>
      </c>
      <c r="K25" s="59">
        <v>419395</v>
      </c>
      <c r="L25" s="60">
        <v>365347</v>
      </c>
      <c r="M25" s="60">
        <v>879094</v>
      </c>
      <c r="N25" s="59">
        <v>1663836</v>
      </c>
      <c r="O25" s="59"/>
      <c r="P25" s="60"/>
      <c r="Q25" s="60"/>
      <c r="R25" s="59"/>
      <c r="S25" s="59"/>
      <c r="T25" s="60"/>
      <c r="U25" s="60"/>
      <c r="V25" s="59"/>
      <c r="W25" s="59">
        <v>2048638</v>
      </c>
      <c r="X25" s="60">
        <v>2711419</v>
      </c>
      <c r="Y25" s="59">
        <v>-662781</v>
      </c>
      <c r="Z25" s="61">
        <v>-24.44</v>
      </c>
      <c r="AA25" s="62">
        <v>5422838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99067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350000</v>
      </c>
      <c r="F32" s="59">
        <v>350000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175000</v>
      </c>
      <c r="Y32" s="59">
        <v>-175000</v>
      </c>
      <c r="Z32" s="61">
        <v>-100</v>
      </c>
      <c r="AA32" s="62">
        <v>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3245696</v>
      </c>
      <c r="D40" s="344">
        <f t="shared" si="9"/>
        <v>0</v>
      </c>
      <c r="E40" s="343">
        <f t="shared" si="9"/>
        <v>5258296</v>
      </c>
      <c r="F40" s="345">
        <f t="shared" si="9"/>
        <v>5258296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149000</v>
      </c>
      <c r="L40" s="343">
        <f t="shared" si="9"/>
        <v>0</v>
      </c>
      <c r="M40" s="343">
        <f t="shared" si="9"/>
        <v>98000</v>
      </c>
      <c r="N40" s="345">
        <f t="shared" si="9"/>
        <v>247000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247000</v>
      </c>
      <c r="X40" s="343">
        <f t="shared" si="9"/>
        <v>2629149</v>
      </c>
      <c r="Y40" s="345">
        <f t="shared" si="9"/>
        <v>-2382149</v>
      </c>
      <c r="Z40" s="336">
        <f>+IF(X40&lt;&gt;0,+(Y40/X40)*100,0)</f>
        <v>-90.60532514513251</v>
      </c>
      <c r="AA40" s="350">
        <f>SUM(AA41:AA49)</f>
        <v>5258296</v>
      </c>
    </row>
    <row r="41" spans="1:27" ht="12.75">
      <c r="A41" s="361" t="s">
        <v>248</v>
      </c>
      <c r="B41" s="142"/>
      <c r="C41" s="362">
        <v>777871</v>
      </c>
      <c r="D41" s="363"/>
      <c r="E41" s="362">
        <v>2400000</v>
      </c>
      <c r="F41" s="364">
        <v>2400000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1200000</v>
      </c>
      <c r="Y41" s="364">
        <v>-1200000</v>
      </c>
      <c r="Z41" s="365">
        <v>-100</v>
      </c>
      <c r="AA41" s="366">
        <v>2400000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1305367</v>
      </c>
      <c r="D43" s="369"/>
      <c r="E43" s="305">
        <v>881676</v>
      </c>
      <c r="F43" s="370">
        <v>881676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440838</v>
      </c>
      <c r="Y43" s="370">
        <v>-440838</v>
      </c>
      <c r="Z43" s="371">
        <v>-100</v>
      </c>
      <c r="AA43" s="303">
        <v>881676</v>
      </c>
    </row>
    <row r="44" spans="1:27" ht="12.75">
      <c r="A44" s="361" t="s">
        <v>251</v>
      </c>
      <c r="B44" s="136"/>
      <c r="C44" s="60">
        <v>850993</v>
      </c>
      <c r="D44" s="368"/>
      <c r="E44" s="54">
        <v>256367</v>
      </c>
      <c r="F44" s="53">
        <v>256367</v>
      </c>
      <c r="G44" s="53"/>
      <c r="H44" s="54"/>
      <c r="I44" s="54"/>
      <c r="J44" s="53"/>
      <c r="K44" s="53">
        <v>149000</v>
      </c>
      <c r="L44" s="54"/>
      <c r="M44" s="54"/>
      <c r="N44" s="53">
        <v>149000</v>
      </c>
      <c r="O44" s="53"/>
      <c r="P44" s="54"/>
      <c r="Q44" s="54"/>
      <c r="R44" s="53"/>
      <c r="S44" s="53"/>
      <c r="T44" s="54"/>
      <c r="U44" s="54"/>
      <c r="V44" s="53"/>
      <c r="W44" s="53">
        <v>149000</v>
      </c>
      <c r="X44" s="54">
        <v>128184</v>
      </c>
      <c r="Y44" s="53">
        <v>20816</v>
      </c>
      <c r="Z44" s="94">
        <v>16.24</v>
      </c>
      <c r="AA44" s="95">
        <v>256367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311465</v>
      </c>
      <c r="D49" s="368"/>
      <c r="E49" s="54">
        <v>1720253</v>
      </c>
      <c r="F49" s="53">
        <v>1720253</v>
      </c>
      <c r="G49" s="53"/>
      <c r="H49" s="54"/>
      <c r="I49" s="54"/>
      <c r="J49" s="53"/>
      <c r="K49" s="53"/>
      <c r="L49" s="54"/>
      <c r="M49" s="54">
        <v>98000</v>
      </c>
      <c r="N49" s="53">
        <v>98000</v>
      </c>
      <c r="O49" s="53"/>
      <c r="P49" s="54"/>
      <c r="Q49" s="54"/>
      <c r="R49" s="53"/>
      <c r="S49" s="53"/>
      <c r="T49" s="54"/>
      <c r="U49" s="54"/>
      <c r="V49" s="53"/>
      <c r="W49" s="53">
        <v>98000</v>
      </c>
      <c r="X49" s="54">
        <v>860127</v>
      </c>
      <c r="Y49" s="53">
        <v>-762127</v>
      </c>
      <c r="Z49" s="94">
        <v>-88.61</v>
      </c>
      <c r="AA49" s="95">
        <v>1720253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1039206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1039206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23427402</v>
      </c>
      <c r="D60" s="346">
        <f t="shared" si="14"/>
        <v>0</v>
      </c>
      <c r="E60" s="219">
        <f t="shared" si="14"/>
        <v>30401022</v>
      </c>
      <c r="F60" s="264">
        <f t="shared" si="14"/>
        <v>30401022</v>
      </c>
      <c r="G60" s="264">
        <f t="shared" si="14"/>
        <v>481991</v>
      </c>
      <c r="H60" s="219">
        <f t="shared" si="14"/>
        <v>1594292</v>
      </c>
      <c r="I60" s="219">
        <f t="shared" si="14"/>
        <v>815558</v>
      </c>
      <c r="J60" s="264">
        <f t="shared" si="14"/>
        <v>2891841</v>
      </c>
      <c r="K60" s="264">
        <f t="shared" si="14"/>
        <v>1761409</v>
      </c>
      <c r="L60" s="219">
        <f t="shared" si="14"/>
        <v>2162895</v>
      </c>
      <c r="M60" s="219">
        <f t="shared" si="14"/>
        <v>3389523</v>
      </c>
      <c r="N60" s="264">
        <f t="shared" si="14"/>
        <v>7313827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10205668</v>
      </c>
      <c r="X60" s="219">
        <f t="shared" si="14"/>
        <v>15200512</v>
      </c>
      <c r="Y60" s="264">
        <f t="shared" si="14"/>
        <v>-4994844</v>
      </c>
      <c r="Z60" s="337">
        <f>+IF(X60&lt;&gt;0,+(Y60/X60)*100,0)</f>
        <v>-32.85970893612004</v>
      </c>
      <c r="AA60" s="232">
        <f>+AA57+AA54+AA51+AA40+AA37+AA34+AA22+AA5</f>
        <v>30401022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2018-02-07T09:06:07Z</dcterms:created>
  <dcterms:modified xsi:type="dcterms:W3CDTF">2018-02-07T09:06:11Z</dcterms:modified>
  <cp:category/>
  <cp:version/>
  <cp:contentType/>
  <cp:contentStatus/>
</cp:coreProperties>
</file>