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<sst xmlns="http://schemas.openxmlformats.org/spreadsheetml/2006/main" count="1433" uniqueCount="616">
  <si>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STATEMENT OF CAPITAL AND OPERATING EXPENDITURE FOR THE 3rd Quarter Ended 31 March 2018</t>
  </si>
  <si>
    <t>Figures Finalised as at 2018/05/07</t>
  </si>
  <si>
    <t>Main appropriation</t>
  </si>
  <si>
    <t>Adjusted Budget</t>
  </si>
  <si>
    <t>First Quarter 2017/18</t>
  </si>
  <si>
    <t>Second Quarter 2017/18</t>
  </si>
  <si>
    <t>Third Quarter 2017/18</t>
  </si>
  <si>
    <t>Fourth Quarter 2017/18</t>
  </si>
  <si>
    <t>Year to date: 31 March 2018</t>
  </si>
  <si>
    <t>Third Quarter 2016/17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</si>
  <si>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</si>
  <si>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</si>
  <si>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</si>
  <si>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</si>
  <si>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</si>
  <si>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</si>
  <si>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</si>
  <si>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</si>
  <si>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</si>
  <si>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</si>
  <si>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Q3 of 2016/17 to Q3 of 2017/18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</si>
  <si>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</si>
  <si>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</si>
  <si>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</si>
  <si>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</si>
  <si>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</si>
  <si>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</si>
  <si>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</si>
  <si>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</si>
  <si>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</si>
  <si>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</si>
  <si>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</si>
  <si>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</si>
  <si>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</si>
  <si>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</si>
  <si>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</si>
  <si>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</si>
  <si>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</si>
  <si>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</si>
  <si>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</si>
  <si>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</si>
  <si>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</si>
  <si>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</si>
  <si>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</si>
  <si>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</si>
  <si>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</si>
  <si>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</si>
  <si>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</si>
  <si>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</si>
  <si>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</si>
  <si>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</si>
  <si>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</si>
  <si>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</si>
  <si>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</si>
  <si>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</si>
  <si>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</si>
  <si>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</si>
  <si>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</si>
  <si>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</si>
  <si>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</si>
  <si>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</si>
  <si>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</si>
  <si>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</si>
  <si>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</si>
  <si>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</si>
  <si>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</si>
  <si>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</si>
  <si>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</si>
  <si>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</si>
  <si>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</si>
  <si>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</si>
  <si>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</si>
  <si>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J B Marks</t>
  </si>
  <si>
    <t>NW405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</si>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</sst>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  <numFmt numFmtId="175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0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0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2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48" fillId="0" borderId="27" xfId="0" applyNumberFormat="1" applyFont="1" applyBorder="1" applyAlignment="1" applyProtection="1">
      <alignment horizontal="right"/>
      <protection/>
    </xf>
    <xf numFmtId="174" fontId="48" fillId="0" borderId="28" xfId="0" applyNumberFormat="1" applyFont="1" applyBorder="1" applyAlignment="1" applyProtection="1">
      <alignment horizontal="right"/>
      <protection/>
    </xf>
    <xf numFmtId="174" fontId="48" fillId="0" borderId="30" xfId="0" applyNumberFormat="1" applyFont="1" applyBorder="1" applyAlignment="1" applyProtection="1">
      <alignment horizontal="right"/>
      <protection/>
    </xf>
    <xf numFmtId="174" fontId="47" fillId="0" borderId="27" xfId="0" applyNumberFormat="1" applyFont="1" applyBorder="1" applyAlignment="1" applyProtection="1">
      <alignment horizontal="right"/>
      <protection/>
    </xf>
    <xf numFmtId="174" fontId="47" fillId="0" borderId="28" xfId="0" applyNumberFormat="1" applyFont="1" applyBorder="1" applyAlignment="1" applyProtection="1">
      <alignment horizontal="right"/>
      <protection/>
    </xf>
    <xf numFmtId="174" fontId="47" fillId="0" borderId="30" xfId="0" applyNumberFormat="1" applyFont="1" applyBorder="1" applyAlignment="1" applyProtection="1">
      <alignment horizontal="right"/>
      <protection/>
    </xf>
    <xf numFmtId="174" fontId="47" fillId="0" borderId="32" xfId="0" applyNumberFormat="1" applyFont="1" applyBorder="1" applyAlignment="1" applyProtection="1">
      <alignment horizontal="right"/>
      <protection/>
    </xf>
    <xf numFmtId="174" fontId="47" fillId="0" borderId="31" xfId="0" applyNumberFormat="1" applyFont="1" applyBorder="1" applyAlignment="1" applyProtection="1">
      <alignment horizontal="right"/>
      <protection/>
    </xf>
    <xf numFmtId="174" fontId="47" fillId="0" borderId="33" xfId="0" applyNumberFormat="1" applyFont="1" applyBorder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5" fontId="5" fillId="0" borderId="25" xfId="0" applyNumberFormat="1" applyFont="1" applyFill="1" applyBorder="1" applyAlignment="1" applyProtection="1">
      <alignment/>
      <protection/>
    </xf>
    <xf numFmtId="175" fontId="7" fillId="0" borderId="25" xfId="0" applyNumberFormat="1" applyFont="1" applyFill="1" applyBorder="1" applyAlignment="1" applyProtection="1">
      <alignment/>
      <protection/>
    </xf>
    <xf numFmtId="175" fontId="7" fillId="0" borderId="34" xfId="0" applyNumberFormat="1" applyFont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48" fillId="0" borderId="30" xfId="0" applyNumberFormat="1" applyFont="1" applyBorder="1" applyAlignment="1" applyProtection="1">
      <alignment horizontal="right" wrapText="1"/>
      <protection/>
    </xf>
    <xf numFmtId="175" fontId="47" fillId="0" borderId="30" xfId="0" applyNumberFormat="1" applyFont="1" applyBorder="1" applyAlignment="1" applyProtection="1">
      <alignment horizontal="right"/>
      <protection/>
    </xf>
    <xf numFmtId="175" fontId="47" fillId="0" borderId="33" xfId="0" applyNumberFormat="1" applyFont="1" applyBorder="1" applyAlignment="1" applyProtection="1">
      <alignment horizontal="right"/>
      <protection/>
    </xf>
    <xf numFmtId="175" fontId="0" fillId="0" borderId="0" xfId="0" applyNumberFormat="1" applyFont="1" applyAlignment="1" applyProtection="1">
      <alignment/>
      <protection/>
    </xf>
    <xf numFmtId="175" fontId="5" fillId="0" borderId="14" xfId="0" applyNumberFormat="1" applyFont="1" applyFill="1" applyBorder="1" applyAlignment="1" applyProtection="1">
      <alignment/>
      <protection/>
    </xf>
    <xf numFmtId="175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2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6" fillId="0" borderId="26" xfId="0" applyNumberFormat="1" applyFont="1" applyBorder="1" applyAlignment="1" applyProtection="1">
      <alignment horizontal="right" wrapText="1"/>
      <protection/>
    </xf>
    <xf numFmtId="175" fontId="6" fillId="0" borderId="26" xfId="0" applyNumberFormat="1" applyFont="1" applyBorder="1" applyAlignment="1" applyProtection="1">
      <alignment horizontal="right" wrapText="1"/>
      <protection/>
    </xf>
    <xf numFmtId="175" fontId="48" fillId="0" borderId="27" xfId="0" applyNumberFormat="1" applyFont="1" applyBorder="1" applyAlignment="1" applyProtection="1">
      <alignment horizontal="right" wrapText="1"/>
      <protection/>
    </xf>
    <xf numFmtId="175" fontId="48" fillId="0" borderId="29" xfId="0" applyNumberFormat="1" applyFont="1" applyBorder="1" applyAlignment="1" applyProtection="1">
      <alignment horizontal="right" wrapText="1"/>
      <protection/>
    </xf>
    <xf numFmtId="175" fontId="47" fillId="0" borderId="27" xfId="0" applyNumberFormat="1" applyFont="1" applyBorder="1" applyAlignment="1" applyProtection="1">
      <alignment horizontal="right"/>
      <protection/>
    </xf>
    <xf numFmtId="175" fontId="47" fillId="0" borderId="29" xfId="0" applyNumberFormat="1" applyFont="1" applyBorder="1" applyAlignment="1" applyProtection="1">
      <alignment horizontal="right"/>
      <protection/>
    </xf>
    <xf numFmtId="175" fontId="47" fillId="0" borderId="32" xfId="0" applyNumberFormat="1" applyFont="1" applyBorder="1" applyAlignment="1" applyProtection="1">
      <alignment horizontal="right"/>
      <protection/>
    </xf>
    <xf numFmtId="175" fontId="47" fillId="0" borderId="34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0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22</v>
      </c>
      <c r="C9" s="39" t="s">
        <v>23</v>
      </c>
      <c r="D9" s="72">
        <v>30792297180</v>
      </c>
      <c r="E9" s="73">
        <v>8805888459</v>
      </c>
      <c r="F9" s="74">
        <f>$D9+$E9</f>
        <v>39598185639</v>
      </c>
      <c r="G9" s="72">
        <v>30745544760</v>
      </c>
      <c r="H9" s="73">
        <v>8350778990</v>
      </c>
      <c r="I9" s="75">
        <f>$G9+$H9</f>
        <v>39096323750</v>
      </c>
      <c r="J9" s="72">
        <v>6008427734</v>
      </c>
      <c r="K9" s="73">
        <v>1311393924</v>
      </c>
      <c r="L9" s="73">
        <f>$J9+$K9</f>
        <v>7319821658</v>
      </c>
      <c r="M9" s="99">
        <f>IF($F9=0,0,$L9/$F9)</f>
        <v>0.18485245068376957</v>
      </c>
      <c r="N9" s="110">
        <v>7602277239</v>
      </c>
      <c r="O9" s="111">
        <v>1602671906</v>
      </c>
      <c r="P9" s="112">
        <f>$N9+$O9</f>
        <v>9204949145</v>
      </c>
      <c r="Q9" s="99">
        <f>IF($F9=0,0,$P9/$F9)</f>
        <v>0.23245886134576085</v>
      </c>
      <c r="R9" s="110">
        <v>6152238789</v>
      </c>
      <c r="S9" s="112">
        <v>1306494979</v>
      </c>
      <c r="T9" s="112">
        <f>$R9+$S9</f>
        <v>7458733768</v>
      </c>
      <c r="U9" s="99">
        <f>IF($I9=0,0,$T9/$I9)</f>
        <v>0.1907783917407324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$J9+$N9+$R9</f>
        <v>19762943762</v>
      </c>
      <c r="AA9" s="73">
        <f>$K9+$O9+$S9</f>
        <v>4220560809</v>
      </c>
      <c r="AB9" s="73">
        <f>$Z9+$AA9</f>
        <v>23983504571</v>
      </c>
      <c r="AC9" s="99">
        <f>IF($I9=0,0,$AB9/$I9)</f>
        <v>0.61344654101909</v>
      </c>
      <c r="AD9" s="72">
        <v>5875182835</v>
      </c>
      <c r="AE9" s="73">
        <v>1297158913</v>
      </c>
      <c r="AF9" s="73">
        <f>$AD9+$AE9</f>
        <v>7172341748</v>
      </c>
      <c r="AG9" s="73">
        <v>39579838595</v>
      </c>
      <c r="AH9" s="73">
        <v>38680214784</v>
      </c>
      <c r="AI9" s="73">
        <v>22765984793</v>
      </c>
      <c r="AJ9" s="99">
        <f>IF($AH9=0,0,$AI9/$AH9)</f>
        <v>0.588569244512497</v>
      </c>
      <c r="AK9" s="99">
        <f>IF($AF9=0,0,(($T9/$AF9)-1))</f>
        <v>0.039930057722062706</v>
      </c>
      <c r="AL9" s="12"/>
      <c r="AM9" s="12"/>
      <c r="AN9" s="12"/>
      <c r="AO9" s="12"/>
    </row>
    <row r="10" spans="1:41" s="13" customFormat="1" ht="12.75">
      <c r="A10" s="29"/>
      <c r="B10" s="38" t="s">
        <v>24</v>
      </c>
      <c r="C10" s="39" t="s">
        <v>25</v>
      </c>
      <c r="D10" s="72">
        <v>17549597232</v>
      </c>
      <c r="E10" s="73">
        <v>2821395374</v>
      </c>
      <c r="F10" s="75">
        <f aca="true" t="shared" si="0" ref="F10:F18">$D10+$E10</f>
        <v>20370992606</v>
      </c>
      <c r="G10" s="72">
        <v>17629949188</v>
      </c>
      <c r="H10" s="73">
        <v>2898762507</v>
      </c>
      <c r="I10" s="75">
        <f aca="true" t="shared" si="1" ref="I10:I18">$G10+$H10</f>
        <v>20528711695</v>
      </c>
      <c r="J10" s="72">
        <v>2944832517</v>
      </c>
      <c r="K10" s="73">
        <v>315620765</v>
      </c>
      <c r="L10" s="73">
        <f aca="true" t="shared" si="2" ref="L10:L18">$J10+$K10</f>
        <v>3260453282</v>
      </c>
      <c r="M10" s="99">
        <f aca="true" t="shared" si="3" ref="M10:M18">IF($F10=0,0,$L10/$F10)</f>
        <v>0.16005372664264172</v>
      </c>
      <c r="N10" s="110">
        <v>3716251535</v>
      </c>
      <c r="O10" s="111">
        <v>529782063</v>
      </c>
      <c r="P10" s="112">
        <f aca="true" t="shared" si="4" ref="P10:P18">$N10+$O10</f>
        <v>4246033598</v>
      </c>
      <c r="Q10" s="99">
        <f aca="true" t="shared" si="5" ref="Q10:Q18">IF($F10=0,0,$P10/$F10)</f>
        <v>0.208435282468729</v>
      </c>
      <c r="R10" s="110">
        <v>2855447977</v>
      </c>
      <c r="S10" s="112">
        <v>346601752</v>
      </c>
      <c r="T10" s="112">
        <f aca="true" t="shared" si="6" ref="T10:T18">$R10+$S10</f>
        <v>3202049729</v>
      </c>
      <c r="U10" s="99">
        <f aca="true" t="shared" si="7" ref="U10:U18">IF($I10=0,0,$T10/$I10)</f>
        <v>0.1559790880486619</v>
      </c>
      <c r="V10" s="110">
        <v>0</v>
      </c>
      <c r="W10" s="112">
        <v>0</v>
      </c>
      <c r="X10" s="112">
        <f aca="true" t="shared" si="8" ref="X10:X18">$V10+$W10</f>
        <v>0</v>
      </c>
      <c r="Y10" s="99">
        <f aca="true" t="shared" si="9" ref="Y10:Y18">IF($I10=0,0,$X10/$I10)</f>
        <v>0</v>
      </c>
      <c r="Z10" s="72">
        <f aca="true" t="shared" si="10" ref="Z10:Z18">$J10+$N10+$R10</f>
        <v>9516532029</v>
      </c>
      <c r="AA10" s="73">
        <f aca="true" t="shared" si="11" ref="AA10:AA18">$K10+$O10+$S10</f>
        <v>1192004580</v>
      </c>
      <c r="AB10" s="73">
        <f aca="true" t="shared" si="12" ref="AB10:AB18">$Z10+$AA10</f>
        <v>10708536609</v>
      </c>
      <c r="AC10" s="99">
        <f aca="true" t="shared" si="13" ref="AC10:AC18">IF($I10=0,0,$AB10/$I10)</f>
        <v>0.5216370500058308</v>
      </c>
      <c r="AD10" s="72">
        <v>3266462914</v>
      </c>
      <c r="AE10" s="73">
        <v>522502720</v>
      </c>
      <c r="AF10" s="73">
        <f aca="true" t="shared" si="14" ref="AF10:AF18">$AD10+$AE10</f>
        <v>3788965634</v>
      </c>
      <c r="AG10" s="73">
        <v>19798148189</v>
      </c>
      <c r="AH10" s="73">
        <v>19840870732</v>
      </c>
      <c r="AI10" s="73">
        <v>11959376747</v>
      </c>
      <c r="AJ10" s="99">
        <f aca="true" t="shared" si="15" ref="AJ10:AJ18">IF($AH10=0,0,$AI10/$AH10)</f>
        <v>0.6027647127256128</v>
      </c>
      <c r="AK10" s="99">
        <f aca="true" t="shared" si="16" ref="AK10:AK18">IF($AF10=0,0,(($T10/$AF10)-1))</f>
        <v>-0.15490135348110678</v>
      </c>
      <c r="AL10" s="12"/>
      <c r="AM10" s="12"/>
      <c r="AN10" s="12"/>
      <c r="AO10" s="12"/>
    </row>
    <row r="11" spans="1:41" s="13" customFormat="1" ht="12.75">
      <c r="A11" s="29"/>
      <c r="B11" s="38" t="s">
        <v>26</v>
      </c>
      <c r="C11" s="39" t="s">
        <v>27</v>
      </c>
      <c r="D11" s="72">
        <v>124510693736</v>
      </c>
      <c r="E11" s="73">
        <v>20419616179</v>
      </c>
      <c r="F11" s="75">
        <f t="shared" si="0"/>
        <v>144930309915</v>
      </c>
      <c r="G11" s="72">
        <v>124129507341</v>
      </c>
      <c r="H11" s="73">
        <v>19249151100</v>
      </c>
      <c r="I11" s="75">
        <f t="shared" si="1"/>
        <v>143378658441</v>
      </c>
      <c r="J11" s="72">
        <v>27942684584</v>
      </c>
      <c r="K11" s="73">
        <v>1137152019</v>
      </c>
      <c r="L11" s="73">
        <f t="shared" si="2"/>
        <v>29079836603</v>
      </c>
      <c r="M11" s="99">
        <f t="shared" si="3"/>
        <v>0.20064703249482457</v>
      </c>
      <c r="N11" s="110">
        <v>30548165625</v>
      </c>
      <c r="O11" s="111">
        <v>3617524508</v>
      </c>
      <c r="P11" s="112">
        <f t="shared" si="4"/>
        <v>34165690133</v>
      </c>
      <c r="Q11" s="99">
        <f t="shared" si="5"/>
        <v>0.2357387502520197</v>
      </c>
      <c r="R11" s="110">
        <v>26797209655</v>
      </c>
      <c r="S11" s="112">
        <v>2857644084</v>
      </c>
      <c r="T11" s="112">
        <f t="shared" si="6"/>
        <v>29654853739</v>
      </c>
      <c r="U11" s="99">
        <f t="shared" si="7"/>
        <v>0.20682892462132296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85288059864</v>
      </c>
      <c r="AA11" s="73">
        <f t="shared" si="11"/>
        <v>7612320611</v>
      </c>
      <c r="AB11" s="73">
        <f t="shared" si="12"/>
        <v>92900380475</v>
      </c>
      <c r="AC11" s="99">
        <f t="shared" si="13"/>
        <v>0.6479372975387986</v>
      </c>
      <c r="AD11" s="72">
        <v>26124048379</v>
      </c>
      <c r="AE11" s="73">
        <v>2732416779</v>
      </c>
      <c r="AF11" s="73">
        <f t="shared" si="14"/>
        <v>28856465158</v>
      </c>
      <c r="AG11" s="73">
        <v>140947875356</v>
      </c>
      <c r="AH11" s="73">
        <v>141224912752</v>
      </c>
      <c r="AI11" s="73">
        <v>89680168102</v>
      </c>
      <c r="AJ11" s="99">
        <f t="shared" si="15"/>
        <v>0.6350166295339416</v>
      </c>
      <c r="AK11" s="99">
        <f t="shared" si="16"/>
        <v>0.027667580787477775</v>
      </c>
      <c r="AL11" s="12"/>
      <c r="AM11" s="12"/>
      <c r="AN11" s="12"/>
      <c r="AO11" s="12"/>
    </row>
    <row r="12" spans="1:41" s="13" customFormat="1" ht="12.75">
      <c r="A12" s="29"/>
      <c r="B12" s="38" t="s">
        <v>28</v>
      </c>
      <c r="C12" s="39" t="s">
        <v>29</v>
      </c>
      <c r="D12" s="72">
        <v>58688406972</v>
      </c>
      <c r="E12" s="73">
        <v>14570998196</v>
      </c>
      <c r="F12" s="75">
        <f t="shared" si="0"/>
        <v>73259405168</v>
      </c>
      <c r="G12" s="72">
        <v>58518664216</v>
      </c>
      <c r="H12" s="73">
        <v>17478584616</v>
      </c>
      <c r="I12" s="75">
        <f t="shared" si="1"/>
        <v>75997248832</v>
      </c>
      <c r="J12" s="72">
        <v>13509143374</v>
      </c>
      <c r="K12" s="73">
        <v>1821003734</v>
      </c>
      <c r="L12" s="73">
        <f t="shared" si="2"/>
        <v>15330147108</v>
      </c>
      <c r="M12" s="99">
        <f t="shared" si="3"/>
        <v>0.20925841634728792</v>
      </c>
      <c r="N12" s="110">
        <v>13188326560</v>
      </c>
      <c r="O12" s="111">
        <v>2666560642</v>
      </c>
      <c r="P12" s="112">
        <f t="shared" si="4"/>
        <v>15854887202</v>
      </c>
      <c r="Q12" s="99">
        <f t="shared" si="5"/>
        <v>0.21642118395093765</v>
      </c>
      <c r="R12" s="110">
        <v>15807360925</v>
      </c>
      <c r="S12" s="112">
        <v>2105096880</v>
      </c>
      <c r="T12" s="112">
        <f t="shared" si="6"/>
        <v>17912457805</v>
      </c>
      <c r="U12" s="99">
        <f t="shared" si="7"/>
        <v>0.2356987664724205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42504830859</v>
      </c>
      <c r="AA12" s="73">
        <f t="shared" si="11"/>
        <v>6592661256</v>
      </c>
      <c r="AB12" s="73">
        <f t="shared" si="12"/>
        <v>49097492115</v>
      </c>
      <c r="AC12" s="99">
        <f t="shared" si="13"/>
        <v>0.6460430195773958</v>
      </c>
      <c r="AD12" s="72">
        <v>12296961039</v>
      </c>
      <c r="AE12" s="73">
        <v>2505696905</v>
      </c>
      <c r="AF12" s="73">
        <f t="shared" si="14"/>
        <v>14802657944</v>
      </c>
      <c r="AG12" s="73">
        <v>68856421886</v>
      </c>
      <c r="AH12" s="73">
        <v>70809905968</v>
      </c>
      <c r="AI12" s="73">
        <v>44783352551</v>
      </c>
      <c r="AJ12" s="99">
        <f t="shared" si="15"/>
        <v>0.6324447397407678</v>
      </c>
      <c r="AK12" s="99">
        <f t="shared" si="16"/>
        <v>0.2100838830948264</v>
      </c>
      <c r="AL12" s="12"/>
      <c r="AM12" s="12"/>
      <c r="AN12" s="12"/>
      <c r="AO12" s="12"/>
    </row>
    <row r="13" spans="1:41" s="13" customFormat="1" ht="12.75">
      <c r="A13" s="29"/>
      <c r="B13" s="38" t="s">
        <v>30</v>
      </c>
      <c r="C13" s="39" t="s">
        <v>31</v>
      </c>
      <c r="D13" s="72">
        <v>15798927834</v>
      </c>
      <c r="E13" s="73">
        <v>6261794859</v>
      </c>
      <c r="F13" s="75">
        <f t="shared" si="0"/>
        <v>22060722693</v>
      </c>
      <c r="G13" s="72">
        <v>15933090040</v>
      </c>
      <c r="H13" s="73">
        <v>6278555697</v>
      </c>
      <c r="I13" s="75">
        <f t="shared" si="1"/>
        <v>22211645737</v>
      </c>
      <c r="J13" s="72">
        <v>2814481777</v>
      </c>
      <c r="K13" s="73">
        <v>867802546</v>
      </c>
      <c r="L13" s="73">
        <f t="shared" si="2"/>
        <v>3682284323</v>
      </c>
      <c r="M13" s="99">
        <f t="shared" si="3"/>
        <v>0.16691585195295577</v>
      </c>
      <c r="N13" s="110">
        <v>3412258222</v>
      </c>
      <c r="O13" s="111">
        <v>1362994401</v>
      </c>
      <c r="P13" s="112">
        <f t="shared" si="4"/>
        <v>4775252623</v>
      </c>
      <c r="Q13" s="99">
        <f t="shared" si="5"/>
        <v>0.21645948274011967</v>
      </c>
      <c r="R13" s="110">
        <v>3186560759</v>
      </c>
      <c r="S13" s="112">
        <v>921159306</v>
      </c>
      <c r="T13" s="112">
        <f t="shared" si="6"/>
        <v>4107720065</v>
      </c>
      <c r="U13" s="99">
        <f t="shared" si="7"/>
        <v>0.18493542142883135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9413300758</v>
      </c>
      <c r="AA13" s="73">
        <f t="shared" si="11"/>
        <v>3151956253</v>
      </c>
      <c r="AB13" s="73">
        <f t="shared" si="12"/>
        <v>12565257011</v>
      </c>
      <c r="AC13" s="99">
        <f t="shared" si="13"/>
        <v>0.5657058085555942</v>
      </c>
      <c r="AD13" s="72">
        <v>3317422410</v>
      </c>
      <c r="AE13" s="73">
        <v>878203459</v>
      </c>
      <c r="AF13" s="73">
        <f t="shared" si="14"/>
        <v>4195625869</v>
      </c>
      <c r="AG13" s="73">
        <v>20675952898</v>
      </c>
      <c r="AH13" s="73">
        <v>21683732469</v>
      </c>
      <c r="AI13" s="73">
        <v>11936836973</v>
      </c>
      <c r="AJ13" s="99">
        <f t="shared" si="15"/>
        <v>0.5504973366585028</v>
      </c>
      <c r="AK13" s="99">
        <f t="shared" si="16"/>
        <v>-0.020951773762647674</v>
      </c>
      <c r="AL13" s="12"/>
      <c r="AM13" s="12"/>
      <c r="AN13" s="12"/>
      <c r="AO13" s="12"/>
    </row>
    <row r="14" spans="1:41" s="13" customFormat="1" ht="12.75">
      <c r="A14" s="29"/>
      <c r="B14" s="38" t="s">
        <v>32</v>
      </c>
      <c r="C14" s="39" t="s">
        <v>33</v>
      </c>
      <c r="D14" s="72">
        <v>17850732137</v>
      </c>
      <c r="E14" s="73">
        <v>3152048455</v>
      </c>
      <c r="F14" s="75">
        <f t="shared" si="0"/>
        <v>21002780592</v>
      </c>
      <c r="G14" s="72">
        <v>18167068414</v>
      </c>
      <c r="H14" s="73">
        <v>3160904223</v>
      </c>
      <c r="I14" s="75">
        <f t="shared" si="1"/>
        <v>21327972637</v>
      </c>
      <c r="J14" s="72">
        <v>2498441342</v>
      </c>
      <c r="K14" s="73">
        <v>460403360</v>
      </c>
      <c r="L14" s="73">
        <f t="shared" si="2"/>
        <v>2958844702</v>
      </c>
      <c r="M14" s="99">
        <f t="shared" si="3"/>
        <v>0.14087871313225211</v>
      </c>
      <c r="N14" s="110">
        <v>2845636521</v>
      </c>
      <c r="O14" s="111">
        <v>614276107</v>
      </c>
      <c r="P14" s="112">
        <f t="shared" si="4"/>
        <v>3459912628</v>
      </c>
      <c r="Q14" s="99">
        <f t="shared" si="5"/>
        <v>0.16473593164696904</v>
      </c>
      <c r="R14" s="110">
        <v>2886903755</v>
      </c>
      <c r="S14" s="112">
        <v>623590076</v>
      </c>
      <c r="T14" s="112">
        <f t="shared" si="6"/>
        <v>3510493831</v>
      </c>
      <c r="U14" s="99">
        <f t="shared" si="7"/>
        <v>0.16459575838492763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8230981618</v>
      </c>
      <c r="AA14" s="73">
        <f t="shared" si="11"/>
        <v>1698269543</v>
      </c>
      <c r="AB14" s="73">
        <f t="shared" si="12"/>
        <v>9929251161</v>
      </c>
      <c r="AC14" s="99">
        <f t="shared" si="13"/>
        <v>0.4655506329642709</v>
      </c>
      <c r="AD14" s="72">
        <v>3459510081</v>
      </c>
      <c r="AE14" s="73">
        <v>425979370</v>
      </c>
      <c r="AF14" s="73">
        <f t="shared" si="14"/>
        <v>3885489451</v>
      </c>
      <c r="AG14" s="73">
        <v>20002642511</v>
      </c>
      <c r="AH14" s="73">
        <v>20173999456</v>
      </c>
      <c r="AI14" s="73">
        <v>11366282637</v>
      </c>
      <c r="AJ14" s="99">
        <f t="shared" si="15"/>
        <v>0.5634124587834033</v>
      </c>
      <c r="AK14" s="99">
        <f t="shared" si="16"/>
        <v>-0.09651181008958554</v>
      </c>
      <c r="AL14" s="12"/>
      <c r="AM14" s="12"/>
      <c r="AN14" s="12"/>
      <c r="AO14" s="12"/>
    </row>
    <row r="15" spans="1:41" s="13" customFormat="1" ht="12.75">
      <c r="A15" s="29"/>
      <c r="B15" s="38" t="s">
        <v>34</v>
      </c>
      <c r="C15" s="39" t="s">
        <v>35</v>
      </c>
      <c r="D15" s="72">
        <v>18461734605</v>
      </c>
      <c r="E15" s="73">
        <v>3107218029</v>
      </c>
      <c r="F15" s="75">
        <f t="shared" si="0"/>
        <v>21568952634</v>
      </c>
      <c r="G15" s="72">
        <v>18563600844</v>
      </c>
      <c r="H15" s="73">
        <v>3228311764</v>
      </c>
      <c r="I15" s="75">
        <f t="shared" si="1"/>
        <v>21791912608</v>
      </c>
      <c r="J15" s="72">
        <v>2859445138</v>
      </c>
      <c r="K15" s="73">
        <v>310453694</v>
      </c>
      <c r="L15" s="73">
        <f t="shared" si="2"/>
        <v>3169898832</v>
      </c>
      <c r="M15" s="99">
        <f t="shared" si="3"/>
        <v>0.14696582100157993</v>
      </c>
      <c r="N15" s="110">
        <v>2720236344</v>
      </c>
      <c r="O15" s="111">
        <v>820573860</v>
      </c>
      <c r="P15" s="112">
        <f t="shared" si="4"/>
        <v>3540810204</v>
      </c>
      <c r="Q15" s="99">
        <f t="shared" si="5"/>
        <v>0.16416236170960288</v>
      </c>
      <c r="R15" s="110">
        <v>1777937509</v>
      </c>
      <c r="S15" s="112">
        <v>680687843</v>
      </c>
      <c r="T15" s="112">
        <f t="shared" si="6"/>
        <v>2458625352</v>
      </c>
      <c r="U15" s="99">
        <f t="shared" si="7"/>
        <v>0.11282283460963483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7357618991</v>
      </c>
      <c r="AA15" s="73">
        <f t="shared" si="11"/>
        <v>1811715397</v>
      </c>
      <c r="AB15" s="73">
        <f t="shared" si="12"/>
        <v>9169334388</v>
      </c>
      <c r="AC15" s="99">
        <f t="shared" si="13"/>
        <v>0.42076776614063044</v>
      </c>
      <c r="AD15" s="72">
        <v>3501885879</v>
      </c>
      <c r="AE15" s="73">
        <v>421721340</v>
      </c>
      <c r="AF15" s="73">
        <f t="shared" si="14"/>
        <v>3923607219</v>
      </c>
      <c r="AG15" s="73">
        <v>16673362404</v>
      </c>
      <c r="AH15" s="73">
        <v>19697657663</v>
      </c>
      <c r="AI15" s="73">
        <v>11648774973</v>
      </c>
      <c r="AJ15" s="99">
        <f t="shared" si="15"/>
        <v>0.5913786894002636</v>
      </c>
      <c r="AK15" s="99">
        <f t="shared" si="16"/>
        <v>-0.37337627984418287</v>
      </c>
      <c r="AL15" s="12"/>
      <c r="AM15" s="12"/>
      <c r="AN15" s="12"/>
      <c r="AO15" s="12"/>
    </row>
    <row r="16" spans="1:41" s="13" customFormat="1" ht="12.75">
      <c r="A16" s="29"/>
      <c r="B16" s="38" t="s">
        <v>36</v>
      </c>
      <c r="C16" s="39" t="s">
        <v>37</v>
      </c>
      <c r="D16" s="72">
        <v>6621197756</v>
      </c>
      <c r="E16" s="73">
        <v>1391803486</v>
      </c>
      <c r="F16" s="75">
        <f t="shared" si="0"/>
        <v>8013001242</v>
      </c>
      <c r="G16" s="72">
        <v>6744716974</v>
      </c>
      <c r="H16" s="73">
        <v>1342663255</v>
      </c>
      <c r="I16" s="75">
        <f t="shared" si="1"/>
        <v>8087380229</v>
      </c>
      <c r="J16" s="72">
        <v>1298361997</v>
      </c>
      <c r="K16" s="73">
        <v>183423351</v>
      </c>
      <c r="L16" s="73">
        <f t="shared" si="2"/>
        <v>1481785348</v>
      </c>
      <c r="M16" s="99">
        <f t="shared" si="3"/>
        <v>0.18492264049994764</v>
      </c>
      <c r="N16" s="110">
        <v>1286981915</v>
      </c>
      <c r="O16" s="111">
        <v>277090933</v>
      </c>
      <c r="P16" s="112">
        <f t="shared" si="4"/>
        <v>1564072848</v>
      </c>
      <c r="Q16" s="99">
        <f t="shared" si="5"/>
        <v>0.19519188887703406</v>
      </c>
      <c r="R16" s="110">
        <v>1205493930</v>
      </c>
      <c r="S16" s="112">
        <v>206725192</v>
      </c>
      <c r="T16" s="112">
        <f t="shared" si="6"/>
        <v>1412219122</v>
      </c>
      <c r="U16" s="99">
        <f t="shared" si="7"/>
        <v>0.17462009723940233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3790837842</v>
      </c>
      <c r="AA16" s="73">
        <f t="shared" si="11"/>
        <v>667239476</v>
      </c>
      <c r="AB16" s="73">
        <f t="shared" si="12"/>
        <v>4458077318</v>
      </c>
      <c r="AC16" s="99">
        <f t="shared" si="13"/>
        <v>0.5512387437917259</v>
      </c>
      <c r="AD16" s="72">
        <v>1376405015</v>
      </c>
      <c r="AE16" s="73">
        <v>140941451</v>
      </c>
      <c r="AF16" s="73">
        <f t="shared" si="14"/>
        <v>1517346466</v>
      </c>
      <c r="AG16" s="73">
        <v>7935045114</v>
      </c>
      <c r="AH16" s="73">
        <v>7793399991</v>
      </c>
      <c r="AI16" s="73">
        <v>4558788210</v>
      </c>
      <c r="AJ16" s="99">
        <f t="shared" si="15"/>
        <v>0.5849549895122277</v>
      </c>
      <c r="AK16" s="99">
        <f t="shared" si="16"/>
        <v>-0.06928367802321034</v>
      </c>
      <c r="AL16" s="12"/>
      <c r="AM16" s="12"/>
      <c r="AN16" s="12"/>
      <c r="AO16" s="12"/>
    </row>
    <row r="17" spans="1:41" s="13" customFormat="1" ht="12.75">
      <c r="A17" s="29"/>
      <c r="B17" s="40" t="s">
        <v>38</v>
      </c>
      <c r="C17" s="39" t="s">
        <v>39</v>
      </c>
      <c r="D17" s="72">
        <v>56001097879</v>
      </c>
      <c r="E17" s="73">
        <v>10092332675</v>
      </c>
      <c r="F17" s="75">
        <f t="shared" si="0"/>
        <v>66093430554</v>
      </c>
      <c r="G17" s="72">
        <v>55157125110</v>
      </c>
      <c r="H17" s="73">
        <v>11721305627</v>
      </c>
      <c r="I17" s="75">
        <f t="shared" si="1"/>
        <v>66878430737</v>
      </c>
      <c r="J17" s="72">
        <v>11063977735</v>
      </c>
      <c r="K17" s="73">
        <v>1087696829</v>
      </c>
      <c r="L17" s="73">
        <f t="shared" si="2"/>
        <v>12151674564</v>
      </c>
      <c r="M17" s="99">
        <f t="shared" si="3"/>
        <v>0.18385601204452195</v>
      </c>
      <c r="N17" s="110">
        <v>13206826664</v>
      </c>
      <c r="O17" s="111">
        <v>2037699968</v>
      </c>
      <c r="P17" s="112">
        <f t="shared" si="4"/>
        <v>15244526632</v>
      </c>
      <c r="Q17" s="99">
        <f t="shared" si="5"/>
        <v>0.23065116312195108</v>
      </c>
      <c r="R17" s="110">
        <v>11489256021</v>
      </c>
      <c r="S17" s="112">
        <v>1547047312</v>
      </c>
      <c r="T17" s="112">
        <f t="shared" si="6"/>
        <v>13036303333</v>
      </c>
      <c r="U17" s="99">
        <f t="shared" si="7"/>
        <v>0.1949253771259283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f t="shared" si="10"/>
        <v>35760060420</v>
      </c>
      <c r="AA17" s="73">
        <f t="shared" si="11"/>
        <v>4672444109</v>
      </c>
      <c r="AB17" s="73">
        <f t="shared" si="12"/>
        <v>40432504529</v>
      </c>
      <c r="AC17" s="99">
        <f t="shared" si="13"/>
        <v>0.6045671838204633</v>
      </c>
      <c r="AD17" s="72">
        <v>11056076011</v>
      </c>
      <c r="AE17" s="73">
        <v>1785130707</v>
      </c>
      <c r="AF17" s="73">
        <f t="shared" si="14"/>
        <v>12841206718</v>
      </c>
      <c r="AG17" s="73">
        <v>61091648401</v>
      </c>
      <c r="AH17" s="73">
        <v>62649975136</v>
      </c>
      <c r="AI17" s="73">
        <v>38321176152</v>
      </c>
      <c r="AJ17" s="99">
        <f t="shared" si="15"/>
        <v>0.6116710512464328</v>
      </c>
      <c r="AK17" s="99">
        <f t="shared" si="16"/>
        <v>0.015193012563727848</v>
      </c>
      <c r="AL17" s="12"/>
      <c r="AM17" s="12"/>
      <c r="AN17" s="12"/>
      <c r="AO17" s="12"/>
    </row>
    <row r="18" spans="1:41" s="13" customFormat="1" ht="12.75">
      <c r="A18" s="41"/>
      <c r="B18" s="42" t="s">
        <v>613</v>
      </c>
      <c r="C18" s="41"/>
      <c r="D18" s="76">
        <f>SUM(D9:D17)</f>
        <v>346274685331</v>
      </c>
      <c r="E18" s="77">
        <f>SUM(E9:E17)</f>
        <v>70623095712</v>
      </c>
      <c r="F18" s="78">
        <f t="shared" si="0"/>
        <v>416897781043</v>
      </c>
      <c r="G18" s="76">
        <f>SUM(G9:G17)</f>
        <v>345589266887</v>
      </c>
      <c r="H18" s="77">
        <f>SUM(H9:H17)</f>
        <v>73709017779</v>
      </c>
      <c r="I18" s="78">
        <f t="shared" si="1"/>
        <v>419298284666</v>
      </c>
      <c r="J18" s="76">
        <f>SUM(J9:J17)</f>
        <v>70939796198</v>
      </c>
      <c r="K18" s="77">
        <f>SUM(K9:K17)</f>
        <v>7494950222</v>
      </c>
      <c r="L18" s="77">
        <f t="shared" si="2"/>
        <v>78434746420</v>
      </c>
      <c r="M18" s="100">
        <f t="shared" si="3"/>
        <v>0.1881390354819615</v>
      </c>
      <c r="N18" s="113">
        <f>SUM(N9:N17)</f>
        <v>78526960625</v>
      </c>
      <c r="O18" s="114">
        <f>SUM(O9:O17)</f>
        <v>13529174388</v>
      </c>
      <c r="P18" s="115">
        <f t="shared" si="4"/>
        <v>92056135013</v>
      </c>
      <c r="Q18" s="100">
        <f t="shared" si="5"/>
        <v>0.22081224510884379</v>
      </c>
      <c r="R18" s="113">
        <f>SUM(R9:R17)</f>
        <v>72158409320</v>
      </c>
      <c r="S18" s="115">
        <f>SUM(S9:S17)</f>
        <v>10595047424</v>
      </c>
      <c r="T18" s="115">
        <f t="shared" si="6"/>
        <v>82753456744</v>
      </c>
      <c r="U18" s="100">
        <f t="shared" si="7"/>
        <v>0.19736178222126244</v>
      </c>
      <c r="V18" s="113">
        <f>SUM(V9:V17)</f>
        <v>0</v>
      </c>
      <c r="W18" s="115">
        <f>SUM(W9:W17)</f>
        <v>0</v>
      </c>
      <c r="X18" s="115">
        <f t="shared" si="8"/>
        <v>0</v>
      </c>
      <c r="Y18" s="100">
        <f t="shared" si="9"/>
        <v>0</v>
      </c>
      <c r="Z18" s="76">
        <f t="shared" si="10"/>
        <v>221625166143</v>
      </c>
      <c r="AA18" s="77">
        <f t="shared" si="11"/>
        <v>31619172034</v>
      </c>
      <c r="AB18" s="77">
        <f t="shared" si="12"/>
        <v>253244338177</v>
      </c>
      <c r="AC18" s="100">
        <f t="shared" si="13"/>
        <v>0.6039717963042147</v>
      </c>
      <c r="AD18" s="76">
        <f>SUM(AD9:AD17)</f>
        <v>70273954563</v>
      </c>
      <c r="AE18" s="77">
        <f>SUM(AE9:AE17)</f>
        <v>10709751644</v>
      </c>
      <c r="AF18" s="77">
        <f t="shared" si="14"/>
        <v>80983706207</v>
      </c>
      <c r="AG18" s="77">
        <f>SUM(AG9:AG17)</f>
        <v>395560935354</v>
      </c>
      <c r="AH18" s="77">
        <f>SUM(AH9:AH17)</f>
        <v>402554668951</v>
      </c>
      <c r="AI18" s="77">
        <f>SUM(AI9:AI17)</f>
        <v>247020741138</v>
      </c>
      <c r="AJ18" s="100">
        <f t="shared" si="15"/>
        <v>0.6136327813106747</v>
      </c>
      <c r="AK18" s="100">
        <f t="shared" si="16"/>
        <v>0.021853167999948075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448</v>
      </c>
      <c r="C9" s="64" t="s">
        <v>449</v>
      </c>
      <c r="D9" s="85">
        <v>157638599</v>
      </c>
      <c r="E9" s="86">
        <v>114264001</v>
      </c>
      <c r="F9" s="87">
        <f>$D9+$E9</f>
        <v>271902600</v>
      </c>
      <c r="G9" s="85">
        <v>174709981</v>
      </c>
      <c r="H9" s="86">
        <v>114613073</v>
      </c>
      <c r="I9" s="87">
        <f>$G9+$H9</f>
        <v>289323054</v>
      </c>
      <c r="J9" s="85">
        <v>35291920</v>
      </c>
      <c r="K9" s="86">
        <v>26388984</v>
      </c>
      <c r="L9" s="86">
        <f>$J9+$K9</f>
        <v>61680904</v>
      </c>
      <c r="M9" s="104">
        <f>IF($F9=0,0,$L9/$F9)</f>
        <v>0.22684926146347995</v>
      </c>
      <c r="N9" s="85">
        <v>30769940</v>
      </c>
      <c r="O9" s="86">
        <v>24736727</v>
      </c>
      <c r="P9" s="86">
        <f>$N9+$O9</f>
        <v>55506667</v>
      </c>
      <c r="Q9" s="104">
        <f>IF($F9=0,0,$P9/$F9)</f>
        <v>0.2041417294281114</v>
      </c>
      <c r="R9" s="85">
        <v>35551065</v>
      </c>
      <c r="S9" s="86">
        <v>19883566</v>
      </c>
      <c r="T9" s="86">
        <f>$R9+$S9</f>
        <v>55434631</v>
      </c>
      <c r="U9" s="104">
        <f>IF($I9=0,0,$T9/$I9)</f>
        <v>0.1916011539128852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101612925</v>
      </c>
      <c r="AA9" s="86">
        <f>$K9+$O9+$S9</f>
        <v>71009277</v>
      </c>
      <c r="AB9" s="86">
        <f>$Z9+$AA9</f>
        <v>172622202</v>
      </c>
      <c r="AC9" s="104">
        <f>IF($I9=0,0,$AB9/$I9)</f>
        <v>0.5966417111026348</v>
      </c>
      <c r="AD9" s="85">
        <v>43344944</v>
      </c>
      <c r="AE9" s="86">
        <v>26113117</v>
      </c>
      <c r="AF9" s="86">
        <f>$AD9+$AE9</f>
        <v>69458061</v>
      </c>
      <c r="AG9" s="86">
        <v>298270603</v>
      </c>
      <c r="AH9" s="86">
        <v>318944381</v>
      </c>
      <c r="AI9" s="87">
        <v>244942438</v>
      </c>
      <c r="AJ9" s="124">
        <f>IF($AH9=0,0,$AI9/$AH9)</f>
        <v>0.767978533536228</v>
      </c>
      <c r="AK9" s="125">
        <f>IF($AF9=0,0,(($T9/$AF9)-1))</f>
        <v>-0.20189780420158865</v>
      </c>
    </row>
    <row r="10" spans="1:37" ht="12.75">
      <c r="A10" s="62" t="s">
        <v>98</v>
      </c>
      <c r="B10" s="63" t="s">
        <v>450</v>
      </c>
      <c r="C10" s="64" t="s">
        <v>451</v>
      </c>
      <c r="D10" s="85">
        <v>330498572</v>
      </c>
      <c r="E10" s="86">
        <v>95256152</v>
      </c>
      <c r="F10" s="87">
        <f aca="true" t="shared" si="0" ref="F10:F45">$D10+$E10</f>
        <v>425754724</v>
      </c>
      <c r="G10" s="85">
        <v>357116872</v>
      </c>
      <c r="H10" s="86">
        <v>90979944</v>
      </c>
      <c r="I10" s="87">
        <f aca="true" t="shared" si="1" ref="I10:I45">$G10+$H10</f>
        <v>448096816</v>
      </c>
      <c r="J10" s="85">
        <v>79161238</v>
      </c>
      <c r="K10" s="86">
        <v>20893560</v>
      </c>
      <c r="L10" s="86">
        <f aca="true" t="shared" si="2" ref="L10:L45">$J10+$K10</f>
        <v>100054798</v>
      </c>
      <c r="M10" s="104">
        <f aca="true" t="shared" si="3" ref="M10:M45">IF($F10=0,0,$L10/$F10)</f>
        <v>0.2350057259728726</v>
      </c>
      <c r="N10" s="85">
        <v>86571142</v>
      </c>
      <c r="O10" s="86">
        <v>42210383</v>
      </c>
      <c r="P10" s="86">
        <f aca="true" t="shared" si="4" ref="P10:P45">$N10+$O10</f>
        <v>128781525</v>
      </c>
      <c r="Q10" s="104">
        <f aca="true" t="shared" si="5" ref="Q10:Q45">IF($F10=0,0,$P10/$F10)</f>
        <v>0.3024782057380061</v>
      </c>
      <c r="R10" s="85">
        <v>44933819</v>
      </c>
      <c r="S10" s="86">
        <v>14201111</v>
      </c>
      <c r="T10" s="86">
        <f aca="true" t="shared" si="6" ref="T10:T45">$R10+$S10</f>
        <v>59134930</v>
      </c>
      <c r="U10" s="104">
        <f aca="true" t="shared" si="7" ref="U10:U45">IF($I10=0,0,$T10/$I10)</f>
        <v>0.13196909214369423</v>
      </c>
      <c r="V10" s="85">
        <v>0</v>
      </c>
      <c r="W10" s="86">
        <v>0</v>
      </c>
      <c r="X10" s="86">
        <f aca="true" t="shared" si="8" ref="X10:X45">$V10+$W10</f>
        <v>0</v>
      </c>
      <c r="Y10" s="104">
        <f aca="true" t="shared" si="9" ref="Y10:Y45">IF($I10=0,0,$X10/$I10)</f>
        <v>0</v>
      </c>
      <c r="Z10" s="85">
        <f aca="true" t="shared" si="10" ref="Z10:Z45">$J10+$N10+$R10</f>
        <v>210666199</v>
      </c>
      <c r="AA10" s="86">
        <f aca="true" t="shared" si="11" ref="AA10:AA45">$K10+$O10+$S10</f>
        <v>77305054</v>
      </c>
      <c r="AB10" s="86">
        <f aca="true" t="shared" si="12" ref="AB10:AB45">$Z10+$AA10</f>
        <v>287971253</v>
      </c>
      <c r="AC10" s="104">
        <f aca="true" t="shared" si="13" ref="AC10:AC45">IF($I10=0,0,$AB10/$I10)</f>
        <v>0.6426540933064787</v>
      </c>
      <c r="AD10" s="85">
        <v>66342452</v>
      </c>
      <c r="AE10" s="86">
        <v>30244938</v>
      </c>
      <c r="AF10" s="86">
        <f aca="true" t="shared" si="14" ref="AF10:AF45">$AD10+$AE10</f>
        <v>96587390</v>
      </c>
      <c r="AG10" s="86">
        <v>441512476</v>
      </c>
      <c r="AH10" s="86">
        <v>456388559</v>
      </c>
      <c r="AI10" s="87">
        <v>275626810</v>
      </c>
      <c r="AJ10" s="124">
        <f aca="true" t="shared" si="15" ref="AJ10:AJ45">IF($AH10=0,0,$AI10/$AH10)</f>
        <v>0.6039301480386147</v>
      </c>
      <c r="AK10" s="125">
        <f aca="true" t="shared" si="16" ref="AK10:AK45">IF($AF10=0,0,(($T10/$AF10)-1))</f>
        <v>-0.3877572424309219</v>
      </c>
    </row>
    <row r="11" spans="1:37" ht="12.75">
      <c r="A11" s="62" t="s">
        <v>98</v>
      </c>
      <c r="B11" s="63" t="s">
        <v>452</v>
      </c>
      <c r="C11" s="64" t="s">
        <v>453</v>
      </c>
      <c r="D11" s="85">
        <v>459602717</v>
      </c>
      <c r="E11" s="86">
        <v>208307099</v>
      </c>
      <c r="F11" s="87">
        <f t="shared" si="0"/>
        <v>667909816</v>
      </c>
      <c r="G11" s="85">
        <v>474603638</v>
      </c>
      <c r="H11" s="86">
        <v>105013650</v>
      </c>
      <c r="I11" s="87">
        <f t="shared" si="1"/>
        <v>579617288</v>
      </c>
      <c r="J11" s="85">
        <v>0</v>
      </c>
      <c r="K11" s="86">
        <v>0</v>
      </c>
      <c r="L11" s="86">
        <f t="shared" si="2"/>
        <v>0</v>
      </c>
      <c r="M11" s="104">
        <f t="shared" si="3"/>
        <v>0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0</v>
      </c>
      <c r="AA11" s="86">
        <f t="shared" si="11"/>
        <v>0</v>
      </c>
      <c r="AB11" s="86">
        <f t="shared" si="12"/>
        <v>0</v>
      </c>
      <c r="AC11" s="104">
        <f t="shared" si="13"/>
        <v>0</v>
      </c>
      <c r="AD11" s="85">
        <v>53775613</v>
      </c>
      <c r="AE11" s="86">
        <v>1136669</v>
      </c>
      <c r="AF11" s="86">
        <f t="shared" si="14"/>
        <v>54912282</v>
      </c>
      <c r="AG11" s="86">
        <v>807842525</v>
      </c>
      <c r="AH11" s="86">
        <v>545232518</v>
      </c>
      <c r="AI11" s="87">
        <v>217388603</v>
      </c>
      <c r="AJ11" s="124">
        <f t="shared" si="15"/>
        <v>0.3987080664180048</v>
      </c>
      <c r="AK11" s="125">
        <f t="shared" si="16"/>
        <v>-1</v>
      </c>
    </row>
    <row r="12" spans="1:37" ht="12.75">
      <c r="A12" s="62" t="s">
        <v>113</v>
      </c>
      <c r="B12" s="63" t="s">
        <v>454</v>
      </c>
      <c r="C12" s="64" t="s">
        <v>455</v>
      </c>
      <c r="D12" s="85">
        <v>81428343</v>
      </c>
      <c r="E12" s="86">
        <v>946000</v>
      </c>
      <c r="F12" s="87">
        <f t="shared" si="0"/>
        <v>82374343</v>
      </c>
      <c r="G12" s="85">
        <v>81211955</v>
      </c>
      <c r="H12" s="86">
        <v>1216000</v>
      </c>
      <c r="I12" s="87">
        <f t="shared" si="1"/>
        <v>82427955</v>
      </c>
      <c r="J12" s="85">
        <v>18395505</v>
      </c>
      <c r="K12" s="86">
        <v>0</v>
      </c>
      <c r="L12" s="86">
        <f t="shared" si="2"/>
        <v>18395505</v>
      </c>
      <c r="M12" s="104">
        <f t="shared" si="3"/>
        <v>0.22331595409507546</v>
      </c>
      <c r="N12" s="85">
        <v>25495146</v>
      </c>
      <c r="O12" s="86">
        <v>25981</v>
      </c>
      <c r="P12" s="86">
        <f t="shared" si="4"/>
        <v>25521127</v>
      </c>
      <c r="Q12" s="104">
        <f t="shared" si="5"/>
        <v>0.30981888377549793</v>
      </c>
      <c r="R12" s="85">
        <v>19450219</v>
      </c>
      <c r="S12" s="86">
        <v>75046</v>
      </c>
      <c r="T12" s="86">
        <f t="shared" si="6"/>
        <v>19525265</v>
      </c>
      <c r="U12" s="104">
        <f t="shared" si="7"/>
        <v>0.2368767367818357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63340870</v>
      </c>
      <c r="AA12" s="86">
        <f t="shared" si="11"/>
        <v>101027</v>
      </c>
      <c r="AB12" s="86">
        <f t="shared" si="12"/>
        <v>63441897</v>
      </c>
      <c r="AC12" s="104">
        <f t="shared" si="13"/>
        <v>0.7696648182039697</v>
      </c>
      <c r="AD12" s="85">
        <v>17146084</v>
      </c>
      <c r="AE12" s="86">
        <v>301085</v>
      </c>
      <c r="AF12" s="86">
        <f t="shared" si="14"/>
        <v>17447169</v>
      </c>
      <c r="AG12" s="86">
        <v>100828279</v>
      </c>
      <c r="AH12" s="86">
        <v>94566422</v>
      </c>
      <c r="AI12" s="87">
        <v>60588745</v>
      </c>
      <c r="AJ12" s="124">
        <f t="shared" si="15"/>
        <v>0.6407004063239276</v>
      </c>
      <c r="AK12" s="125">
        <f t="shared" si="16"/>
        <v>0.1191079194567326</v>
      </c>
    </row>
    <row r="13" spans="1:37" ht="16.5">
      <c r="A13" s="65"/>
      <c r="B13" s="66" t="s">
        <v>456</v>
      </c>
      <c r="C13" s="67"/>
      <c r="D13" s="88">
        <f>SUM(D9:D12)</f>
        <v>1029168231</v>
      </c>
      <c r="E13" s="89">
        <f>SUM(E9:E12)</f>
        <v>418773252</v>
      </c>
      <c r="F13" s="90">
        <f t="shared" si="0"/>
        <v>1447941483</v>
      </c>
      <c r="G13" s="88">
        <f>SUM(G9:G12)</f>
        <v>1087642446</v>
      </c>
      <c r="H13" s="89">
        <f>SUM(H9:H12)</f>
        <v>311822667</v>
      </c>
      <c r="I13" s="90">
        <f t="shared" si="1"/>
        <v>1399465113</v>
      </c>
      <c r="J13" s="88">
        <f>SUM(J9:J12)</f>
        <v>132848663</v>
      </c>
      <c r="K13" s="89">
        <f>SUM(K9:K12)</f>
        <v>47282544</v>
      </c>
      <c r="L13" s="89">
        <f t="shared" si="2"/>
        <v>180131207</v>
      </c>
      <c r="M13" s="105">
        <f t="shared" si="3"/>
        <v>0.12440503232684853</v>
      </c>
      <c r="N13" s="88">
        <f>SUM(N9:N12)</f>
        <v>142836228</v>
      </c>
      <c r="O13" s="89">
        <f>SUM(O9:O12)</f>
        <v>66973091</v>
      </c>
      <c r="P13" s="89">
        <f t="shared" si="4"/>
        <v>209809319</v>
      </c>
      <c r="Q13" s="105">
        <f t="shared" si="5"/>
        <v>0.14490179434965467</v>
      </c>
      <c r="R13" s="88">
        <f>SUM(R9:R12)</f>
        <v>99935103</v>
      </c>
      <c r="S13" s="89">
        <f>SUM(S9:S12)</f>
        <v>34159723</v>
      </c>
      <c r="T13" s="89">
        <f t="shared" si="6"/>
        <v>134094826</v>
      </c>
      <c r="U13" s="105">
        <f t="shared" si="7"/>
        <v>0.09581862724147808</v>
      </c>
      <c r="V13" s="88">
        <f>SUM(V9:V12)</f>
        <v>0</v>
      </c>
      <c r="W13" s="89">
        <f>SUM(W9:W12)</f>
        <v>0</v>
      </c>
      <c r="X13" s="89">
        <f t="shared" si="8"/>
        <v>0</v>
      </c>
      <c r="Y13" s="105">
        <f t="shared" si="9"/>
        <v>0</v>
      </c>
      <c r="Z13" s="88">
        <f t="shared" si="10"/>
        <v>375619994</v>
      </c>
      <c r="AA13" s="89">
        <f t="shared" si="11"/>
        <v>148415358</v>
      </c>
      <c r="AB13" s="89">
        <f t="shared" si="12"/>
        <v>524035352</v>
      </c>
      <c r="AC13" s="105">
        <f t="shared" si="13"/>
        <v>0.37445403042355085</v>
      </c>
      <c r="AD13" s="88">
        <f>SUM(AD9:AD12)</f>
        <v>180609093</v>
      </c>
      <c r="AE13" s="89">
        <f>SUM(AE9:AE12)</f>
        <v>57795809</v>
      </c>
      <c r="AF13" s="89">
        <f t="shared" si="14"/>
        <v>238404902</v>
      </c>
      <c r="AG13" s="89">
        <f>SUM(AG9:AG12)</f>
        <v>1648453883</v>
      </c>
      <c r="AH13" s="89">
        <f>SUM(AH9:AH12)</f>
        <v>1415131880</v>
      </c>
      <c r="AI13" s="90">
        <f>SUM(AI9:AI12)</f>
        <v>798546596</v>
      </c>
      <c r="AJ13" s="126">
        <f t="shared" si="15"/>
        <v>0.5642912913530009</v>
      </c>
      <c r="AK13" s="127">
        <f t="shared" si="16"/>
        <v>-0.43753326850636654</v>
      </c>
    </row>
    <row r="14" spans="1:37" ht="12.75">
      <c r="A14" s="62" t="s">
        <v>98</v>
      </c>
      <c r="B14" s="63" t="s">
        <v>457</v>
      </c>
      <c r="C14" s="64" t="s">
        <v>458</v>
      </c>
      <c r="D14" s="85">
        <v>65389290</v>
      </c>
      <c r="E14" s="86">
        <v>21947600</v>
      </c>
      <c r="F14" s="87">
        <f t="shared" si="0"/>
        <v>87336890</v>
      </c>
      <c r="G14" s="85">
        <v>74240698</v>
      </c>
      <c r="H14" s="86">
        <v>21947600</v>
      </c>
      <c r="I14" s="87">
        <f t="shared" si="1"/>
        <v>96188298</v>
      </c>
      <c r="J14" s="85">
        <v>11357545</v>
      </c>
      <c r="K14" s="86">
        <v>436962</v>
      </c>
      <c r="L14" s="86">
        <f t="shared" si="2"/>
        <v>11794507</v>
      </c>
      <c r="M14" s="104">
        <f t="shared" si="3"/>
        <v>0.13504610709174553</v>
      </c>
      <c r="N14" s="85">
        <v>13326448</v>
      </c>
      <c r="O14" s="86">
        <v>6381771</v>
      </c>
      <c r="P14" s="86">
        <f t="shared" si="4"/>
        <v>19708219</v>
      </c>
      <c r="Q14" s="104">
        <f t="shared" si="5"/>
        <v>0.22565743982869094</v>
      </c>
      <c r="R14" s="85">
        <v>13778397</v>
      </c>
      <c r="S14" s="86">
        <v>2182417</v>
      </c>
      <c r="T14" s="86">
        <f t="shared" si="6"/>
        <v>15960814</v>
      </c>
      <c r="U14" s="104">
        <f t="shared" si="7"/>
        <v>0.16593301193457025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38462390</v>
      </c>
      <c r="AA14" s="86">
        <f t="shared" si="11"/>
        <v>9001150</v>
      </c>
      <c r="AB14" s="86">
        <f t="shared" si="12"/>
        <v>47463540</v>
      </c>
      <c r="AC14" s="104">
        <f t="shared" si="13"/>
        <v>0.49344401540403593</v>
      </c>
      <c r="AD14" s="85">
        <v>14127864</v>
      </c>
      <c r="AE14" s="86">
        <v>1240138</v>
      </c>
      <c r="AF14" s="86">
        <f t="shared" si="14"/>
        <v>15368002</v>
      </c>
      <c r="AG14" s="86">
        <v>90728602</v>
      </c>
      <c r="AH14" s="86">
        <v>73024930</v>
      </c>
      <c r="AI14" s="87">
        <v>44589472</v>
      </c>
      <c r="AJ14" s="124">
        <f t="shared" si="15"/>
        <v>0.6106061587460611</v>
      </c>
      <c r="AK14" s="125">
        <f t="shared" si="16"/>
        <v>0.03857443537552907</v>
      </c>
    </row>
    <row r="15" spans="1:37" ht="12.75">
      <c r="A15" s="62" t="s">
        <v>98</v>
      </c>
      <c r="B15" s="63" t="s">
        <v>459</v>
      </c>
      <c r="C15" s="64" t="s">
        <v>460</v>
      </c>
      <c r="D15" s="85">
        <v>290745636</v>
      </c>
      <c r="E15" s="86">
        <v>24774000</v>
      </c>
      <c r="F15" s="87">
        <f t="shared" si="0"/>
        <v>315519636</v>
      </c>
      <c r="G15" s="85">
        <v>291247559</v>
      </c>
      <c r="H15" s="86">
        <v>32579000</v>
      </c>
      <c r="I15" s="87">
        <f t="shared" si="1"/>
        <v>323826559</v>
      </c>
      <c r="J15" s="85">
        <v>53784934</v>
      </c>
      <c r="K15" s="86">
        <v>4327618</v>
      </c>
      <c r="L15" s="86">
        <f t="shared" si="2"/>
        <v>58112552</v>
      </c>
      <c r="M15" s="104">
        <f t="shared" si="3"/>
        <v>0.18418046095869609</v>
      </c>
      <c r="N15" s="85">
        <v>64297921</v>
      </c>
      <c r="O15" s="86">
        <v>5084524</v>
      </c>
      <c r="P15" s="86">
        <f t="shared" si="4"/>
        <v>69382445</v>
      </c>
      <c r="Q15" s="104">
        <f t="shared" si="5"/>
        <v>0.2198989764301072</v>
      </c>
      <c r="R15" s="85">
        <v>72612009</v>
      </c>
      <c r="S15" s="86">
        <v>4550513</v>
      </c>
      <c r="T15" s="86">
        <f t="shared" si="6"/>
        <v>77162522</v>
      </c>
      <c r="U15" s="104">
        <f t="shared" si="7"/>
        <v>0.2382834880445986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190694864</v>
      </c>
      <c r="AA15" s="86">
        <f t="shared" si="11"/>
        <v>13962655</v>
      </c>
      <c r="AB15" s="86">
        <f t="shared" si="12"/>
        <v>204657519</v>
      </c>
      <c r="AC15" s="104">
        <f t="shared" si="13"/>
        <v>0.6319973248395602</v>
      </c>
      <c r="AD15" s="85">
        <v>71719247</v>
      </c>
      <c r="AE15" s="86">
        <v>5116145</v>
      </c>
      <c r="AF15" s="86">
        <f t="shared" si="14"/>
        <v>76835392</v>
      </c>
      <c r="AG15" s="86">
        <v>313436247</v>
      </c>
      <c r="AH15" s="86">
        <v>324529348</v>
      </c>
      <c r="AI15" s="87">
        <v>203852209</v>
      </c>
      <c r="AJ15" s="124">
        <f t="shared" si="15"/>
        <v>0.6281472238375186</v>
      </c>
      <c r="AK15" s="125">
        <f t="shared" si="16"/>
        <v>0.004257543190512969</v>
      </c>
    </row>
    <row r="16" spans="1:37" ht="12.75">
      <c r="A16" s="62" t="s">
        <v>98</v>
      </c>
      <c r="B16" s="63" t="s">
        <v>461</v>
      </c>
      <c r="C16" s="64" t="s">
        <v>462</v>
      </c>
      <c r="D16" s="85">
        <v>63261250</v>
      </c>
      <c r="E16" s="86">
        <v>11601000</v>
      </c>
      <c r="F16" s="87">
        <f t="shared" si="0"/>
        <v>74862250</v>
      </c>
      <c r="G16" s="85">
        <v>63569600</v>
      </c>
      <c r="H16" s="86">
        <v>21604000</v>
      </c>
      <c r="I16" s="87">
        <f t="shared" si="1"/>
        <v>85173600</v>
      </c>
      <c r="J16" s="85">
        <v>6821281</v>
      </c>
      <c r="K16" s="86">
        <v>3096014</v>
      </c>
      <c r="L16" s="86">
        <f t="shared" si="2"/>
        <v>9917295</v>
      </c>
      <c r="M16" s="104">
        <f t="shared" si="3"/>
        <v>0.13247391041546308</v>
      </c>
      <c r="N16" s="85">
        <v>9348812</v>
      </c>
      <c r="O16" s="86">
        <v>3752577</v>
      </c>
      <c r="P16" s="86">
        <f t="shared" si="4"/>
        <v>13101389</v>
      </c>
      <c r="Q16" s="104">
        <f t="shared" si="5"/>
        <v>0.17500661548377186</v>
      </c>
      <c r="R16" s="85">
        <v>10108697</v>
      </c>
      <c r="S16" s="86">
        <v>2141832</v>
      </c>
      <c r="T16" s="86">
        <f t="shared" si="6"/>
        <v>12250529</v>
      </c>
      <c r="U16" s="104">
        <f t="shared" si="7"/>
        <v>0.14383011872223317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26278790</v>
      </c>
      <c r="AA16" s="86">
        <f t="shared" si="11"/>
        <v>8990423</v>
      </c>
      <c r="AB16" s="86">
        <f t="shared" si="12"/>
        <v>35269213</v>
      </c>
      <c r="AC16" s="104">
        <f t="shared" si="13"/>
        <v>0.41408620746334546</v>
      </c>
      <c r="AD16" s="85">
        <v>9373771</v>
      </c>
      <c r="AE16" s="86">
        <v>4101951</v>
      </c>
      <c r="AF16" s="86">
        <f t="shared" si="14"/>
        <v>13475722</v>
      </c>
      <c r="AG16" s="86">
        <v>60242500</v>
      </c>
      <c r="AH16" s="86">
        <v>60938000</v>
      </c>
      <c r="AI16" s="87">
        <v>33402772</v>
      </c>
      <c r="AJ16" s="124">
        <f t="shared" si="15"/>
        <v>0.5481435557451836</v>
      </c>
      <c r="AK16" s="125">
        <f t="shared" si="16"/>
        <v>-0.09091854224953588</v>
      </c>
    </row>
    <row r="17" spans="1:37" ht="12.75">
      <c r="A17" s="62" t="s">
        <v>98</v>
      </c>
      <c r="B17" s="63" t="s">
        <v>463</v>
      </c>
      <c r="C17" s="64" t="s">
        <v>464</v>
      </c>
      <c r="D17" s="85">
        <v>94802761</v>
      </c>
      <c r="E17" s="86">
        <v>75577482</v>
      </c>
      <c r="F17" s="87">
        <f t="shared" si="0"/>
        <v>170380243</v>
      </c>
      <c r="G17" s="85">
        <v>96641638</v>
      </c>
      <c r="H17" s="86">
        <v>15250000</v>
      </c>
      <c r="I17" s="87">
        <f t="shared" si="1"/>
        <v>111891638</v>
      </c>
      <c r="J17" s="85">
        <v>4121739</v>
      </c>
      <c r="K17" s="86">
        <v>28256181</v>
      </c>
      <c r="L17" s="86">
        <f t="shared" si="2"/>
        <v>32377920</v>
      </c>
      <c r="M17" s="104">
        <f t="shared" si="3"/>
        <v>0.19003330098549043</v>
      </c>
      <c r="N17" s="85">
        <v>11090274</v>
      </c>
      <c r="O17" s="86">
        <v>24256780</v>
      </c>
      <c r="P17" s="86">
        <f t="shared" si="4"/>
        <v>35347054</v>
      </c>
      <c r="Q17" s="104">
        <f t="shared" si="5"/>
        <v>0.20745981680516795</v>
      </c>
      <c r="R17" s="85">
        <v>34244002</v>
      </c>
      <c r="S17" s="86">
        <v>23836658</v>
      </c>
      <c r="T17" s="86">
        <f t="shared" si="6"/>
        <v>58080660</v>
      </c>
      <c r="U17" s="104">
        <f t="shared" si="7"/>
        <v>0.5190795401529469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49456015</v>
      </c>
      <c r="AA17" s="86">
        <f t="shared" si="11"/>
        <v>76349619</v>
      </c>
      <c r="AB17" s="86">
        <f t="shared" si="12"/>
        <v>125805634</v>
      </c>
      <c r="AC17" s="104">
        <f t="shared" si="13"/>
        <v>1.1243524203301054</v>
      </c>
      <c r="AD17" s="85">
        <v>12454800</v>
      </c>
      <c r="AE17" s="86">
        <v>9566014</v>
      </c>
      <c r="AF17" s="86">
        <f t="shared" si="14"/>
        <v>22020814</v>
      </c>
      <c r="AG17" s="86">
        <v>124581495</v>
      </c>
      <c r="AH17" s="86">
        <v>120232967</v>
      </c>
      <c r="AI17" s="87">
        <v>66097491</v>
      </c>
      <c r="AJ17" s="124">
        <f t="shared" si="15"/>
        <v>0.5497451543385767</v>
      </c>
      <c r="AK17" s="125">
        <f t="shared" si="16"/>
        <v>1.6375346524429113</v>
      </c>
    </row>
    <row r="18" spans="1:37" ht="12.75">
      <c r="A18" s="62" t="s">
        <v>98</v>
      </c>
      <c r="B18" s="63" t="s">
        <v>465</v>
      </c>
      <c r="C18" s="64" t="s">
        <v>466</v>
      </c>
      <c r="D18" s="85">
        <v>59090900</v>
      </c>
      <c r="E18" s="86">
        <v>8145000</v>
      </c>
      <c r="F18" s="87">
        <f t="shared" si="0"/>
        <v>67235900</v>
      </c>
      <c r="G18" s="85">
        <v>59090900</v>
      </c>
      <c r="H18" s="86">
        <v>8145000</v>
      </c>
      <c r="I18" s="87">
        <f t="shared" si="1"/>
        <v>67235900</v>
      </c>
      <c r="J18" s="85">
        <v>13188100</v>
      </c>
      <c r="K18" s="86">
        <v>4552213</v>
      </c>
      <c r="L18" s="86">
        <f t="shared" si="2"/>
        <v>17740313</v>
      </c>
      <c r="M18" s="104">
        <f t="shared" si="3"/>
        <v>0.2638517964361301</v>
      </c>
      <c r="N18" s="85">
        <v>15060830</v>
      </c>
      <c r="O18" s="86">
        <v>4810813</v>
      </c>
      <c r="P18" s="86">
        <f t="shared" si="4"/>
        <v>19871643</v>
      </c>
      <c r="Q18" s="104">
        <f t="shared" si="5"/>
        <v>0.295551082085612</v>
      </c>
      <c r="R18" s="85">
        <v>11945944</v>
      </c>
      <c r="S18" s="86">
        <v>2676543</v>
      </c>
      <c r="T18" s="86">
        <f t="shared" si="6"/>
        <v>14622487</v>
      </c>
      <c r="U18" s="104">
        <f t="shared" si="7"/>
        <v>0.21748034903972432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40194874</v>
      </c>
      <c r="AA18" s="86">
        <f t="shared" si="11"/>
        <v>12039569</v>
      </c>
      <c r="AB18" s="86">
        <f t="shared" si="12"/>
        <v>52234443</v>
      </c>
      <c r="AC18" s="104">
        <f t="shared" si="13"/>
        <v>0.7768832275614664</v>
      </c>
      <c r="AD18" s="85">
        <v>9476453</v>
      </c>
      <c r="AE18" s="86">
        <v>814480</v>
      </c>
      <c r="AF18" s="86">
        <f t="shared" si="14"/>
        <v>10290933</v>
      </c>
      <c r="AG18" s="86">
        <v>60979800</v>
      </c>
      <c r="AH18" s="86">
        <v>62439400</v>
      </c>
      <c r="AI18" s="87">
        <v>33190392</v>
      </c>
      <c r="AJ18" s="124">
        <f t="shared" si="15"/>
        <v>0.5315616741993037</v>
      </c>
      <c r="AK18" s="125">
        <f t="shared" si="16"/>
        <v>0.4209097464729388</v>
      </c>
    </row>
    <row r="19" spans="1:37" ht="12.75">
      <c r="A19" s="62" t="s">
        <v>98</v>
      </c>
      <c r="B19" s="63" t="s">
        <v>467</v>
      </c>
      <c r="C19" s="64" t="s">
        <v>468</v>
      </c>
      <c r="D19" s="85">
        <v>61078517</v>
      </c>
      <c r="E19" s="86">
        <v>22425000</v>
      </c>
      <c r="F19" s="87">
        <f t="shared" si="0"/>
        <v>83503517</v>
      </c>
      <c r="G19" s="85">
        <v>63671001</v>
      </c>
      <c r="H19" s="86">
        <v>26589000</v>
      </c>
      <c r="I19" s="87">
        <f t="shared" si="1"/>
        <v>90260001</v>
      </c>
      <c r="J19" s="85">
        <v>1159582</v>
      </c>
      <c r="K19" s="86">
        <v>109015</v>
      </c>
      <c r="L19" s="86">
        <f t="shared" si="2"/>
        <v>1268597</v>
      </c>
      <c r="M19" s="104">
        <f t="shared" si="3"/>
        <v>0.015192138553876718</v>
      </c>
      <c r="N19" s="85">
        <v>13578517</v>
      </c>
      <c r="O19" s="86">
        <v>3868027</v>
      </c>
      <c r="P19" s="86">
        <f t="shared" si="4"/>
        <v>17446544</v>
      </c>
      <c r="Q19" s="104">
        <f t="shared" si="5"/>
        <v>0.2089318465472538</v>
      </c>
      <c r="R19" s="85">
        <v>17311070</v>
      </c>
      <c r="S19" s="86">
        <v>1237286</v>
      </c>
      <c r="T19" s="86">
        <f t="shared" si="6"/>
        <v>18548356</v>
      </c>
      <c r="U19" s="104">
        <f t="shared" si="7"/>
        <v>0.20549917786949726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32049169</v>
      </c>
      <c r="AA19" s="86">
        <f t="shared" si="11"/>
        <v>5214328</v>
      </c>
      <c r="AB19" s="86">
        <f t="shared" si="12"/>
        <v>37263497</v>
      </c>
      <c r="AC19" s="104">
        <f t="shared" si="13"/>
        <v>0.4128461842139798</v>
      </c>
      <c r="AD19" s="85">
        <v>8000774</v>
      </c>
      <c r="AE19" s="86">
        <v>491327</v>
      </c>
      <c r="AF19" s="86">
        <f t="shared" si="14"/>
        <v>8492101</v>
      </c>
      <c r="AG19" s="86">
        <v>68807748</v>
      </c>
      <c r="AH19" s="86">
        <v>68498805</v>
      </c>
      <c r="AI19" s="87">
        <v>28344444</v>
      </c>
      <c r="AJ19" s="124">
        <f t="shared" si="15"/>
        <v>0.41379472240428133</v>
      </c>
      <c r="AK19" s="125">
        <f t="shared" si="16"/>
        <v>1.1841892836649022</v>
      </c>
    </row>
    <row r="20" spans="1:37" ht="12.75">
      <c r="A20" s="62" t="s">
        <v>113</v>
      </c>
      <c r="B20" s="63" t="s">
        <v>469</v>
      </c>
      <c r="C20" s="64" t="s">
        <v>470</v>
      </c>
      <c r="D20" s="85">
        <v>65585111</v>
      </c>
      <c r="E20" s="86">
        <v>110000</v>
      </c>
      <c r="F20" s="87">
        <f t="shared" si="0"/>
        <v>65695111</v>
      </c>
      <c r="G20" s="85">
        <v>67667602</v>
      </c>
      <c r="H20" s="86">
        <v>536000</v>
      </c>
      <c r="I20" s="87">
        <f t="shared" si="1"/>
        <v>68203602</v>
      </c>
      <c r="J20" s="85">
        <v>4322166</v>
      </c>
      <c r="K20" s="86">
        <v>0</v>
      </c>
      <c r="L20" s="86">
        <f t="shared" si="2"/>
        <v>4322166</v>
      </c>
      <c r="M20" s="104">
        <f t="shared" si="3"/>
        <v>0.0657912884872057</v>
      </c>
      <c r="N20" s="85">
        <v>20148049</v>
      </c>
      <c r="O20" s="86">
        <v>0</v>
      </c>
      <c r="P20" s="86">
        <f t="shared" si="4"/>
        <v>20148049</v>
      </c>
      <c r="Q20" s="104">
        <f t="shared" si="5"/>
        <v>0.30669023452902</v>
      </c>
      <c r="R20" s="85">
        <v>17727331</v>
      </c>
      <c r="S20" s="86">
        <v>30574</v>
      </c>
      <c r="T20" s="86">
        <f t="shared" si="6"/>
        <v>17757905</v>
      </c>
      <c r="U20" s="104">
        <f t="shared" si="7"/>
        <v>0.2603660874098702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42197546</v>
      </c>
      <c r="AA20" s="86">
        <f t="shared" si="11"/>
        <v>30574</v>
      </c>
      <c r="AB20" s="86">
        <f t="shared" si="12"/>
        <v>42228120</v>
      </c>
      <c r="AC20" s="104">
        <f t="shared" si="13"/>
        <v>0.6191479447082575</v>
      </c>
      <c r="AD20" s="85">
        <v>14354217</v>
      </c>
      <c r="AE20" s="86">
        <v>111904</v>
      </c>
      <c r="AF20" s="86">
        <f t="shared" si="14"/>
        <v>14466121</v>
      </c>
      <c r="AG20" s="86">
        <v>100502335</v>
      </c>
      <c r="AH20" s="86">
        <v>103148856</v>
      </c>
      <c r="AI20" s="87">
        <v>44832863</v>
      </c>
      <c r="AJ20" s="124">
        <f t="shared" si="15"/>
        <v>0.4346423677253386</v>
      </c>
      <c r="AK20" s="125">
        <f t="shared" si="16"/>
        <v>0.2275512557927588</v>
      </c>
    </row>
    <row r="21" spans="1:37" ht="16.5">
      <c r="A21" s="65"/>
      <c r="B21" s="66" t="s">
        <v>471</v>
      </c>
      <c r="C21" s="67"/>
      <c r="D21" s="88">
        <f>SUM(D14:D20)</f>
        <v>699953465</v>
      </c>
      <c r="E21" s="89">
        <f>SUM(E14:E20)</f>
        <v>164580082</v>
      </c>
      <c r="F21" s="90">
        <f t="shared" si="0"/>
        <v>864533547</v>
      </c>
      <c r="G21" s="88">
        <f>SUM(G14:G20)</f>
        <v>716128998</v>
      </c>
      <c r="H21" s="89">
        <f>SUM(H14:H20)</f>
        <v>126650600</v>
      </c>
      <c r="I21" s="90">
        <f t="shared" si="1"/>
        <v>842779598</v>
      </c>
      <c r="J21" s="88">
        <f>SUM(J14:J20)</f>
        <v>94755347</v>
      </c>
      <c r="K21" s="89">
        <f>SUM(K14:K20)</f>
        <v>40778003</v>
      </c>
      <c r="L21" s="89">
        <f t="shared" si="2"/>
        <v>135533350</v>
      </c>
      <c r="M21" s="105">
        <f t="shared" si="3"/>
        <v>0.1567704925625055</v>
      </c>
      <c r="N21" s="88">
        <f>SUM(N14:N20)</f>
        <v>146850851</v>
      </c>
      <c r="O21" s="89">
        <f>SUM(O14:O20)</f>
        <v>48154492</v>
      </c>
      <c r="P21" s="89">
        <f t="shared" si="4"/>
        <v>195005343</v>
      </c>
      <c r="Q21" s="105">
        <f t="shared" si="5"/>
        <v>0.22556133729764913</v>
      </c>
      <c r="R21" s="88">
        <f>SUM(R14:R20)</f>
        <v>177727450</v>
      </c>
      <c r="S21" s="89">
        <f>SUM(S14:S20)</f>
        <v>36655823</v>
      </c>
      <c r="T21" s="89">
        <f t="shared" si="6"/>
        <v>214383273</v>
      </c>
      <c r="U21" s="105">
        <f t="shared" si="7"/>
        <v>0.2543764389987049</v>
      </c>
      <c r="V21" s="88">
        <f>SUM(V14:V20)</f>
        <v>0</v>
      </c>
      <c r="W21" s="89">
        <f>SUM(W14:W20)</f>
        <v>0</v>
      </c>
      <c r="X21" s="89">
        <f t="shared" si="8"/>
        <v>0</v>
      </c>
      <c r="Y21" s="105">
        <f t="shared" si="9"/>
        <v>0</v>
      </c>
      <c r="Z21" s="88">
        <f t="shared" si="10"/>
        <v>419333648</v>
      </c>
      <c r="AA21" s="89">
        <f t="shared" si="11"/>
        <v>125588318</v>
      </c>
      <c r="AB21" s="89">
        <f t="shared" si="12"/>
        <v>544921966</v>
      </c>
      <c r="AC21" s="105">
        <f t="shared" si="13"/>
        <v>0.646577073404665</v>
      </c>
      <c r="AD21" s="88">
        <f>SUM(AD14:AD20)</f>
        <v>139507126</v>
      </c>
      <c r="AE21" s="89">
        <f>SUM(AE14:AE20)</f>
        <v>21441959</v>
      </c>
      <c r="AF21" s="89">
        <f t="shared" si="14"/>
        <v>160949085</v>
      </c>
      <c r="AG21" s="89">
        <f>SUM(AG14:AG20)</f>
        <v>819278727</v>
      </c>
      <c r="AH21" s="89">
        <f>SUM(AH14:AH20)</f>
        <v>812812306</v>
      </c>
      <c r="AI21" s="90">
        <f>SUM(AI14:AI20)</f>
        <v>454309643</v>
      </c>
      <c r="AJ21" s="126">
        <f t="shared" si="15"/>
        <v>0.5589354881150138</v>
      </c>
      <c r="AK21" s="127">
        <f t="shared" si="16"/>
        <v>0.3319943570974635</v>
      </c>
    </row>
    <row r="22" spans="1:37" ht="12.75">
      <c r="A22" s="62" t="s">
        <v>98</v>
      </c>
      <c r="B22" s="63" t="s">
        <v>472</v>
      </c>
      <c r="C22" s="64" t="s">
        <v>473</v>
      </c>
      <c r="D22" s="85">
        <v>110138533</v>
      </c>
      <c r="E22" s="86">
        <v>15063000</v>
      </c>
      <c r="F22" s="87">
        <f t="shared" si="0"/>
        <v>125201533</v>
      </c>
      <c r="G22" s="85">
        <v>110138533</v>
      </c>
      <c r="H22" s="86">
        <v>15063000</v>
      </c>
      <c r="I22" s="87">
        <f t="shared" si="1"/>
        <v>125201533</v>
      </c>
      <c r="J22" s="85">
        <v>20304217</v>
      </c>
      <c r="K22" s="86">
        <v>4032998</v>
      </c>
      <c r="L22" s="86">
        <f t="shared" si="2"/>
        <v>24337215</v>
      </c>
      <c r="M22" s="104">
        <f t="shared" si="3"/>
        <v>0.1943843211568344</v>
      </c>
      <c r="N22" s="85">
        <v>25761290</v>
      </c>
      <c r="O22" s="86">
        <v>1488795</v>
      </c>
      <c r="P22" s="86">
        <f t="shared" si="4"/>
        <v>27250085</v>
      </c>
      <c r="Q22" s="104">
        <f t="shared" si="5"/>
        <v>0.217649771109432</v>
      </c>
      <c r="R22" s="85">
        <v>23981712</v>
      </c>
      <c r="S22" s="86">
        <v>2129706</v>
      </c>
      <c r="T22" s="86">
        <f t="shared" si="6"/>
        <v>26111418</v>
      </c>
      <c r="U22" s="104">
        <f t="shared" si="7"/>
        <v>0.20855509812327938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70047219</v>
      </c>
      <c r="AA22" s="86">
        <f t="shared" si="11"/>
        <v>7651499</v>
      </c>
      <c r="AB22" s="86">
        <f t="shared" si="12"/>
        <v>77698718</v>
      </c>
      <c r="AC22" s="104">
        <f t="shared" si="13"/>
        <v>0.6205891903895457</v>
      </c>
      <c r="AD22" s="85">
        <v>137750273</v>
      </c>
      <c r="AE22" s="86">
        <v>0</v>
      </c>
      <c r="AF22" s="86">
        <f t="shared" si="14"/>
        <v>137750273</v>
      </c>
      <c r="AG22" s="86">
        <v>135952166</v>
      </c>
      <c r="AH22" s="86">
        <v>109462156</v>
      </c>
      <c r="AI22" s="87">
        <v>194297705</v>
      </c>
      <c r="AJ22" s="124">
        <f t="shared" si="15"/>
        <v>1.7750217253166474</v>
      </c>
      <c r="AK22" s="125">
        <f t="shared" si="16"/>
        <v>-0.810443802169452</v>
      </c>
    </row>
    <row r="23" spans="1:37" ht="12.75">
      <c r="A23" s="62" t="s">
        <v>98</v>
      </c>
      <c r="B23" s="63" t="s">
        <v>474</v>
      </c>
      <c r="C23" s="64" t="s">
        <v>475</v>
      </c>
      <c r="D23" s="85">
        <v>149291511</v>
      </c>
      <c r="E23" s="86">
        <v>20781000</v>
      </c>
      <c r="F23" s="87">
        <f t="shared" si="0"/>
        <v>170072511</v>
      </c>
      <c r="G23" s="85">
        <v>150295768</v>
      </c>
      <c r="H23" s="86">
        <v>40732092</v>
      </c>
      <c r="I23" s="87">
        <f t="shared" si="1"/>
        <v>191027860</v>
      </c>
      <c r="J23" s="85">
        <v>25664752</v>
      </c>
      <c r="K23" s="86">
        <v>6485814</v>
      </c>
      <c r="L23" s="86">
        <f t="shared" si="2"/>
        <v>32150566</v>
      </c>
      <c r="M23" s="104">
        <f t="shared" si="3"/>
        <v>0.18904034409182094</v>
      </c>
      <c r="N23" s="85">
        <v>26785572</v>
      </c>
      <c r="O23" s="86">
        <v>8644893</v>
      </c>
      <c r="P23" s="86">
        <f t="shared" si="4"/>
        <v>35430465</v>
      </c>
      <c r="Q23" s="104">
        <f t="shared" si="5"/>
        <v>0.20832564176111917</v>
      </c>
      <c r="R23" s="85">
        <v>27550974</v>
      </c>
      <c r="S23" s="86">
        <v>5067492</v>
      </c>
      <c r="T23" s="86">
        <f t="shared" si="6"/>
        <v>32618466</v>
      </c>
      <c r="U23" s="104">
        <f t="shared" si="7"/>
        <v>0.17075240229357122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80001298</v>
      </c>
      <c r="AA23" s="86">
        <f t="shared" si="11"/>
        <v>20198199</v>
      </c>
      <c r="AB23" s="86">
        <f t="shared" si="12"/>
        <v>100199497</v>
      </c>
      <c r="AC23" s="104">
        <f t="shared" si="13"/>
        <v>0.5245281866215744</v>
      </c>
      <c r="AD23" s="85">
        <v>30393033</v>
      </c>
      <c r="AE23" s="86">
        <v>4612308</v>
      </c>
      <c r="AF23" s="86">
        <f t="shared" si="14"/>
        <v>35005341</v>
      </c>
      <c r="AG23" s="86">
        <v>183070653</v>
      </c>
      <c r="AH23" s="86">
        <v>187069934</v>
      </c>
      <c r="AI23" s="87">
        <v>118020416</v>
      </c>
      <c r="AJ23" s="124">
        <f t="shared" si="15"/>
        <v>0.6308892801555166</v>
      </c>
      <c r="AK23" s="125">
        <f t="shared" si="16"/>
        <v>-0.06818602338426016</v>
      </c>
    </row>
    <row r="24" spans="1:37" ht="12.75">
      <c r="A24" s="62" t="s">
        <v>98</v>
      </c>
      <c r="B24" s="63" t="s">
        <v>476</v>
      </c>
      <c r="C24" s="64" t="s">
        <v>477</v>
      </c>
      <c r="D24" s="85">
        <v>231349245</v>
      </c>
      <c r="E24" s="86">
        <v>39082000</v>
      </c>
      <c r="F24" s="87">
        <f t="shared" si="0"/>
        <v>270431245</v>
      </c>
      <c r="G24" s="85">
        <v>231349245</v>
      </c>
      <c r="H24" s="86">
        <v>39082000</v>
      </c>
      <c r="I24" s="87">
        <f t="shared" si="1"/>
        <v>270431245</v>
      </c>
      <c r="J24" s="85">
        <v>53776189</v>
      </c>
      <c r="K24" s="86">
        <v>4921342</v>
      </c>
      <c r="L24" s="86">
        <f t="shared" si="2"/>
        <v>58697531</v>
      </c>
      <c r="M24" s="104">
        <f t="shared" si="3"/>
        <v>0.21705158736373084</v>
      </c>
      <c r="N24" s="85">
        <v>47280316</v>
      </c>
      <c r="O24" s="86">
        <v>8975421</v>
      </c>
      <c r="P24" s="86">
        <f t="shared" si="4"/>
        <v>56255737</v>
      </c>
      <c r="Q24" s="104">
        <f t="shared" si="5"/>
        <v>0.20802232744962587</v>
      </c>
      <c r="R24" s="85">
        <v>51378209</v>
      </c>
      <c r="S24" s="86">
        <v>6865006</v>
      </c>
      <c r="T24" s="86">
        <f t="shared" si="6"/>
        <v>58243215</v>
      </c>
      <c r="U24" s="104">
        <f t="shared" si="7"/>
        <v>0.21537161876394867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152434714</v>
      </c>
      <c r="AA24" s="86">
        <f t="shared" si="11"/>
        <v>20761769</v>
      </c>
      <c r="AB24" s="86">
        <f t="shared" si="12"/>
        <v>173196483</v>
      </c>
      <c r="AC24" s="104">
        <f t="shared" si="13"/>
        <v>0.6404455335773054</v>
      </c>
      <c r="AD24" s="85">
        <v>47453746</v>
      </c>
      <c r="AE24" s="86">
        <v>2512519</v>
      </c>
      <c r="AF24" s="86">
        <f t="shared" si="14"/>
        <v>49966265</v>
      </c>
      <c r="AG24" s="86">
        <v>236702897</v>
      </c>
      <c r="AH24" s="86">
        <v>235657401</v>
      </c>
      <c r="AI24" s="87">
        <v>153130217</v>
      </c>
      <c r="AJ24" s="124">
        <f t="shared" si="15"/>
        <v>0.6498001605304983</v>
      </c>
      <c r="AK24" s="125">
        <f t="shared" si="16"/>
        <v>0.16565076457085604</v>
      </c>
    </row>
    <row r="25" spans="1:37" ht="12.75">
      <c r="A25" s="62" t="s">
        <v>98</v>
      </c>
      <c r="B25" s="63" t="s">
        <v>478</v>
      </c>
      <c r="C25" s="64" t="s">
        <v>479</v>
      </c>
      <c r="D25" s="85">
        <v>0</v>
      </c>
      <c r="E25" s="86">
        <v>0</v>
      </c>
      <c r="F25" s="87">
        <f t="shared" si="0"/>
        <v>0</v>
      </c>
      <c r="G25" s="85">
        <v>0</v>
      </c>
      <c r="H25" s="86">
        <v>0</v>
      </c>
      <c r="I25" s="87">
        <f t="shared" si="1"/>
        <v>0</v>
      </c>
      <c r="J25" s="85">
        <v>12825427</v>
      </c>
      <c r="K25" s="86">
        <v>0</v>
      </c>
      <c r="L25" s="86">
        <f t="shared" si="2"/>
        <v>12825427</v>
      </c>
      <c r="M25" s="104">
        <f t="shared" si="3"/>
        <v>0</v>
      </c>
      <c r="N25" s="85">
        <v>13793835</v>
      </c>
      <c r="O25" s="86">
        <v>2343019</v>
      </c>
      <c r="P25" s="86">
        <f t="shared" si="4"/>
        <v>16136854</v>
      </c>
      <c r="Q25" s="104">
        <f t="shared" si="5"/>
        <v>0</v>
      </c>
      <c r="R25" s="85">
        <v>7368509</v>
      </c>
      <c r="S25" s="86">
        <v>724579</v>
      </c>
      <c r="T25" s="86">
        <f t="shared" si="6"/>
        <v>8093088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33987771</v>
      </c>
      <c r="AA25" s="86">
        <f t="shared" si="11"/>
        <v>3067598</v>
      </c>
      <c r="AB25" s="86">
        <f t="shared" si="12"/>
        <v>37055369</v>
      </c>
      <c r="AC25" s="104">
        <f t="shared" si="13"/>
        <v>0</v>
      </c>
      <c r="AD25" s="85">
        <v>11070828</v>
      </c>
      <c r="AE25" s="86">
        <v>669887</v>
      </c>
      <c r="AF25" s="86">
        <f t="shared" si="14"/>
        <v>11740715</v>
      </c>
      <c r="AG25" s="86">
        <v>85617771</v>
      </c>
      <c r="AH25" s="86">
        <v>85617771</v>
      </c>
      <c r="AI25" s="87">
        <v>41171058</v>
      </c>
      <c r="AJ25" s="124">
        <f t="shared" si="15"/>
        <v>0.48087047255645093</v>
      </c>
      <c r="AK25" s="125">
        <f t="shared" si="16"/>
        <v>-0.31068184518574893</v>
      </c>
    </row>
    <row r="26" spans="1:37" ht="12.75">
      <c r="A26" s="62" t="s">
        <v>98</v>
      </c>
      <c r="B26" s="63" t="s">
        <v>480</v>
      </c>
      <c r="C26" s="64" t="s">
        <v>481</v>
      </c>
      <c r="D26" s="85">
        <v>46211929</v>
      </c>
      <c r="E26" s="86">
        <v>24027000</v>
      </c>
      <c r="F26" s="87">
        <f t="shared" si="0"/>
        <v>70238929</v>
      </c>
      <c r="G26" s="85">
        <v>46211929</v>
      </c>
      <c r="H26" s="86">
        <v>24027000</v>
      </c>
      <c r="I26" s="87">
        <f t="shared" si="1"/>
        <v>70238929</v>
      </c>
      <c r="J26" s="85">
        <v>9008733</v>
      </c>
      <c r="K26" s="86">
        <v>5930329</v>
      </c>
      <c r="L26" s="86">
        <f t="shared" si="2"/>
        <v>14939062</v>
      </c>
      <c r="M26" s="104">
        <f t="shared" si="3"/>
        <v>0.2126892054404759</v>
      </c>
      <c r="N26" s="85">
        <v>10096536</v>
      </c>
      <c r="O26" s="86">
        <v>3255681</v>
      </c>
      <c r="P26" s="86">
        <f t="shared" si="4"/>
        <v>13352217</v>
      </c>
      <c r="Q26" s="104">
        <f t="shared" si="5"/>
        <v>0.19009710412868056</v>
      </c>
      <c r="R26" s="85">
        <v>5860263</v>
      </c>
      <c r="S26" s="86">
        <v>5534643</v>
      </c>
      <c r="T26" s="86">
        <f t="shared" si="6"/>
        <v>11394906</v>
      </c>
      <c r="U26" s="104">
        <f t="shared" si="7"/>
        <v>0.16223063423988143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24965532</v>
      </c>
      <c r="AA26" s="86">
        <f t="shared" si="11"/>
        <v>14720653</v>
      </c>
      <c r="AB26" s="86">
        <f t="shared" si="12"/>
        <v>39686185</v>
      </c>
      <c r="AC26" s="104">
        <f t="shared" si="13"/>
        <v>0.5650169438090379</v>
      </c>
      <c r="AD26" s="85">
        <v>7055257</v>
      </c>
      <c r="AE26" s="86">
        <v>235843</v>
      </c>
      <c r="AF26" s="86">
        <f t="shared" si="14"/>
        <v>7291100</v>
      </c>
      <c r="AG26" s="86">
        <v>59944544</v>
      </c>
      <c r="AH26" s="86">
        <v>51346274</v>
      </c>
      <c r="AI26" s="87">
        <v>26188290</v>
      </c>
      <c r="AJ26" s="124">
        <f t="shared" si="15"/>
        <v>0.5100329188443158</v>
      </c>
      <c r="AK26" s="125">
        <f t="shared" si="16"/>
        <v>0.5628514215961926</v>
      </c>
    </row>
    <row r="27" spans="1:37" ht="12.75">
      <c r="A27" s="62" t="s">
        <v>98</v>
      </c>
      <c r="B27" s="63" t="s">
        <v>482</v>
      </c>
      <c r="C27" s="64" t="s">
        <v>483</v>
      </c>
      <c r="D27" s="85">
        <v>65802123</v>
      </c>
      <c r="E27" s="86">
        <v>14055000</v>
      </c>
      <c r="F27" s="87">
        <f t="shared" si="0"/>
        <v>79857123</v>
      </c>
      <c r="G27" s="85">
        <v>65802123</v>
      </c>
      <c r="H27" s="86">
        <v>14055000</v>
      </c>
      <c r="I27" s="87">
        <f t="shared" si="1"/>
        <v>79857123</v>
      </c>
      <c r="J27" s="85">
        <v>11739358</v>
      </c>
      <c r="K27" s="86">
        <v>399083</v>
      </c>
      <c r="L27" s="86">
        <f t="shared" si="2"/>
        <v>12138441</v>
      </c>
      <c r="M27" s="104">
        <f t="shared" si="3"/>
        <v>0.1520019823403856</v>
      </c>
      <c r="N27" s="85">
        <v>13401008</v>
      </c>
      <c r="O27" s="86">
        <v>3346688</v>
      </c>
      <c r="P27" s="86">
        <f t="shared" si="4"/>
        <v>16747696</v>
      </c>
      <c r="Q27" s="104">
        <f t="shared" si="5"/>
        <v>0.209720753401046</v>
      </c>
      <c r="R27" s="85">
        <v>13845398</v>
      </c>
      <c r="S27" s="86">
        <v>1078620</v>
      </c>
      <c r="T27" s="86">
        <f t="shared" si="6"/>
        <v>14924018</v>
      </c>
      <c r="U27" s="104">
        <f t="shared" si="7"/>
        <v>0.18688399280299642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38985764</v>
      </c>
      <c r="AA27" s="86">
        <f t="shared" si="11"/>
        <v>4824391</v>
      </c>
      <c r="AB27" s="86">
        <f t="shared" si="12"/>
        <v>43810155</v>
      </c>
      <c r="AC27" s="104">
        <f t="shared" si="13"/>
        <v>0.548606728544428</v>
      </c>
      <c r="AD27" s="85">
        <v>13857758</v>
      </c>
      <c r="AE27" s="86">
        <v>2768959</v>
      </c>
      <c r="AF27" s="86">
        <f t="shared" si="14"/>
        <v>16626717</v>
      </c>
      <c r="AG27" s="86">
        <v>77922696</v>
      </c>
      <c r="AH27" s="86">
        <v>77007696</v>
      </c>
      <c r="AI27" s="87">
        <v>43607947</v>
      </c>
      <c r="AJ27" s="124">
        <f t="shared" si="15"/>
        <v>0.5662803754055958</v>
      </c>
      <c r="AK27" s="125">
        <f t="shared" si="16"/>
        <v>-0.10240740851005037</v>
      </c>
    </row>
    <row r="28" spans="1:37" ht="12.75">
      <c r="A28" s="62" t="s">
        <v>98</v>
      </c>
      <c r="B28" s="63" t="s">
        <v>484</v>
      </c>
      <c r="C28" s="64" t="s">
        <v>485</v>
      </c>
      <c r="D28" s="85">
        <v>118921000</v>
      </c>
      <c r="E28" s="86">
        <v>25130783</v>
      </c>
      <c r="F28" s="87">
        <f t="shared" si="0"/>
        <v>144051783</v>
      </c>
      <c r="G28" s="85">
        <v>118921000</v>
      </c>
      <c r="H28" s="86">
        <v>25130783</v>
      </c>
      <c r="I28" s="87">
        <f t="shared" si="1"/>
        <v>144051783</v>
      </c>
      <c r="J28" s="85">
        <v>24961860</v>
      </c>
      <c r="K28" s="86">
        <v>0</v>
      </c>
      <c r="L28" s="86">
        <f t="shared" si="2"/>
        <v>24961860</v>
      </c>
      <c r="M28" s="104">
        <f t="shared" si="3"/>
        <v>0.17328393637446335</v>
      </c>
      <c r="N28" s="85">
        <v>25677556</v>
      </c>
      <c r="O28" s="86">
        <v>0</v>
      </c>
      <c r="P28" s="86">
        <f t="shared" si="4"/>
        <v>25677556</v>
      </c>
      <c r="Q28" s="104">
        <f t="shared" si="5"/>
        <v>0.17825226085538975</v>
      </c>
      <c r="R28" s="85">
        <v>26126981</v>
      </c>
      <c r="S28" s="86">
        <v>0</v>
      </c>
      <c r="T28" s="86">
        <f t="shared" si="6"/>
        <v>26126981</v>
      </c>
      <c r="U28" s="104">
        <f t="shared" si="7"/>
        <v>0.1813721458761812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76766397</v>
      </c>
      <c r="AA28" s="86">
        <f t="shared" si="11"/>
        <v>0</v>
      </c>
      <c r="AB28" s="86">
        <f t="shared" si="12"/>
        <v>76766397</v>
      </c>
      <c r="AC28" s="104">
        <f t="shared" si="13"/>
        <v>0.5329083431060343</v>
      </c>
      <c r="AD28" s="85">
        <v>22538557</v>
      </c>
      <c r="AE28" s="86">
        <v>0</v>
      </c>
      <c r="AF28" s="86">
        <f t="shared" si="14"/>
        <v>22538557</v>
      </c>
      <c r="AG28" s="86">
        <v>127913013</v>
      </c>
      <c r="AH28" s="86">
        <v>127913013</v>
      </c>
      <c r="AI28" s="87">
        <v>65844356</v>
      </c>
      <c r="AJ28" s="124">
        <f t="shared" si="15"/>
        <v>0.5147588541284693</v>
      </c>
      <c r="AK28" s="125">
        <f t="shared" si="16"/>
        <v>0.15921267719135712</v>
      </c>
    </row>
    <row r="29" spans="1:37" ht="12.75">
      <c r="A29" s="62" t="s">
        <v>98</v>
      </c>
      <c r="B29" s="63" t="s">
        <v>486</v>
      </c>
      <c r="C29" s="64" t="s">
        <v>487</v>
      </c>
      <c r="D29" s="85">
        <v>162912550</v>
      </c>
      <c r="E29" s="86">
        <v>87473000</v>
      </c>
      <c r="F29" s="87">
        <f t="shared" si="0"/>
        <v>250385550</v>
      </c>
      <c r="G29" s="85">
        <v>162912550</v>
      </c>
      <c r="H29" s="86">
        <v>87473000</v>
      </c>
      <c r="I29" s="87">
        <f t="shared" si="1"/>
        <v>250385550</v>
      </c>
      <c r="J29" s="85">
        <v>31398231</v>
      </c>
      <c r="K29" s="86">
        <v>1343968</v>
      </c>
      <c r="L29" s="86">
        <f t="shared" si="2"/>
        <v>32742199</v>
      </c>
      <c r="M29" s="104">
        <f t="shared" si="3"/>
        <v>0.130767126936838</v>
      </c>
      <c r="N29" s="85">
        <v>36911870</v>
      </c>
      <c r="O29" s="86">
        <v>4120483</v>
      </c>
      <c r="P29" s="86">
        <f t="shared" si="4"/>
        <v>41032353</v>
      </c>
      <c r="Q29" s="104">
        <f t="shared" si="5"/>
        <v>0.16387668138197273</v>
      </c>
      <c r="R29" s="85">
        <v>35001232</v>
      </c>
      <c r="S29" s="86">
        <v>3056367</v>
      </c>
      <c r="T29" s="86">
        <f t="shared" si="6"/>
        <v>38057599</v>
      </c>
      <c r="U29" s="104">
        <f t="shared" si="7"/>
        <v>0.1519959877876339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103311333</v>
      </c>
      <c r="AA29" s="86">
        <f t="shared" si="11"/>
        <v>8520818</v>
      </c>
      <c r="AB29" s="86">
        <f t="shared" si="12"/>
        <v>111832151</v>
      </c>
      <c r="AC29" s="104">
        <f t="shared" si="13"/>
        <v>0.44663979610644466</v>
      </c>
      <c r="AD29" s="85">
        <v>23964677</v>
      </c>
      <c r="AE29" s="86">
        <v>2528515</v>
      </c>
      <c r="AF29" s="86">
        <f t="shared" si="14"/>
        <v>26493192</v>
      </c>
      <c r="AG29" s="86">
        <v>168458900</v>
      </c>
      <c r="AH29" s="86">
        <v>168458900</v>
      </c>
      <c r="AI29" s="87">
        <v>108139004</v>
      </c>
      <c r="AJ29" s="124">
        <f t="shared" si="15"/>
        <v>0.6419310822995995</v>
      </c>
      <c r="AK29" s="125">
        <f t="shared" si="16"/>
        <v>0.43650485754981894</v>
      </c>
    </row>
    <row r="30" spans="1:37" ht="12.75">
      <c r="A30" s="62" t="s">
        <v>113</v>
      </c>
      <c r="B30" s="63" t="s">
        <v>488</v>
      </c>
      <c r="C30" s="64" t="s">
        <v>489</v>
      </c>
      <c r="D30" s="85">
        <v>51975711</v>
      </c>
      <c r="E30" s="86">
        <v>160750</v>
      </c>
      <c r="F30" s="87">
        <f t="shared" si="0"/>
        <v>52136461</v>
      </c>
      <c r="G30" s="85">
        <v>51975711</v>
      </c>
      <c r="H30" s="86">
        <v>160750</v>
      </c>
      <c r="I30" s="87">
        <f t="shared" si="1"/>
        <v>52136461</v>
      </c>
      <c r="J30" s="85">
        <v>13031872</v>
      </c>
      <c r="K30" s="86">
        <v>0</v>
      </c>
      <c r="L30" s="86">
        <f t="shared" si="2"/>
        <v>13031872</v>
      </c>
      <c r="M30" s="104">
        <f t="shared" si="3"/>
        <v>0.24995697348924392</v>
      </c>
      <c r="N30" s="85">
        <v>14712509</v>
      </c>
      <c r="O30" s="86">
        <v>0</v>
      </c>
      <c r="P30" s="86">
        <f t="shared" si="4"/>
        <v>14712509</v>
      </c>
      <c r="Q30" s="104">
        <f t="shared" si="5"/>
        <v>0.28219232218312634</v>
      </c>
      <c r="R30" s="85">
        <v>13611714</v>
      </c>
      <c r="S30" s="86">
        <v>0</v>
      </c>
      <c r="T30" s="86">
        <f t="shared" si="6"/>
        <v>13611714</v>
      </c>
      <c r="U30" s="104">
        <f t="shared" si="7"/>
        <v>0.261078595265605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41356095</v>
      </c>
      <c r="AA30" s="86">
        <f t="shared" si="11"/>
        <v>0</v>
      </c>
      <c r="AB30" s="86">
        <f t="shared" si="12"/>
        <v>41356095</v>
      </c>
      <c r="AC30" s="104">
        <f t="shared" si="13"/>
        <v>0.7932278909379753</v>
      </c>
      <c r="AD30" s="85">
        <v>11785938</v>
      </c>
      <c r="AE30" s="86">
        <v>0</v>
      </c>
      <c r="AF30" s="86">
        <f t="shared" si="14"/>
        <v>11785938</v>
      </c>
      <c r="AG30" s="86">
        <v>51274229</v>
      </c>
      <c r="AH30" s="86">
        <v>50922288</v>
      </c>
      <c r="AI30" s="87">
        <v>35084098</v>
      </c>
      <c r="AJ30" s="124">
        <f t="shared" si="15"/>
        <v>0.6889733234296149</v>
      </c>
      <c r="AK30" s="125">
        <f t="shared" si="16"/>
        <v>0.15491138677294924</v>
      </c>
    </row>
    <row r="31" spans="1:37" ht="16.5">
      <c r="A31" s="65"/>
      <c r="B31" s="66" t="s">
        <v>490</v>
      </c>
      <c r="C31" s="67"/>
      <c r="D31" s="88">
        <f>SUM(D22:D30)</f>
        <v>936602602</v>
      </c>
      <c r="E31" s="89">
        <f>SUM(E22:E30)</f>
        <v>225772533</v>
      </c>
      <c r="F31" s="90">
        <f t="shared" si="0"/>
        <v>1162375135</v>
      </c>
      <c r="G31" s="88">
        <f>SUM(G22:G30)</f>
        <v>937606859</v>
      </c>
      <c r="H31" s="89">
        <f>SUM(H22:H30)</f>
        <v>245723625</v>
      </c>
      <c r="I31" s="90">
        <f t="shared" si="1"/>
        <v>1183330484</v>
      </c>
      <c r="J31" s="88">
        <f>SUM(J22:J30)</f>
        <v>202710639</v>
      </c>
      <c r="K31" s="89">
        <f>SUM(K22:K30)</f>
        <v>23113534</v>
      </c>
      <c r="L31" s="89">
        <f t="shared" si="2"/>
        <v>225824173</v>
      </c>
      <c r="M31" s="105">
        <f t="shared" si="3"/>
        <v>0.1942782206881946</v>
      </c>
      <c r="N31" s="88">
        <f>SUM(N22:N30)</f>
        <v>214420492</v>
      </c>
      <c r="O31" s="89">
        <f>SUM(O22:O30)</f>
        <v>32174980</v>
      </c>
      <c r="P31" s="89">
        <f t="shared" si="4"/>
        <v>246595472</v>
      </c>
      <c r="Q31" s="105">
        <f t="shared" si="5"/>
        <v>0.21214792417251768</v>
      </c>
      <c r="R31" s="88">
        <f>SUM(R22:R30)</f>
        <v>204724992</v>
      </c>
      <c r="S31" s="89">
        <f>SUM(S22:S30)</f>
        <v>24456413</v>
      </c>
      <c r="T31" s="89">
        <f t="shared" si="6"/>
        <v>229181405</v>
      </c>
      <c r="U31" s="105">
        <f t="shared" si="7"/>
        <v>0.19367489310788347</v>
      </c>
      <c r="V31" s="88">
        <f>SUM(V22:V30)</f>
        <v>0</v>
      </c>
      <c r="W31" s="89">
        <f>SUM(W22:W30)</f>
        <v>0</v>
      </c>
      <c r="X31" s="89">
        <f t="shared" si="8"/>
        <v>0</v>
      </c>
      <c r="Y31" s="105">
        <f t="shared" si="9"/>
        <v>0</v>
      </c>
      <c r="Z31" s="88">
        <f t="shared" si="10"/>
        <v>621856123</v>
      </c>
      <c r="AA31" s="89">
        <f t="shared" si="11"/>
        <v>79744927</v>
      </c>
      <c r="AB31" s="89">
        <f t="shared" si="12"/>
        <v>701601050</v>
      </c>
      <c r="AC31" s="105">
        <f t="shared" si="13"/>
        <v>0.5929037234200079</v>
      </c>
      <c r="AD31" s="88">
        <f>SUM(AD22:AD30)</f>
        <v>305870067</v>
      </c>
      <c r="AE31" s="89">
        <f>SUM(AE22:AE30)</f>
        <v>13328031</v>
      </c>
      <c r="AF31" s="89">
        <f t="shared" si="14"/>
        <v>319198098</v>
      </c>
      <c r="AG31" s="89">
        <f>SUM(AG22:AG30)</f>
        <v>1126856869</v>
      </c>
      <c r="AH31" s="89">
        <f>SUM(AH22:AH30)</f>
        <v>1093455433</v>
      </c>
      <c r="AI31" s="90">
        <f>SUM(AI22:AI30)</f>
        <v>785483091</v>
      </c>
      <c r="AJ31" s="126">
        <f t="shared" si="15"/>
        <v>0.7183494336343931</v>
      </c>
      <c r="AK31" s="127">
        <f t="shared" si="16"/>
        <v>-0.28200886397512304</v>
      </c>
    </row>
    <row r="32" spans="1:37" ht="12.75">
      <c r="A32" s="62" t="s">
        <v>98</v>
      </c>
      <c r="B32" s="63" t="s">
        <v>491</v>
      </c>
      <c r="C32" s="64" t="s">
        <v>492</v>
      </c>
      <c r="D32" s="85">
        <v>208507737</v>
      </c>
      <c r="E32" s="86">
        <v>36906800</v>
      </c>
      <c r="F32" s="87">
        <f t="shared" si="0"/>
        <v>245414537</v>
      </c>
      <c r="G32" s="85">
        <v>208507737</v>
      </c>
      <c r="H32" s="86">
        <v>36906800</v>
      </c>
      <c r="I32" s="87">
        <f t="shared" si="1"/>
        <v>245414537</v>
      </c>
      <c r="J32" s="85">
        <v>39908509</v>
      </c>
      <c r="K32" s="86">
        <v>9597527</v>
      </c>
      <c r="L32" s="86">
        <f t="shared" si="2"/>
        <v>49506036</v>
      </c>
      <c r="M32" s="104">
        <f t="shared" si="3"/>
        <v>0.20172413828933045</v>
      </c>
      <c r="N32" s="85">
        <v>57253537</v>
      </c>
      <c r="O32" s="86">
        <v>14941804</v>
      </c>
      <c r="P32" s="86">
        <f t="shared" si="4"/>
        <v>72195341</v>
      </c>
      <c r="Q32" s="104">
        <f t="shared" si="5"/>
        <v>0.29417711714445016</v>
      </c>
      <c r="R32" s="85">
        <v>59690288</v>
      </c>
      <c r="S32" s="86">
        <v>20464987</v>
      </c>
      <c r="T32" s="86">
        <f t="shared" si="6"/>
        <v>80155275</v>
      </c>
      <c r="U32" s="104">
        <f t="shared" si="7"/>
        <v>0.3266117646486443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156852334</v>
      </c>
      <c r="AA32" s="86">
        <f t="shared" si="11"/>
        <v>45004318</v>
      </c>
      <c r="AB32" s="86">
        <f t="shared" si="12"/>
        <v>201856652</v>
      </c>
      <c r="AC32" s="104">
        <f t="shared" si="13"/>
        <v>0.8225130200824249</v>
      </c>
      <c r="AD32" s="85">
        <v>38777167</v>
      </c>
      <c r="AE32" s="86">
        <v>7503580</v>
      </c>
      <c r="AF32" s="86">
        <f t="shared" si="14"/>
        <v>46280747</v>
      </c>
      <c r="AG32" s="86">
        <v>217933004</v>
      </c>
      <c r="AH32" s="86">
        <v>217933004</v>
      </c>
      <c r="AI32" s="87">
        <v>168780052</v>
      </c>
      <c r="AJ32" s="124">
        <f t="shared" si="15"/>
        <v>0.7744584294354975</v>
      </c>
      <c r="AK32" s="125">
        <f t="shared" si="16"/>
        <v>0.7319356362160705</v>
      </c>
    </row>
    <row r="33" spans="1:37" ht="12.75">
      <c r="A33" s="62" t="s">
        <v>98</v>
      </c>
      <c r="B33" s="63" t="s">
        <v>493</v>
      </c>
      <c r="C33" s="64" t="s">
        <v>494</v>
      </c>
      <c r="D33" s="85">
        <v>60707760</v>
      </c>
      <c r="E33" s="86">
        <v>18298000</v>
      </c>
      <c r="F33" s="87">
        <f t="shared" si="0"/>
        <v>79005760</v>
      </c>
      <c r="G33" s="85">
        <v>65979303</v>
      </c>
      <c r="H33" s="86">
        <v>18298000</v>
      </c>
      <c r="I33" s="87">
        <f t="shared" si="1"/>
        <v>84277303</v>
      </c>
      <c r="J33" s="85">
        <v>10710704</v>
      </c>
      <c r="K33" s="86">
        <v>2995873</v>
      </c>
      <c r="L33" s="86">
        <f t="shared" si="2"/>
        <v>13706577</v>
      </c>
      <c r="M33" s="104">
        <f t="shared" si="3"/>
        <v>0.17348832540817277</v>
      </c>
      <c r="N33" s="85">
        <v>12077662</v>
      </c>
      <c r="O33" s="86">
        <v>1706047</v>
      </c>
      <c r="P33" s="86">
        <f t="shared" si="4"/>
        <v>13783709</v>
      </c>
      <c r="Q33" s="104">
        <f t="shared" si="5"/>
        <v>0.1744646086563815</v>
      </c>
      <c r="R33" s="85">
        <v>9811455</v>
      </c>
      <c r="S33" s="86">
        <v>4305136</v>
      </c>
      <c r="T33" s="86">
        <f t="shared" si="6"/>
        <v>14116591</v>
      </c>
      <c r="U33" s="104">
        <f t="shared" si="7"/>
        <v>0.16750169378343777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32599821</v>
      </c>
      <c r="AA33" s="86">
        <f t="shared" si="11"/>
        <v>9007056</v>
      </c>
      <c r="AB33" s="86">
        <f t="shared" si="12"/>
        <v>41606877</v>
      </c>
      <c r="AC33" s="104">
        <f t="shared" si="13"/>
        <v>0.4936901813291296</v>
      </c>
      <c r="AD33" s="85">
        <v>10380798</v>
      </c>
      <c r="AE33" s="86">
        <v>2807408</v>
      </c>
      <c r="AF33" s="86">
        <f t="shared" si="14"/>
        <v>13188206</v>
      </c>
      <c r="AG33" s="86">
        <v>79738418</v>
      </c>
      <c r="AH33" s="86">
        <v>77879730</v>
      </c>
      <c r="AI33" s="87">
        <v>36610547</v>
      </c>
      <c r="AJ33" s="124">
        <f t="shared" si="15"/>
        <v>0.4700908310801797</v>
      </c>
      <c r="AK33" s="125">
        <f t="shared" si="16"/>
        <v>0.0703950939195217</v>
      </c>
    </row>
    <row r="34" spans="1:37" ht="12.75">
      <c r="A34" s="62" t="s">
        <v>98</v>
      </c>
      <c r="B34" s="63" t="s">
        <v>495</v>
      </c>
      <c r="C34" s="64" t="s">
        <v>496</v>
      </c>
      <c r="D34" s="85">
        <v>224875674</v>
      </c>
      <c r="E34" s="86">
        <v>39155000</v>
      </c>
      <c r="F34" s="87">
        <f t="shared" si="0"/>
        <v>264030674</v>
      </c>
      <c r="G34" s="85">
        <v>224875674</v>
      </c>
      <c r="H34" s="86">
        <v>39155000</v>
      </c>
      <c r="I34" s="87">
        <f t="shared" si="1"/>
        <v>264030674</v>
      </c>
      <c r="J34" s="85">
        <v>28977956</v>
      </c>
      <c r="K34" s="86">
        <v>5507454</v>
      </c>
      <c r="L34" s="86">
        <f t="shared" si="2"/>
        <v>34485410</v>
      </c>
      <c r="M34" s="104">
        <f t="shared" si="3"/>
        <v>0.1306113773735244</v>
      </c>
      <c r="N34" s="85">
        <v>40566113</v>
      </c>
      <c r="O34" s="86">
        <v>2702447</v>
      </c>
      <c r="P34" s="86">
        <f t="shared" si="4"/>
        <v>43268560</v>
      </c>
      <c r="Q34" s="104">
        <f t="shared" si="5"/>
        <v>0.16387701983444544</v>
      </c>
      <c r="R34" s="85">
        <v>12838709</v>
      </c>
      <c r="S34" s="86">
        <v>755578</v>
      </c>
      <c r="T34" s="86">
        <f t="shared" si="6"/>
        <v>13594287</v>
      </c>
      <c r="U34" s="104">
        <f t="shared" si="7"/>
        <v>0.05148752905883958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82382778</v>
      </c>
      <c r="AA34" s="86">
        <f t="shared" si="11"/>
        <v>8965479</v>
      </c>
      <c r="AB34" s="86">
        <f t="shared" si="12"/>
        <v>91348257</v>
      </c>
      <c r="AC34" s="104">
        <f t="shared" si="13"/>
        <v>0.34597592626680945</v>
      </c>
      <c r="AD34" s="85">
        <v>42059190</v>
      </c>
      <c r="AE34" s="86">
        <v>5180041</v>
      </c>
      <c r="AF34" s="86">
        <f t="shared" si="14"/>
        <v>47239231</v>
      </c>
      <c r="AG34" s="86">
        <v>231035922</v>
      </c>
      <c r="AH34" s="86">
        <v>248644000</v>
      </c>
      <c r="AI34" s="87">
        <v>76146676</v>
      </c>
      <c r="AJ34" s="124">
        <f t="shared" si="15"/>
        <v>0.3062477920239378</v>
      </c>
      <c r="AK34" s="125">
        <f t="shared" si="16"/>
        <v>-0.7122246338006646</v>
      </c>
    </row>
    <row r="35" spans="1:37" ht="12.75">
      <c r="A35" s="62" t="s">
        <v>98</v>
      </c>
      <c r="B35" s="63" t="s">
        <v>497</v>
      </c>
      <c r="C35" s="64" t="s">
        <v>498</v>
      </c>
      <c r="D35" s="85">
        <v>83323559</v>
      </c>
      <c r="E35" s="86">
        <v>13864000</v>
      </c>
      <c r="F35" s="87">
        <f t="shared" si="0"/>
        <v>97187559</v>
      </c>
      <c r="G35" s="85">
        <v>90654655</v>
      </c>
      <c r="H35" s="86">
        <v>4604600</v>
      </c>
      <c r="I35" s="87">
        <f t="shared" si="1"/>
        <v>95259255</v>
      </c>
      <c r="J35" s="85">
        <v>9916638</v>
      </c>
      <c r="K35" s="86">
        <v>2511635</v>
      </c>
      <c r="L35" s="86">
        <f t="shared" si="2"/>
        <v>12428273</v>
      </c>
      <c r="M35" s="104">
        <f t="shared" si="3"/>
        <v>0.1278792587022378</v>
      </c>
      <c r="N35" s="85">
        <v>15100255</v>
      </c>
      <c r="O35" s="86">
        <v>7577358</v>
      </c>
      <c r="P35" s="86">
        <f t="shared" si="4"/>
        <v>22677613</v>
      </c>
      <c r="Q35" s="104">
        <f t="shared" si="5"/>
        <v>0.23333864162593074</v>
      </c>
      <c r="R35" s="85">
        <v>4717526</v>
      </c>
      <c r="S35" s="86">
        <v>1105862</v>
      </c>
      <c r="T35" s="86">
        <f t="shared" si="6"/>
        <v>5823388</v>
      </c>
      <c r="U35" s="104">
        <f t="shared" si="7"/>
        <v>0.06113199184688144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29734419</v>
      </c>
      <c r="AA35" s="86">
        <f t="shared" si="11"/>
        <v>11194855</v>
      </c>
      <c r="AB35" s="86">
        <f t="shared" si="12"/>
        <v>40929274</v>
      </c>
      <c r="AC35" s="104">
        <f t="shared" si="13"/>
        <v>0.42966191578970464</v>
      </c>
      <c r="AD35" s="85">
        <v>9383494</v>
      </c>
      <c r="AE35" s="86">
        <v>0</v>
      </c>
      <c r="AF35" s="86">
        <f t="shared" si="14"/>
        <v>9383494</v>
      </c>
      <c r="AG35" s="86">
        <v>95870808</v>
      </c>
      <c r="AH35" s="86">
        <v>105147758</v>
      </c>
      <c r="AI35" s="87">
        <v>37921941</v>
      </c>
      <c r="AJ35" s="124">
        <f t="shared" si="15"/>
        <v>0.3606538239265168</v>
      </c>
      <c r="AK35" s="125">
        <f t="shared" si="16"/>
        <v>-0.37940089267388033</v>
      </c>
    </row>
    <row r="36" spans="1:37" ht="12.75">
      <c r="A36" s="62" t="s">
        <v>98</v>
      </c>
      <c r="B36" s="63" t="s">
        <v>499</v>
      </c>
      <c r="C36" s="64" t="s">
        <v>500</v>
      </c>
      <c r="D36" s="85">
        <v>663045792</v>
      </c>
      <c r="E36" s="86">
        <v>91816543</v>
      </c>
      <c r="F36" s="87">
        <f t="shared" si="0"/>
        <v>754862335</v>
      </c>
      <c r="G36" s="85">
        <v>663798424</v>
      </c>
      <c r="H36" s="86">
        <v>91816543</v>
      </c>
      <c r="I36" s="87">
        <f t="shared" si="1"/>
        <v>755614967</v>
      </c>
      <c r="J36" s="85">
        <v>140279587</v>
      </c>
      <c r="K36" s="86">
        <v>2559660</v>
      </c>
      <c r="L36" s="86">
        <f t="shared" si="2"/>
        <v>142839247</v>
      </c>
      <c r="M36" s="104">
        <f t="shared" si="3"/>
        <v>0.18922555859142184</v>
      </c>
      <c r="N36" s="85">
        <v>138820126</v>
      </c>
      <c r="O36" s="86">
        <v>8471808</v>
      </c>
      <c r="P36" s="86">
        <f t="shared" si="4"/>
        <v>147291934</v>
      </c>
      <c r="Q36" s="104">
        <f t="shared" si="5"/>
        <v>0.1951242328178952</v>
      </c>
      <c r="R36" s="85">
        <v>136822025</v>
      </c>
      <c r="S36" s="86">
        <v>7714316</v>
      </c>
      <c r="T36" s="86">
        <f t="shared" si="6"/>
        <v>144536341</v>
      </c>
      <c r="U36" s="104">
        <f t="shared" si="7"/>
        <v>0.19128305726109313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415921738</v>
      </c>
      <c r="AA36" s="86">
        <f t="shared" si="11"/>
        <v>18745784</v>
      </c>
      <c r="AB36" s="86">
        <f t="shared" si="12"/>
        <v>434667522</v>
      </c>
      <c r="AC36" s="104">
        <f t="shared" si="13"/>
        <v>0.5752500161897931</v>
      </c>
      <c r="AD36" s="85">
        <v>149564784</v>
      </c>
      <c r="AE36" s="86">
        <v>5092721</v>
      </c>
      <c r="AF36" s="86">
        <f t="shared" si="14"/>
        <v>154657505</v>
      </c>
      <c r="AG36" s="86">
        <v>725205410</v>
      </c>
      <c r="AH36" s="86">
        <v>746922367</v>
      </c>
      <c r="AI36" s="87">
        <v>440444603</v>
      </c>
      <c r="AJ36" s="124">
        <f t="shared" si="15"/>
        <v>0.5896792256590704</v>
      </c>
      <c r="AK36" s="125">
        <f t="shared" si="16"/>
        <v>-0.06544243682193118</v>
      </c>
    </row>
    <row r="37" spans="1:37" ht="12.75">
      <c r="A37" s="62" t="s">
        <v>113</v>
      </c>
      <c r="B37" s="63" t="s">
        <v>501</v>
      </c>
      <c r="C37" s="64" t="s">
        <v>502</v>
      </c>
      <c r="D37" s="85">
        <v>64240337</v>
      </c>
      <c r="E37" s="86">
        <v>1530000</v>
      </c>
      <c r="F37" s="87">
        <f t="shared" si="0"/>
        <v>65770337</v>
      </c>
      <c r="G37" s="85">
        <v>69544904</v>
      </c>
      <c r="H37" s="86">
        <v>740000</v>
      </c>
      <c r="I37" s="87">
        <f t="shared" si="1"/>
        <v>70284904</v>
      </c>
      <c r="J37" s="85">
        <v>12296778</v>
      </c>
      <c r="K37" s="86">
        <v>0</v>
      </c>
      <c r="L37" s="86">
        <f t="shared" si="2"/>
        <v>12296778</v>
      </c>
      <c r="M37" s="104">
        <f t="shared" si="3"/>
        <v>0.1869654096496419</v>
      </c>
      <c r="N37" s="85">
        <v>16887546</v>
      </c>
      <c r="O37" s="86">
        <v>0</v>
      </c>
      <c r="P37" s="86">
        <f t="shared" si="4"/>
        <v>16887546</v>
      </c>
      <c r="Q37" s="104">
        <f t="shared" si="5"/>
        <v>0.256765386499388</v>
      </c>
      <c r="R37" s="85">
        <v>15518234</v>
      </c>
      <c r="S37" s="86">
        <v>0</v>
      </c>
      <c r="T37" s="86">
        <f t="shared" si="6"/>
        <v>15518234</v>
      </c>
      <c r="U37" s="104">
        <f t="shared" si="7"/>
        <v>0.22079042748639166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44702558</v>
      </c>
      <c r="AA37" s="86">
        <f t="shared" si="11"/>
        <v>0</v>
      </c>
      <c r="AB37" s="86">
        <f t="shared" si="12"/>
        <v>44702558</v>
      </c>
      <c r="AC37" s="104">
        <f t="shared" si="13"/>
        <v>0.6360193363855203</v>
      </c>
      <c r="AD37" s="85">
        <v>13051504</v>
      </c>
      <c r="AE37" s="86">
        <v>830704</v>
      </c>
      <c r="AF37" s="86">
        <f t="shared" si="14"/>
        <v>13882208</v>
      </c>
      <c r="AG37" s="86">
        <v>63855072</v>
      </c>
      <c r="AH37" s="86">
        <v>65889199</v>
      </c>
      <c r="AI37" s="87">
        <v>45495924</v>
      </c>
      <c r="AJ37" s="124">
        <f t="shared" si="15"/>
        <v>0.6904913808407354</v>
      </c>
      <c r="AK37" s="125">
        <f t="shared" si="16"/>
        <v>0.11785056094822965</v>
      </c>
    </row>
    <row r="38" spans="1:37" ht="16.5">
      <c r="A38" s="65"/>
      <c r="B38" s="66" t="s">
        <v>503</v>
      </c>
      <c r="C38" s="67"/>
      <c r="D38" s="88">
        <f>SUM(D32:D37)</f>
        <v>1304700859</v>
      </c>
      <c r="E38" s="89">
        <f>SUM(E32:E37)</f>
        <v>201570343</v>
      </c>
      <c r="F38" s="90">
        <f t="shared" si="0"/>
        <v>1506271202</v>
      </c>
      <c r="G38" s="88">
        <f>SUM(G32:G37)</f>
        <v>1323360697</v>
      </c>
      <c r="H38" s="89">
        <f>SUM(H32:H37)</f>
        <v>191520943</v>
      </c>
      <c r="I38" s="90">
        <f t="shared" si="1"/>
        <v>1514881640</v>
      </c>
      <c r="J38" s="88">
        <f>SUM(J32:J37)</f>
        <v>242090172</v>
      </c>
      <c r="K38" s="89">
        <f>SUM(K32:K37)</f>
        <v>23172149</v>
      </c>
      <c r="L38" s="89">
        <f t="shared" si="2"/>
        <v>265262321</v>
      </c>
      <c r="M38" s="105">
        <f t="shared" si="3"/>
        <v>0.1761052861183228</v>
      </c>
      <c r="N38" s="88">
        <f>SUM(N32:N37)</f>
        <v>280705239</v>
      </c>
      <c r="O38" s="89">
        <f>SUM(O32:O37)</f>
        <v>35399464</v>
      </c>
      <c r="P38" s="89">
        <f t="shared" si="4"/>
        <v>316104703</v>
      </c>
      <c r="Q38" s="105">
        <f t="shared" si="5"/>
        <v>0.20985908950545015</v>
      </c>
      <c r="R38" s="88">
        <f>SUM(R32:R37)</f>
        <v>239398237</v>
      </c>
      <c r="S38" s="89">
        <f>SUM(S32:S37)</f>
        <v>34345879</v>
      </c>
      <c r="T38" s="89">
        <f t="shared" si="6"/>
        <v>273744116</v>
      </c>
      <c r="U38" s="105">
        <f t="shared" si="7"/>
        <v>0.18070330299864218</v>
      </c>
      <c r="V38" s="88">
        <f>SUM(V32:V37)</f>
        <v>0</v>
      </c>
      <c r="W38" s="89">
        <f>SUM(W32:W37)</f>
        <v>0</v>
      </c>
      <c r="X38" s="89">
        <f t="shared" si="8"/>
        <v>0</v>
      </c>
      <c r="Y38" s="105">
        <f t="shared" si="9"/>
        <v>0</v>
      </c>
      <c r="Z38" s="88">
        <f t="shared" si="10"/>
        <v>762193648</v>
      </c>
      <c r="AA38" s="89">
        <f t="shared" si="11"/>
        <v>92917492</v>
      </c>
      <c r="AB38" s="89">
        <f t="shared" si="12"/>
        <v>855111140</v>
      </c>
      <c r="AC38" s="105">
        <f t="shared" si="13"/>
        <v>0.5644738951354642</v>
      </c>
      <c r="AD38" s="88">
        <f>SUM(AD32:AD37)</f>
        <v>263216937</v>
      </c>
      <c r="AE38" s="89">
        <f>SUM(AE32:AE37)</f>
        <v>21414454</v>
      </c>
      <c r="AF38" s="89">
        <f t="shared" si="14"/>
        <v>284631391</v>
      </c>
      <c r="AG38" s="89">
        <f>SUM(AG32:AG37)</f>
        <v>1413638634</v>
      </c>
      <c r="AH38" s="89">
        <f>SUM(AH32:AH37)</f>
        <v>1462416058</v>
      </c>
      <c r="AI38" s="90">
        <f>SUM(AI32:AI37)</f>
        <v>805399743</v>
      </c>
      <c r="AJ38" s="126">
        <f t="shared" si="15"/>
        <v>0.550732288936614</v>
      </c>
      <c r="AK38" s="127">
        <f t="shared" si="16"/>
        <v>-0.038250436684968414</v>
      </c>
    </row>
    <row r="39" spans="1:37" ht="12.75">
      <c r="A39" s="62" t="s">
        <v>98</v>
      </c>
      <c r="B39" s="63" t="s">
        <v>88</v>
      </c>
      <c r="C39" s="64" t="s">
        <v>89</v>
      </c>
      <c r="D39" s="85">
        <v>1936490687</v>
      </c>
      <c r="E39" s="86">
        <v>232065602</v>
      </c>
      <c r="F39" s="87">
        <f t="shared" si="0"/>
        <v>2168556289</v>
      </c>
      <c r="G39" s="85">
        <v>1957811972</v>
      </c>
      <c r="H39" s="86">
        <v>313940936</v>
      </c>
      <c r="I39" s="87">
        <f t="shared" si="1"/>
        <v>2271752908</v>
      </c>
      <c r="J39" s="85">
        <v>560073291</v>
      </c>
      <c r="K39" s="86">
        <v>17876270</v>
      </c>
      <c r="L39" s="86">
        <f t="shared" si="2"/>
        <v>577949561</v>
      </c>
      <c r="M39" s="104">
        <f t="shared" si="3"/>
        <v>0.266513515896105</v>
      </c>
      <c r="N39" s="85">
        <v>409197328</v>
      </c>
      <c r="O39" s="86">
        <v>58985300</v>
      </c>
      <c r="P39" s="86">
        <f t="shared" si="4"/>
        <v>468182628</v>
      </c>
      <c r="Q39" s="104">
        <f t="shared" si="5"/>
        <v>0.21589599973717813</v>
      </c>
      <c r="R39" s="85">
        <v>362520719</v>
      </c>
      <c r="S39" s="86">
        <v>69485174</v>
      </c>
      <c r="T39" s="86">
        <f t="shared" si="6"/>
        <v>432005893</v>
      </c>
      <c r="U39" s="104">
        <f t="shared" si="7"/>
        <v>0.1901641201728793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1331791338</v>
      </c>
      <c r="AA39" s="86">
        <f t="shared" si="11"/>
        <v>146346744</v>
      </c>
      <c r="AB39" s="86">
        <f t="shared" si="12"/>
        <v>1478138082</v>
      </c>
      <c r="AC39" s="104">
        <f t="shared" si="13"/>
        <v>0.6506597072219968</v>
      </c>
      <c r="AD39" s="85">
        <v>353443576</v>
      </c>
      <c r="AE39" s="86">
        <v>12321975</v>
      </c>
      <c r="AF39" s="86">
        <f t="shared" si="14"/>
        <v>365765551</v>
      </c>
      <c r="AG39" s="86">
        <v>2016547992</v>
      </c>
      <c r="AH39" s="86">
        <v>2070545921</v>
      </c>
      <c r="AI39" s="87">
        <v>1319514348</v>
      </c>
      <c r="AJ39" s="124">
        <f t="shared" si="15"/>
        <v>0.6372784755059775</v>
      </c>
      <c r="AK39" s="125">
        <f t="shared" si="16"/>
        <v>0.18110054875014736</v>
      </c>
    </row>
    <row r="40" spans="1:37" ht="12.75">
      <c r="A40" s="62" t="s">
        <v>98</v>
      </c>
      <c r="B40" s="63" t="s">
        <v>504</v>
      </c>
      <c r="C40" s="64" t="s">
        <v>505</v>
      </c>
      <c r="D40" s="85">
        <v>160003153</v>
      </c>
      <c r="E40" s="86">
        <v>37507000</v>
      </c>
      <c r="F40" s="87">
        <f t="shared" si="0"/>
        <v>197510153</v>
      </c>
      <c r="G40" s="85">
        <v>160003153</v>
      </c>
      <c r="H40" s="86">
        <v>37507000</v>
      </c>
      <c r="I40" s="87">
        <f t="shared" si="1"/>
        <v>197510153</v>
      </c>
      <c r="J40" s="85">
        <v>30232784</v>
      </c>
      <c r="K40" s="86">
        <v>16154230</v>
      </c>
      <c r="L40" s="86">
        <f t="shared" si="2"/>
        <v>46387014</v>
      </c>
      <c r="M40" s="104">
        <f t="shared" si="3"/>
        <v>0.23485888343167857</v>
      </c>
      <c r="N40" s="85">
        <v>48970910</v>
      </c>
      <c r="O40" s="86">
        <v>6668136</v>
      </c>
      <c r="P40" s="86">
        <f t="shared" si="4"/>
        <v>55639046</v>
      </c>
      <c r="Q40" s="104">
        <f t="shared" si="5"/>
        <v>0.281702206974646</v>
      </c>
      <c r="R40" s="85">
        <v>26016448</v>
      </c>
      <c r="S40" s="86">
        <v>4204974</v>
      </c>
      <c r="T40" s="86">
        <f t="shared" si="6"/>
        <v>30221422</v>
      </c>
      <c r="U40" s="104">
        <f t="shared" si="7"/>
        <v>0.1530119922493301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105220142</v>
      </c>
      <c r="AA40" s="86">
        <f t="shared" si="11"/>
        <v>27027340</v>
      </c>
      <c r="AB40" s="86">
        <f t="shared" si="12"/>
        <v>132247482</v>
      </c>
      <c r="AC40" s="104">
        <f t="shared" si="13"/>
        <v>0.6695730826556546</v>
      </c>
      <c r="AD40" s="85">
        <v>33025154</v>
      </c>
      <c r="AE40" s="86">
        <v>9535004</v>
      </c>
      <c r="AF40" s="86">
        <f t="shared" si="14"/>
        <v>42560158</v>
      </c>
      <c r="AG40" s="86">
        <v>250009845</v>
      </c>
      <c r="AH40" s="86">
        <v>250009845</v>
      </c>
      <c r="AI40" s="87">
        <v>96124229</v>
      </c>
      <c r="AJ40" s="124">
        <f t="shared" si="15"/>
        <v>0.38448177510769627</v>
      </c>
      <c r="AK40" s="125">
        <f t="shared" si="16"/>
        <v>-0.2899128335002892</v>
      </c>
    </row>
    <row r="41" spans="1:37" ht="12.75">
      <c r="A41" s="62" t="s">
        <v>98</v>
      </c>
      <c r="B41" s="63" t="s">
        <v>506</v>
      </c>
      <c r="C41" s="64" t="s">
        <v>507</v>
      </c>
      <c r="D41" s="85">
        <v>140294382</v>
      </c>
      <c r="E41" s="86">
        <v>41037080</v>
      </c>
      <c r="F41" s="87">
        <f t="shared" si="0"/>
        <v>181331462</v>
      </c>
      <c r="G41" s="85">
        <v>140294382</v>
      </c>
      <c r="H41" s="86">
        <v>41037080</v>
      </c>
      <c r="I41" s="87">
        <f t="shared" si="1"/>
        <v>181331462</v>
      </c>
      <c r="J41" s="85">
        <v>11467189</v>
      </c>
      <c r="K41" s="86">
        <v>1215135</v>
      </c>
      <c r="L41" s="86">
        <f t="shared" si="2"/>
        <v>12682324</v>
      </c>
      <c r="M41" s="104">
        <f t="shared" si="3"/>
        <v>0.06994000853530867</v>
      </c>
      <c r="N41" s="85">
        <v>7119125</v>
      </c>
      <c r="O41" s="86">
        <v>2468180</v>
      </c>
      <c r="P41" s="86">
        <f t="shared" si="4"/>
        <v>9587305</v>
      </c>
      <c r="Q41" s="104">
        <f t="shared" si="5"/>
        <v>0.05287171290771372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f t="shared" si="10"/>
        <v>18586314</v>
      </c>
      <c r="AA41" s="86">
        <f t="shared" si="11"/>
        <v>3683315</v>
      </c>
      <c r="AB41" s="86">
        <f t="shared" si="12"/>
        <v>22269629</v>
      </c>
      <c r="AC41" s="104">
        <f t="shared" si="13"/>
        <v>0.1228117214430224</v>
      </c>
      <c r="AD41" s="85">
        <v>20813049</v>
      </c>
      <c r="AE41" s="86">
        <v>1688735</v>
      </c>
      <c r="AF41" s="86">
        <f t="shared" si="14"/>
        <v>22501784</v>
      </c>
      <c r="AG41" s="86">
        <v>174825014</v>
      </c>
      <c r="AH41" s="86">
        <v>174825014</v>
      </c>
      <c r="AI41" s="87">
        <v>62899881</v>
      </c>
      <c r="AJ41" s="124">
        <f t="shared" si="15"/>
        <v>0.35978765029585524</v>
      </c>
      <c r="AK41" s="125">
        <f t="shared" si="16"/>
        <v>-1</v>
      </c>
    </row>
    <row r="42" spans="1:37" ht="12.75">
      <c r="A42" s="62" t="s">
        <v>98</v>
      </c>
      <c r="B42" s="63" t="s">
        <v>508</v>
      </c>
      <c r="C42" s="64" t="s">
        <v>509</v>
      </c>
      <c r="D42" s="85">
        <v>278735877</v>
      </c>
      <c r="E42" s="86">
        <v>60410694</v>
      </c>
      <c r="F42" s="87">
        <f t="shared" si="0"/>
        <v>339146571</v>
      </c>
      <c r="G42" s="85">
        <v>278735877</v>
      </c>
      <c r="H42" s="86">
        <v>60410694</v>
      </c>
      <c r="I42" s="87">
        <f t="shared" si="1"/>
        <v>339146571</v>
      </c>
      <c r="J42" s="85">
        <v>1875777</v>
      </c>
      <c r="K42" s="86">
        <v>12803537</v>
      </c>
      <c r="L42" s="86">
        <f t="shared" si="2"/>
        <v>14679314</v>
      </c>
      <c r="M42" s="104">
        <f t="shared" si="3"/>
        <v>0.043283097206959525</v>
      </c>
      <c r="N42" s="85">
        <v>6919294</v>
      </c>
      <c r="O42" s="86">
        <v>25840497</v>
      </c>
      <c r="P42" s="86">
        <f t="shared" si="4"/>
        <v>32759791</v>
      </c>
      <c r="Q42" s="104">
        <f t="shared" si="5"/>
        <v>0.09659478762649792</v>
      </c>
      <c r="R42" s="85">
        <v>67067584</v>
      </c>
      <c r="S42" s="86">
        <v>2723940</v>
      </c>
      <c r="T42" s="86">
        <f t="shared" si="6"/>
        <v>69791524</v>
      </c>
      <c r="U42" s="104">
        <f t="shared" si="7"/>
        <v>0.20578572796479785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75862655</v>
      </c>
      <c r="AA42" s="86">
        <f t="shared" si="11"/>
        <v>41367974</v>
      </c>
      <c r="AB42" s="86">
        <f t="shared" si="12"/>
        <v>117230629</v>
      </c>
      <c r="AC42" s="104">
        <f t="shared" si="13"/>
        <v>0.3456636127982553</v>
      </c>
      <c r="AD42" s="85">
        <v>51929860</v>
      </c>
      <c r="AE42" s="86">
        <v>2352910</v>
      </c>
      <c r="AF42" s="86">
        <f t="shared" si="14"/>
        <v>54282770</v>
      </c>
      <c r="AG42" s="86">
        <v>306129530</v>
      </c>
      <c r="AH42" s="86">
        <v>340463903</v>
      </c>
      <c r="AI42" s="87">
        <v>148726839</v>
      </c>
      <c r="AJ42" s="124">
        <f t="shared" si="15"/>
        <v>0.4368358515821867</v>
      </c>
      <c r="AK42" s="125">
        <f t="shared" si="16"/>
        <v>0.28570306931646994</v>
      </c>
    </row>
    <row r="43" spans="1:37" ht="12.75">
      <c r="A43" s="62" t="s">
        <v>113</v>
      </c>
      <c r="B43" s="63" t="s">
        <v>510</v>
      </c>
      <c r="C43" s="64" t="s">
        <v>511</v>
      </c>
      <c r="D43" s="85">
        <v>135248500</v>
      </c>
      <c r="E43" s="86">
        <v>10086900</v>
      </c>
      <c r="F43" s="87">
        <f t="shared" si="0"/>
        <v>145335400</v>
      </c>
      <c r="G43" s="85">
        <v>143132590</v>
      </c>
      <c r="H43" s="86">
        <v>14049710</v>
      </c>
      <c r="I43" s="87">
        <f t="shared" si="1"/>
        <v>157182300</v>
      </c>
      <c r="J43" s="85">
        <v>22308135</v>
      </c>
      <c r="K43" s="86">
        <v>1027949</v>
      </c>
      <c r="L43" s="86">
        <f t="shared" si="2"/>
        <v>23336084</v>
      </c>
      <c r="M43" s="104">
        <f t="shared" si="3"/>
        <v>0.16056710202744823</v>
      </c>
      <c r="N43" s="85">
        <v>29962448</v>
      </c>
      <c r="O43" s="86">
        <v>426793</v>
      </c>
      <c r="P43" s="86">
        <f t="shared" si="4"/>
        <v>30389241</v>
      </c>
      <c r="Q43" s="104">
        <f t="shared" si="5"/>
        <v>0.20909730870799545</v>
      </c>
      <c r="R43" s="85">
        <v>28103397</v>
      </c>
      <c r="S43" s="86">
        <v>693266</v>
      </c>
      <c r="T43" s="86">
        <f t="shared" si="6"/>
        <v>28796663</v>
      </c>
      <c r="U43" s="104">
        <f t="shared" si="7"/>
        <v>0.18320550723586562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80373980</v>
      </c>
      <c r="AA43" s="86">
        <f t="shared" si="11"/>
        <v>2148008</v>
      </c>
      <c r="AB43" s="86">
        <f t="shared" si="12"/>
        <v>82521988</v>
      </c>
      <c r="AC43" s="104">
        <f t="shared" si="13"/>
        <v>0.5250081465915691</v>
      </c>
      <c r="AD43" s="85">
        <v>27990153</v>
      </c>
      <c r="AE43" s="86">
        <v>1062574</v>
      </c>
      <c r="AF43" s="86">
        <f t="shared" si="14"/>
        <v>29052727</v>
      </c>
      <c r="AG43" s="86">
        <v>179304620</v>
      </c>
      <c r="AH43" s="86">
        <v>173739631</v>
      </c>
      <c r="AI43" s="87">
        <v>87783840</v>
      </c>
      <c r="AJ43" s="124">
        <f t="shared" si="15"/>
        <v>0.5052608866194725</v>
      </c>
      <c r="AK43" s="125">
        <f t="shared" si="16"/>
        <v>-0.008813768153330348</v>
      </c>
    </row>
    <row r="44" spans="1:37" ht="16.5">
      <c r="A44" s="65"/>
      <c r="B44" s="66" t="s">
        <v>512</v>
      </c>
      <c r="C44" s="67"/>
      <c r="D44" s="88">
        <f>SUM(D39:D43)</f>
        <v>2650772599</v>
      </c>
      <c r="E44" s="89">
        <f>SUM(E39:E43)</f>
        <v>381107276</v>
      </c>
      <c r="F44" s="90">
        <f t="shared" si="0"/>
        <v>3031879875</v>
      </c>
      <c r="G44" s="88">
        <f>SUM(G39:G43)</f>
        <v>2679977974</v>
      </c>
      <c r="H44" s="89">
        <f>SUM(H39:H43)</f>
        <v>466945420</v>
      </c>
      <c r="I44" s="90">
        <f t="shared" si="1"/>
        <v>3146923394</v>
      </c>
      <c r="J44" s="88">
        <f>SUM(J39:J43)</f>
        <v>625957176</v>
      </c>
      <c r="K44" s="89">
        <f>SUM(K39:K43)</f>
        <v>49077121</v>
      </c>
      <c r="L44" s="89">
        <f t="shared" si="2"/>
        <v>675034297</v>
      </c>
      <c r="M44" s="105">
        <f t="shared" si="3"/>
        <v>0.2226454624954427</v>
      </c>
      <c r="N44" s="88">
        <f>SUM(N39:N43)</f>
        <v>502169105</v>
      </c>
      <c r="O44" s="89">
        <f>SUM(O39:O43)</f>
        <v>94388906</v>
      </c>
      <c r="P44" s="89">
        <f t="shared" si="4"/>
        <v>596558011</v>
      </c>
      <c r="Q44" s="105">
        <f t="shared" si="5"/>
        <v>0.1967617569281171</v>
      </c>
      <c r="R44" s="88">
        <f>SUM(R39:R43)</f>
        <v>483708148</v>
      </c>
      <c r="S44" s="89">
        <f>SUM(S39:S43)</f>
        <v>77107354</v>
      </c>
      <c r="T44" s="89">
        <f t="shared" si="6"/>
        <v>560815502</v>
      </c>
      <c r="U44" s="105">
        <f t="shared" si="7"/>
        <v>0.17821072577402564</v>
      </c>
      <c r="V44" s="88">
        <f>SUM(V39:V43)</f>
        <v>0</v>
      </c>
      <c r="W44" s="89">
        <f>SUM(W39:W43)</f>
        <v>0</v>
      </c>
      <c r="X44" s="89">
        <f t="shared" si="8"/>
        <v>0</v>
      </c>
      <c r="Y44" s="105">
        <f t="shared" si="9"/>
        <v>0</v>
      </c>
      <c r="Z44" s="88">
        <f t="shared" si="10"/>
        <v>1611834429</v>
      </c>
      <c r="AA44" s="89">
        <f t="shared" si="11"/>
        <v>220573381</v>
      </c>
      <c r="AB44" s="89">
        <f t="shared" si="12"/>
        <v>1832407810</v>
      </c>
      <c r="AC44" s="105">
        <f t="shared" si="13"/>
        <v>0.5822854834959481</v>
      </c>
      <c r="AD44" s="88">
        <f>SUM(AD39:AD43)</f>
        <v>487201792</v>
      </c>
      <c r="AE44" s="89">
        <f>SUM(AE39:AE43)</f>
        <v>26961198</v>
      </c>
      <c r="AF44" s="89">
        <f t="shared" si="14"/>
        <v>514162990</v>
      </c>
      <c r="AG44" s="89">
        <f>SUM(AG39:AG43)</f>
        <v>2926817001</v>
      </c>
      <c r="AH44" s="89">
        <f>SUM(AH39:AH43)</f>
        <v>3009584314</v>
      </c>
      <c r="AI44" s="90">
        <f>SUM(AI39:AI43)</f>
        <v>1715049137</v>
      </c>
      <c r="AJ44" s="126">
        <f t="shared" si="15"/>
        <v>0.5698624653982696</v>
      </c>
      <c r="AK44" s="127">
        <f t="shared" si="16"/>
        <v>0.09073486989018797</v>
      </c>
    </row>
    <row r="45" spans="1:37" ht="16.5">
      <c r="A45" s="68"/>
      <c r="B45" s="69" t="s">
        <v>513</v>
      </c>
      <c r="C45" s="70"/>
      <c r="D45" s="91">
        <f>SUM(D9:D12,D14:D20,D22:D30,D32:D37,D39:D43)</f>
        <v>6621197756</v>
      </c>
      <c r="E45" s="92">
        <f>SUM(E9:E12,E14:E20,E22:E30,E32:E37,E39:E43)</f>
        <v>1391803486</v>
      </c>
      <c r="F45" s="93">
        <f t="shared" si="0"/>
        <v>8013001242</v>
      </c>
      <c r="G45" s="91">
        <f>SUM(G9:G12,G14:G20,G22:G30,G32:G37,G39:G43)</f>
        <v>6744716974</v>
      </c>
      <c r="H45" s="92">
        <f>SUM(H9:H12,H14:H20,H22:H30,H32:H37,H39:H43)</f>
        <v>1342663255</v>
      </c>
      <c r="I45" s="93">
        <f t="shared" si="1"/>
        <v>8087380229</v>
      </c>
      <c r="J45" s="91">
        <f>SUM(J9:J12,J14:J20,J22:J30,J32:J37,J39:J43)</f>
        <v>1298361997</v>
      </c>
      <c r="K45" s="92">
        <f>SUM(K9:K12,K14:K20,K22:K30,K32:K37,K39:K43)</f>
        <v>183423351</v>
      </c>
      <c r="L45" s="92">
        <f t="shared" si="2"/>
        <v>1481785348</v>
      </c>
      <c r="M45" s="106">
        <f t="shared" si="3"/>
        <v>0.18492264049994764</v>
      </c>
      <c r="N45" s="91">
        <f>SUM(N9:N12,N14:N20,N22:N30,N32:N37,N39:N43)</f>
        <v>1286981915</v>
      </c>
      <c r="O45" s="92">
        <f>SUM(O9:O12,O14:O20,O22:O30,O32:O37,O39:O43)</f>
        <v>277090933</v>
      </c>
      <c r="P45" s="92">
        <f t="shared" si="4"/>
        <v>1564072848</v>
      </c>
      <c r="Q45" s="106">
        <f t="shared" si="5"/>
        <v>0.19519188887703406</v>
      </c>
      <c r="R45" s="91">
        <f>SUM(R9:R12,R14:R20,R22:R30,R32:R37,R39:R43)</f>
        <v>1205493930</v>
      </c>
      <c r="S45" s="92">
        <f>SUM(S9:S12,S14:S20,S22:S30,S32:S37,S39:S43)</f>
        <v>206725192</v>
      </c>
      <c r="T45" s="92">
        <f t="shared" si="6"/>
        <v>1412219122</v>
      </c>
      <c r="U45" s="106">
        <f t="shared" si="7"/>
        <v>0.17462009723940233</v>
      </c>
      <c r="V45" s="91">
        <f>SUM(V9:V12,V14:V20,V22:V30,V32:V37,V39:V43)</f>
        <v>0</v>
      </c>
      <c r="W45" s="92">
        <f>SUM(W9:W12,W14:W20,W22:W30,W32:W37,W39:W43)</f>
        <v>0</v>
      </c>
      <c r="X45" s="92">
        <f t="shared" si="8"/>
        <v>0</v>
      </c>
      <c r="Y45" s="106">
        <f t="shared" si="9"/>
        <v>0</v>
      </c>
      <c r="Z45" s="91">
        <f t="shared" si="10"/>
        <v>3790837842</v>
      </c>
      <c r="AA45" s="92">
        <f t="shared" si="11"/>
        <v>667239476</v>
      </c>
      <c r="AB45" s="92">
        <f t="shared" si="12"/>
        <v>4458077318</v>
      </c>
      <c r="AC45" s="106">
        <f t="shared" si="13"/>
        <v>0.5512387437917259</v>
      </c>
      <c r="AD45" s="91">
        <f>SUM(AD9:AD12,AD14:AD20,AD22:AD30,AD32:AD37,AD39:AD43)</f>
        <v>1376405015</v>
      </c>
      <c r="AE45" s="92">
        <f>SUM(AE9:AE12,AE14:AE20,AE22:AE30,AE32:AE37,AE39:AE43)</f>
        <v>140941451</v>
      </c>
      <c r="AF45" s="92">
        <f t="shared" si="14"/>
        <v>1517346466</v>
      </c>
      <c r="AG45" s="92">
        <f>SUM(AG9:AG12,AG14:AG20,AG22:AG30,AG32:AG37,AG39:AG43)</f>
        <v>7935045114</v>
      </c>
      <c r="AH45" s="92">
        <f>SUM(AH9:AH12,AH14:AH20,AH22:AH30,AH32:AH37,AH39:AH43)</f>
        <v>7793399991</v>
      </c>
      <c r="AI45" s="93">
        <f>SUM(AI9:AI12,AI14:AI20,AI22:AI30,AI32:AI37,AI39:AI43)</f>
        <v>4558788210</v>
      </c>
      <c r="AJ45" s="128">
        <f t="shared" si="15"/>
        <v>0.5849549895122277</v>
      </c>
      <c r="AK45" s="129">
        <f t="shared" si="16"/>
        <v>-0.06928367802321034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514</v>
      </c>
      <c r="C9" s="64" t="s">
        <v>515</v>
      </c>
      <c r="D9" s="85">
        <v>467713620</v>
      </c>
      <c r="E9" s="86">
        <v>208438041</v>
      </c>
      <c r="F9" s="87">
        <f>$D9+$E9</f>
        <v>676151661</v>
      </c>
      <c r="G9" s="85">
        <v>467713620</v>
      </c>
      <c r="H9" s="86">
        <v>208438041</v>
      </c>
      <c r="I9" s="87">
        <f>$G9+$H9</f>
        <v>676151661</v>
      </c>
      <c r="J9" s="85">
        <v>75167006</v>
      </c>
      <c r="K9" s="86">
        <v>18574511</v>
      </c>
      <c r="L9" s="86">
        <f>$J9+$K9</f>
        <v>93741517</v>
      </c>
      <c r="M9" s="104">
        <f>IF($F9=0,0,$L9/$F9)</f>
        <v>0.1386397792195914</v>
      </c>
      <c r="N9" s="85">
        <v>108038816</v>
      </c>
      <c r="O9" s="86">
        <v>64531800</v>
      </c>
      <c r="P9" s="86">
        <f>$N9+$O9</f>
        <v>172570616</v>
      </c>
      <c r="Q9" s="104">
        <f>IF($F9=0,0,$P9/$F9)</f>
        <v>0.25522471651519024</v>
      </c>
      <c r="R9" s="85">
        <v>57066076</v>
      </c>
      <c r="S9" s="86">
        <v>18182672</v>
      </c>
      <c r="T9" s="86">
        <f>$R9+$S9</f>
        <v>75248748</v>
      </c>
      <c r="U9" s="104">
        <f>IF($I9=0,0,$T9/$I9)</f>
        <v>0.1112897480555032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240271898</v>
      </c>
      <c r="AA9" s="86">
        <f>$K9+$O9+$S9</f>
        <v>101288983</v>
      </c>
      <c r="AB9" s="86">
        <f>$Z9+$AA9</f>
        <v>341560881</v>
      </c>
      <c r="AC9" s="104">
        <f>IF($I9=0,0,$AB9/$I9)</f>
        <v>0.5051542437902848</v>
      </c>
      <c r="AD9" s="85">
        <v>80860834</v>
      </c>
      <c r="AE9" s="86">
        <v>25991455</v>
      </c>
      <c r="AF9" s="86">
        <f>$AD9+$AE9</f>
        <v>106852289</v>
      </c>
      <c r="AG9" s="86">
        <v>542254359</v>
      </c>
      <c r="AH9" s="86">
        <v>628800295</v>
      </c>
      <c r="AI9" s="87">
        <v>366012429</v>
      </c>
      <c r="AJ9" s="124">
        <f>IF($AH9=0,0,$AI9/$AH9)</f>
        <v>0.5820805618419757</v>
      </c>
      <c r="AK9" s="125">
        <f>IF($AF9=0,0,(($T9/$AF9)-1))</f>
        <v>-0.29576849776236425</v>
      </c>
    </row>
    <row r="10" spans="1:37" ht="12.75">
      <c r="A10" s="62" t="s">
        <v>98</v>
      </c>
      <c r="B10" s="63" t="s">
        <v>74</v>
      </c>
      <c r="C10" s="64" t="s">
        <v>75</v>
      </c>
      <c r="D10" s="85">
        <v>2293154170</v>
      </c>
      <c r="E10" s="86">
        <v>301005000</v>
      </c>
      <c r="F10" s="87">
        <f aca="true" t="shared" si="0" ref="F10:F35">$D10+$E10</f>
        <v>2594159170</v>
      </c>
      <c r="G10" s="85">
        <v>2293154170</v>
      </c>
      <c r="H10" s="86">
        <v>311487130</v>
      </c>
      <c r="I10" s="87">
        <f aca="true" t="shared" si="1" ref="I10:I35">$G10+$H10</f>
        <v>2604641300</v>
      </c>
      <c r="J10" s="85">
        <v>245292690</v>
      </c>
      <c r="K10" s="86">
        <v>12861696</v>
      </c>
      <c r="L10" s="86">
        <f aca="true" t="shared" si="2" ref="L10:L35">$J10+$K10</f>
        <v>258154386</v>
      </c>
      <c r="M10" s="104">
        <f aca="true" t="shared" si="3" ref="M10:M35">IF($F10=0,0,$L10/$F10)</f>
        <v>0.09951370331682462</v>
      </c>
      <c r="N10" s="85">
        <v>392331303</v>
      </c>
      <c r="O10" s="86">
        <v>53424346</v>
      </c>
      <c r="P10" s="86">
        <f aca="true" t="shared" si="4" ref="P10:P35">$N10+$O10</f>
        <v>445755649</v>
      </c>
      <c r="Q10" s="104">
        <f aca="true" t="shared" si="5" ref="Q10:Q35">IF($F10=0,0,$P10/$F10)</f>
        <v>0.17183049296084635</v>
      </c>
      <c r="R10" s="85">
        <v>412330566</v>
      </c>
      <c r="S10" s="86">
        <v>51149218</v>
      </c>
      <c r="T10" s="86">
        <f aca="true" t="shared" si="6" ref="T10:T35">$R10+$S10</f>
        <v>463479784</v>
      </c>
      <c r="U10" s="104">
        <f aca="true" t="shared" si="7" ref="U10:U35">IF($I10=0,0,$T10/$I10)</f>
        <v>0.17794380516042652</v>
      </c>
      <c r="V10" s="85">
        <v>0</v>
      </c>
      <c r="W10" s="86">
        <v>0</v>
      </c>
      <c r="X10" s="86">
        <f aca="true" t="shared" si="8" ref="X10:X35">$V10+$W10</f>
        <v>0</v>
      </c>
      <c r="Y10" s="104">
        <f aca="true" t="shared" si="9" ref="Y10:Y35">IF($I10=0,0,$X10/$I10)</f>
        <v>0</v>
      </c>
      <c r="Z10" s="85">
        <f aca="true" t="shared" si="10" ref="Z10:Z35">$J10+$N10+$R10</f>
        <v>1049954559</v>
      </c>
      <c r="AA10" s="86">
        <f aca="true" t="shared" si="11" ref="AA10:AA35">$K10+$O10+$S10</f>
        <v>117435260</v>
      </c>
      <c r="AB10" s="86">
        <f aca="true" t="shared" si="12" ref="AB10:AB35">$Z10+$AA10</f>
        <v>1167389819</v>
      </c>
      <c r="AC10" s="104">
        <f aca="true" t="shared" si="13" ref="AC10:AC35">IF($I10=0,0,$AB10/$I10)</f>
        <v>0.4481960026511136</v>
      </c>
      <c r="AD10" s="85">
        <v>389095698</v>
      </c>
      <c r="AE10" s="86">
        <v>72889388</v>
      </c>
      <c r="AF10" s="86">
        <f aca="true" t="shared" si="14" ref="AF10:AF35">$AD10+$AE10</f>
        <v>461985086</v>
      </c>
      <c r="AG10" s="86">
        <v>1838062000</v>
      </c>
      <c r="AH10" s="86">
        <v>1839939582</v>
      </c>
      <c r="AI10" s="87">
        <v>1245855462</v>
      </c>
      <c r="AJ10" s="124">
        <f aca="true" t="shared" si="15" ref="AJ10:AJ35">IF($AH10=0,0,$AI10/$AH10)</f>
        <v>0.67711759352759</v>
      </c>
      <c r="AK10" s="125">
        <f aca="true" t="shared" si="16" ref="AK10:AK35">IF($AF10=0,0,(($T10/$AF10)-1))</f>
        <v>0.0032353814988737017</v>
      </c>
    </row>
    <row r="11" spans="1:37" ht="12.75">
      <c r="A11" s="62" t="s">
        <v>98</v>
      </c>
      <c r="B11" s="63" t="s">
        <v>86</v>
      </c>
      <c r="C11" s="64" t="s">
        <v>87</v>
      </c>
      <c r="D11" s="85">
        <v>4627538058</v>
      </c>
      <c r="E11" s="86">
        <v>581218800</v>
      </c>
      <c r="F11" s="87">
        <f t="shared" si="0"/>
        <v>5208756858</v>
      </c>
      <c r="G11" s="85">
        <v>4627538058</v>
      </c>
      <c r="H11" s="86">
        <v>624207647</v>
      </c>
      <c r="I11" s="87">
        <f t="shared" si="1"/>
        <v>5251745705</v>
      </c>
      <c r="J11" s="85">
        <v>845087929</v>
      </c>
      <c r="K11" s="86">
        <v>72999055</v>
      </c>
      <c r="L11" s="86">
        <f t="shared" si="2"/>
        <v>918086984</v>
      </c>
      <c r="M11" s="104">
        <f t="shared" si="3"/>
        <v>0.1762583681728075</v>
      </c>
      <c r="N11" s="85">
        <v>769938071</v>
      </c>
      <c r="O11" s="86">
        <v>157126903</v>
      </c>
      <c r="P11" s="86">
        <f t="shared" si="4"/>
        <v>927064974</v>
      </c>
      <c r="Q11" s="104">
        <f t="shared" si="5"/>
        <v>0.1779820020925231</v>
      </c>
      <c r="R11" s="85">
        <v>0</v>
      </c>
      <c r="S11" s="86">
        <v>104388056</v>
      </c>
      <c r="T11" s="86">
        <f t="shared" si="6"/>
        <v>104388056</v>
      </c>
      <c r="U11" s="104">
        <f t="shared" si="7"/>
        <v>0.01987682988927203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1615026000</v>
      </c>
      <c r="AA11" s="86">
        <f t="shared" si="11"/>
        <v>334514014</v>
      </c>
      <c r="AB11" s="86">
        <f t="shared" si="12"/>
        <v>1949540014</v>
      </c>
      <c r="AC11" s="104">
        <f t="shared" si="13"/>
        <v>0.3712175195657155</v>
      </c>
      <c r="AD11" s="85">
        <v>1156961174</v>
      </c>
      <c r="AE11" s="86">
        <v>93933351</v>
      </c>
      <c r="AF11" s="86">
        <f t="shared" si="14"/>
        <v>1250894525</v>
      </c>
      <c r="AG11" s="86">
        <v>4372909133</v>
      </c>
      <c r="AH11" s="86">
        <v>4942598653</v>
      </c>
      <c r="AI11" s="87">
        <v>3070507853</v>
      </c>
      <c r="AJ11" s="124">
        <f t="shared" si="15"/>
        <v>0.6212334985233526</v>
      </c>
      <c r="AK11" s="125">
        <f t="shared" si="16"/>
        <v>-0.9165492742083909</v>
      </c>
    </row>
    <row r="12" spans="1:37" ht="12.75">
      <c r="A12" s="62" t="s">
        <v>98</v>
      </c>
      <c r="B12" s="63" t="s">
        <v>516</v>
      </c>
      <c r="C12" s="64" t="s">
        <v>517</v>
      </c>
      <c r="D12" s="85">
        <v>185427600</v>
      </c>
      <c r="E12" s="86">
        <v>44926700</v>
      </c>
      <c r="F12" s="87">
        <f t="shared" si="0"/>
        <v>230354300</v>
      </c>
      <c r="G12" s="85">
        <v>221488007</v>
      </c>
      <c r="H12" s="86">
        <v>44926700</v>
      </c>
      <c r="I12" s="87">
        <f t="shared" si="1"/>
        <v>266414707</v>
      </c>
      <c r="J12" s="85">
        <v>46757750</v>
      </c>
      <c r="K12" s="86">
        <v>0</v>
      </c>
      <c r="L12" s="86">
        <f t="shared" si="2"/>
        <v>46757750</v>
      </c>
      <c r="M12" s="104">
        <f t="shared" si="3"/>
        <v>0.20298188486171084</v>
      </c>
      <c r="N12" s="85">
        <v>33439982</v>
      </c>
      <c r="O12" s="86">
        <v>5715571</v>
      </c>
      <c r="P12" s="86">
        <f t="shared" si="4"/>
        <v>39155553</v>
      </c>
      <c r="Q12" s="104">
        <f t="shared" si="5"/>
        <v>0.1699796921524799</v>
      </c>
      <c r="R12" s="85">
        <v>18680103</v>
      </c>
      <c r="S12" s="86">
        <v>4148072</v>
      </c>
      <c r="T12" s="86">
        <f t="shared" si="6"/>
        <v>22828175</v>
      </c>
      <c r="U12" s="104">
        <f t="shared" si="7"/>
        <v>0.08568661714309939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98877835</v>
      </c>
      <c r="AA12" s="86">
        <f t="shared" si="11"/>
        <v>9863643</v>
      </c>
      <c r="AB12" s="86">
        <f t="shared" si="12"/>
        <v>108741478</v>
      </c>
      <c r="AC12" s="104">
        <f t="shared" si="13"/>
        <v>0.4081661978218042</v>
      </c>
      <c r="AD12" s="85">
        <v>22536696</v>
      </c>
      <c r="AE12" s="86">
        <v>3181080</v>
      </c>
      <c r="AF12" s="86">
        <f t="shared" si="14"/>
        <v>25717776</v>
      </c>
      <c r="AG12" s="86">
        <v>192829181</v>
      </c>
      <c r="AH12" s="86">
        <v>223403181</v>
      </c>
      <c r="AI12" s="87">
        <v>123965290</v>
      </c>
      <c r="AJ12" s="124">
        <f t="shared" si="15"/>
        <v>0.5548949188865847</v>
      </c>
      <c r="AK12" s="125">
        <f t="shared" si="16"/>
        <v>-0.11235812147986668</v>
      </c>
    </row>
    <row r="13" spans="1:37" ht="12.75">
      <c r="A13" s="62" t="s">
        <v>98</v>
      </c>
      <c r="B13" s="63" t="s">
        <v>518</v>
      </c>
      <c r="C13" s="64" t="s">
        <v>519</v>
      </c>
      <c r="D13" s="85">
        <v>853539870</v>
      </c>
      <c r="E13" s="86">
        <v>214679913</v>
      </c>
      <c r="F13" s="87">
        <f t="shared" si="0"/>
        <v>1068219783</v>
      </c>
      <c r="G13" s="85">
        <v>853539870</v>
      </c>
      <c r="H13" s="86">
        <v>214679913</v>
      </c>
      <c r="I13" s="87">
        <f t="shared" si="1"/>
        <v>1068219783</v>
      </c>
      <c r="J13" s="85">
        <v>172203705</v>
      </c>
      <c r="K13" s="86">
        <v>13091650</v>
      </c>
      <c r="L13" s="86">
        <f t="shared" si="2"/>
        <v>185295355</v>
      </c>
      <c r="M13" s="104">
        <f t="shared" si="3"/>
        <v>0.17346182681583983</v>
      </c>
      <c r="N13" s="85">
        <v>205252843</v>
      </c>
      <c r="O13" s="86">
        <v>66357935</v>
      </c>
      <c r="P13" s="86">
        <f t="shared" si="4"/>
        <v>271610778</v>
      </c>
      <c r="Q13" s="104">
        <f t="shared" si="5"/>
        <v>0.254264882866338</v>
      </c>
      <c r="R13" s="85">
        <v>184369079</v>
      </c>
      <c r="S13" s="86">
        <v>37326476</v>
      </c>
      <c r="T13" s="86">
        <f t="shared" si="6"/>
        <v>221695555</v>
      </c>
      <c r="U13" s="104">
        <f t="shared" si="7"/>
        <v>0.2075373986965377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561825627</v>
      </c>
      <c r="AA13" s="86">
        <f t="shared" si="11"/>
        <v>116776061</v>
      </c>
      <c r="AB13" s="86">
        <f t="shared" si="12"/>
        <v>678601688</v>
      </c>
      <c r="AC13" s="104">
        <f t="shared" si="13"/>
        <v>0.6352641083787155</v>
      </c>
      <c r="AD13" s="85">
        <v>161247976</v>
      </c>
      <c r="AE13" s="86">
        <v>18639188</v>
      </c>
      <c r="AF13" s="86">
        <f t="shared" si="14"/>
        <v>179887164</v>
      </c>
      <c r="AG13" s="86">
        <v>947899556</v>
      </c>
      <c r="AH13" s="86">
        <v>1002349166</v>
      </c>
      <c r="AI13" s="87">
        <v>587724869</v>
      </c>
      <c r="AJ13" s="124">
        <f t="shared" si="15"/>
        <v>0.5863474415261797</v>
      </c>
      <c r="AK13" s="125">
        <f t="shared" si="16"/>
        <v>0.23241453181173055</v>
      </c>
    </row>
    <row r="14" spans="1:37" ht="12.75">
      <c r="A14" s="62" t="s">
        <v>113</v>
      </c>
      <c r="B14" s="63" t="s">
        <v>520</v>
      </c>
      <c r="C14" s="64" t="s">
        <v>521</v>
      </c>
      <c r="D14" s="85">
        <v>301223000</v>
      </c>
      <c r="E14" s="86">
        <v>3573000</v>
      </c>
      <c r="F14" s="87">
        <f t="shared" si="0"/>
        <v>304796000</v>
      </c>
      <c r="G14" s="85">
        <v>298588619</v>
      </c>
      <c r="H14" s="86">
        <v>21302603</v>
      </c>
      <c r="I14" s="87">
        <f t="shared" si="1"/>
        <v>319891222</v>
      </c>
      <c r="J14" s="85">
        <v>71714651</v>
      </c>
      <c r="K14" s="86">
        <v>0</v>
      </c>
      <c r="L14" s="86">
        <f t="shared" si="2"/>
        <v>71714651</v>
      </c>
      <c r="M14" s="104">
        <f t="shared" si="3"/>
        <v>0.2352873758185803</v>
      </c>
      <c r="N14" s="85">
        <v>76924277</v>
      </c>
      <c r="O14" s="86">
        <v>2894</v>
      </c>
      <c r="P14" s="86">
        <f t="shared" si="4"/>
        <v>76927171</v>
      </c>
      <c r="Q14" s="104">
        <f t="shared" si="5"/>
        <v>0.2523890438194727</v>
      </c>
      <c r="R14" s="85">
        <v>85341244</v>
      </c>
      <c r="S14" s="86">
        <v>763808</v>
      </c>
      <c r="T14" s="86">
        <f t="shared" si="6"/>
        <v>86105052</v>
      </c>
      <c r="U14" s="104">
        <f t="shared" si="7"/>
        <v>0.26916978672206265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233980172</v>
      </c>
      <c r="AA14" s="86">
        <f t="shared" si="11"/>
        <v>766702</v>
      </c>
      <c r="AB14" s="86">
        <f t="shared" si="12"/>
        <v>234746874</v>
      </c>
      <c r="AC14" s="104">
        <f t="shared" si="13"/>
        <v>0.733833434166568</v>
      </c>
      <c r="AD14" s="85">
        <v>53800081</v>
      </c>
      <c r="AE14" s="86">
        <v>223360</v>
      </c>
      <c r="AF14" s="86">
        <f t="shared" si="14"/>
        <v>54023441</v>
      </c>
      <c r="AG14" s="86">
        <v>300957000</v>
      </c>
      <c r="AH14" s="86">
        <v>322643004</v>
      </c>
      <c r="AI14" s="87">
        <v>208061976</v>
      </c>
      <c r="AJ14" s="124">
        <f t="shared" si="15"/>
        <v>0.6448674647227125</v>
      </c>
      <c r="AK14" s="125">
        <f t="shared" si="16"/>
        <v>0.5938461232041847</v>
      </c>
    </row>
    <row r="15" spans="1:37" ht="16.5">
      <c r="A15" s="65"/>
      <c r="B15" s="66" t="s">
        <v>522</v>
      </c>
      <c r="C15" s="67"/>
      <c r="D15" s="88">
        <f>SUM(D9:D14)</f>
        <v>8728596318</v>
      </c>
      <c r="E15" s="89">
        <f>SUM(E9:E14)</f>
        <v>1353841454</v>
      </c>
      <c r="F15" s="90">
        <f t="shared" si="0"/>
        <v>10082437772</v>
      </c>
      <c r="G15" s="88">
        <f>SUM(G9:G14)</f>
        <v>8762022344</v>
      </c>
      <c r="H15" s="89">
        <f>SUM(H9:H14)</f>
        <v>1425042034</v>
      </c>
      <c r="I15" s="90">
        <f t="shared" si="1"/>
        <v>10187064378</v>
      </c>
      <c r="J15" s="88">
        <f>SUM(J9:J14)</f>
        <v>1456223731</v>
      </c>
      <c r="K15" s="89">
        <f>SUM(K9:K14)</f>
        <v>117526912</v>
      </c>
      <c r="L15" s="89">
        <f t="shared" si="2"/>
        <v>1573750643</v>
      </c>
      <c r="M15" s="105">
        <f t="shared" si="3"/>
        <v>0.15608830707296528</v>
      </c>
      <c r="N15" s="88">
        <f>SUM(N9:N14)</f>
        <v>1585925292</v>
      </c>
      <c r="O15" s="89">
        <f>SUM(O9:O14)</f>
        <v>347159449</v>
      </c>
      <c r="P15" s="89">
        <f t="shared" si="4"/>
        <v>1933084741</v>
      </c>
      <c r="Q15" s="105">
        <f t="shared" si="5"/>
        <v>0.191727911911183</v>
      </c>
      <c r="R15" s="88">
        <f>SUM(R9:R14)</f>
        <v>757787068</v>
      </c>
      <c r="S15" s="89">
        <f>SUM(S9:S14)</f>
        <v>215958302</v>
      </c>
      <c r="T15" s="89">
        <f t="shared" si="6"/>
        <v>973745370</v>
      </c>
      <c r="U15" s="105">
        <f t="shared" si="7"/>
        <v>0.09558645492639685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f t="shared" si="10"/>
        <v>3799936091</v>
      </c>
      <c r="AA15" s="89">
        <f t="shared" si="11"/>
        <v>680644663</v>
      </c>
      <c r="AB15" s="89">
        <f t="shared" si="12"/>
        <v>4480580754</v>
      </c>
      <c r="AC15" s="105">
        <f t="shared" si="13"/>
        <v>0.4398304150974317</v>
      </c>
      <c r="AD15" s="88">
        <f>SUM(AD9:AD14)</f>
        <v>1864502459</v>
      </c>
      <c r="AE15" s="89">
        <f>SUM(AE9:AE14)</f>
        <v>214857822</v>
      </c>
      <c r="AF15" s="89">
        <f t="shared" si="14"/>
        <v>2079360281</v>
      </c>
      <c r="AG15" s="89">
        <f>SUM(AG9:AG14)</f>
        <v>8194911229</v>
      </c>
      <c r="AH15" s="89">
        <f>SUM(AH9:AH14)</f>
        <v>8959733881</v>
      </c>
      <c r="AI15" s="90">
        <f>SUM(AI9:AI14)</f>
        <v>5602127879</v>
      </c>
      <c r="AJ15" s="126">
        <f t="shared" si="15"/>
        <v>0.6252560570889125</v>
      </c>
      <c r="AK15" s="127">
        <f t="shared" si="16"/>
        <v>-0.5317091612754529</v>
      </c>
    </row>
    <row r="16" spans="1:37" ht="12.75">
      <c r="A16" s="62" t="s">
        <v>98</v>
      </c>
      <c r="B16" s="63" t="s">
        <v>523</v>
      </c>
      <c r="C16" s="64" t="s">
        <v>524</v>
      </c>
      <c r="D16" s="85">
        <v>125281514</v>
      </c>
      <c r="E16" s="86">
        <v>34012050</v>
      </c>
      <c r="F16" s="87">
        <f t="shared" si="0"/>
        <v>159293564</v>
      </c>
      <c r="G16" s="85">
        <v>143053888</v>
      </c>
      <c r="H16" s="86">
        <v>46972553</v>
      </c>
      <c r="I16" s="87">
        <f t="shared" si="1"/>
        <v>190026441</v>
      </c>
      <c r="J16" s="85">
        <v>28009275</v>
      </c>
      <c r="K16" s="86">
        <v>6970576</v>
      </c>
      <c r="L16" s="86">
        <f t="shared" si="2"/>
        <v>34979851</v>
      </c>
      <c r="M16" s="104">
        <f t="shared" si="3"/>
        <v>0.21959362400856322</v>
      </c>
      <c r="N16" s="85">
        <v>32898753</v>
      </c>
      <c r="O16" s="86">
        <v>13983070</v>
      </c>
      <c r="P16" s="86">
        <f t="shared" si="4"/>
        <v>46881823</v>
      </c>
      <c r="Q16" s="104">
        <f t="shared" si="5"/>
        <v>0.2943108423388656</v>
      </c>
      <c r="R16" s="85">
        <v>25343337</v>
      </c>
      <c r="S16" s="86">
        <v>616257</v>
      </c>
      <c r="T16" s="86">
        <f t="shared" si="6"/>
        <v>25959594</v>
      </c>
      <c r="U16" s="104">
        <f t="shared" si="7"/>
        <v>0.13661043096628853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86251365</v>
      </c>
      <c r="AA16" s="86">
        <f t="shared" si="11"/>
        <v>21569903</v>
      </c>
      <c r="AB16" s="86">
        <f t="shared" si="12"/>
        <v>107821268</v>
      </c>
      <c r="AC16" s="104">
        <f t="shared" si="13"/>
        <v>0.5674013965246026</v>
      </c>
      <c r="AD16" s="85">
        <v>28857093</v>
      </c>
      <c r="AE16" s="86">
        <v>4101459</v>
      </c>
      <c r="AF16" s="86">
        <f t="shared" si="14"/>
        <v>32958552</v>
      </c>
      <c r="AG16" s="86">
        <v>159955990</v>
      </c>
      <c r="AH16" s="86">
        <v>200608140</v>
      </c>
      <c r="AI16" s="87">
        <v>132147334</v>
      </c>
      <c r="AJ16" s="124">
        <f t="shared" si="15"/>
        <v>0.6587336585644032</v>
      </c>
      <c r="AK16" s="125">
        <f t="shared" si="16"/>
        <v>-0.21235635594670543</v>
      </c>
    </row>
    <row r="17" spans="1:37" ht="12.75">
      <c r="A17" s="62" t="s">
        <v>98</v>
      </c>
      <c r="B17" s="63" t="s">
        <v>525</v>
      </c>
      <c r="C17" s="64" t="s">
        <v>526</v>
      </c>
      <c r="D17" s="85">
        <v>180812277</v>
      </c>
      <c r="E17" s="86">
        <v>29730000</v>
      </c>
      <c r="F17" s="87">
        <f t="shared" si="0"/>
        <v>210542277</v>
      </c>
      <c r="G17" s="85">
        <v>180812277</v>
      </c>
      <c r="H17" s="86">
        <v>29730000</v>
      </c>
      <c r="I17" s="87">
        <f t="shared" si="1"/>
        <v>210542277</v>
      </c>
      <c r="J17" s="85">
        <v>60062775</v>
      </c>
      <c r="K17" s="86">
        <v>12211516</v>
      </c>
      <c r="L17" s="86">
        <f t="shared" si="2"/>
        <v>72274291</v>
      </c>
      <c r="M17" s="104">
        <f t="shared" si="3"/>
        <v>0.34327685645767003</v>
      </c>
      <c r="N17" s="85">
        <v>7566144</v>
      </c>
      <c r="O17" s="86">
        <v>10372800</v>
      </c>
      <c r="P17" s="86">
        <f t="shared" si="4"/>
        <v>17938944</v>
      </c>
      <c r="Q17" s="104">
        <f t="shared" si="5"/>
        <v>0.0852035242309078</v>
      </c>
      <c r="R17" s="85">
        <v>34470357</v>
      </c>
      <c r="S17" s="86">
        <v>2055294</v>
      </c>
      <c r="T17" s="86">
        <f t="shared" si="6"/>
        <v>36525651</v>
      </c>
      <c r="U17" s="104">
        <f t="shared" si="7"/>
        <v>0.17348368945397127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102099276</v>
      </c>
      <c r="AA17" s="86">
        <f t="shared" si="11"/>
        <v>24639610</v>
      </c>
      <c r="AB17" s="86">
        <f t="shared" si="12"/>
        <v>126738886</v>
      </c>
      <c r="AC17" s="104">
        <f t="shared" si="13"/>
        <v>0.601964070142549</v>
      </c>
      <c r="AD17" s="85">
        <v>36524230</v>
      </c>
      <c r="AE17" s="86">
        <v>5642378</v>
      </c>
      <c r="AF17" s="86">
        <f t="shared" si="14"/>
        <v>42166608</v>
      </c>
      <c r="AG17" s="86">
        <v>196779886</v>
      </c>
      <c r="AH17" s="86">
        <v>198102412</v>
      </c>
      <c r="AI17" s="87">
        <v>123226786</v>
      </c>
      <c r="AJ17" s="124">
        <f t="shared" si="15"/>
        <v>0.6220357680450656</v>
      </c>
      <c r="AK17" s="125">
        <f t="shared" si="16"/>
        <v>-0.13377782248930248</v>
      </c>
    </row>
    <row r="18" spans="1:37" ht="12.75">
      <c r="A18" s="62" t="s">
        <v>98</v>
      </c>
      <c r="B18" s="63" t="s">
        <v>527</v>
      </c>
      <c r="C18" s="64" t="s">
        <v>528</v>
      </c>
      <c r="D18" s="85">
        <v>724771487</v>
      </c>
      <c r="E18" s="86">
        <v>140265947</v>
      </c>
      <c r="F18" s="87">
        <f t="shared" si="0"/>
        <v>865037434</v>
      </c>
      <c r="G18" s="85">
        <v>806038841</v>
      </c>
      <c r="H18" s="86">
        <v>140265947</v>
      </c>
      <c r="I18" s="87">
        <f t="shared" si="1"/>
        <v>946304788</v>
      </c>
      <c r="J18" s="85">
        <v>60404706</v>
      </c>
      <c r="K18" s="86">
        <v>7844779</v>
      </c>
      <c r="L18" s="86">
        <f t="shared" si="2"/>
        <v>68249485</v>
      </c>
      <c r="M18" s="104">
        <f t="shared" si="3"/>
        <v>0.07889772432669082</v>
      </c>
      <c r="N18" s="85">
        <v>132864896</v>
      </c>
      <c r="O18" s="86">
        <v>101621083</v>
      </c>
      <c r="P18" s="86">
        <f t="shared" si="4"/>
        <v>234485979</v>
      </c>
      <c r="Q18" s="104">
        <f t="shared" si="5"/>
        <v>0.2710703257265049</v>
      </c>
      <c r="R18" s="85">
        <v>180597178</v>
      </c>
      <c r="S18" s="86">
        <v>364309586</v>
      </c>
      <c r="T18" s="86">
        <f t="shared" si="6"/>
        <v>544906764</v>
      </c>
      <c r="U18" s="104">
        <f t="shared" si="7"/>
        <v>0.575825855379694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373866780</v>
      </c>
      <c r="AA18" s="86">
        <f t="shared" si="11"/>
        <v>473775448</v>
      </c>
      <c r="AB18" s="86">
        <f t="shared" si="12"/>
        <v>847642228</v>
      </c>
      <c r="AC18" s="104">
        <f t="shared" si="13"/>
        <v>0.8957391305093978</v>
      </c>
      <c r="AD18" s="85">
        <v>56873640</v>
      </c>
      <c r="AE18" s="86">
        <v>7350085</v>
      </c>
      <c r="AF18" s="86">
        <f t="shared" si="14"/>
        <v>64223725</v>
      </c>
      <c r="AG18" s="86">
        <v>765326045</v>
      </c>
      <c r="AH18" s="86">
        <v>771034604</v>
      </c>
      <c r="AI18" s="87">
        <v>318102620</v>
      </c>
      <c r="AJ18" s="124">
        <f t="shared" si="15"/>
        <v>0.41256594496503296</v>
      </c>
      <c r="AK18" s="125">
        <f t="shared" si="16"/>
        <v>7.484508863352289</v>
      </c>
    </row>
    <row r="19" spans="1:37" ht="12.75">
      <c r="A19" s="62" t="s">
        <v>98</v>
      </c>
      <c r="B19" s="63" t="s">
        <v>529</v>
      </c>
      <c r="C19" s="64" t="s">
        <v>530</v>
      </c>
      <c r="D19" s="85">
        <v>400220000</v>
      </c>
      <c r="E19" s="86">
        <v>55133000</v>
      </c>
      <c r="F19" s="87">
        <f t="shared" si="0"/>
        <v>455353000</v>
      </c>
      <c r="G19" s="85">
        <v>400220000</v>
      </c>
      <c r="H19" s="86">
        <v>55133000</v>
      </c>
      <c r="I19" s="87">
        <f t="shared" si="1"/>
        <v>455353000</v>
      </c>
      <c r="J19" s="85">
        <v>74836292</v>
      </c>
      <c r="K19" s="86">
        <v>13914361</v>
      </c>
      <c r="L19" s="86">
        <f t="shared" si="2"/>
        <v>88750653</v>
      </c>
      <c r="M19" s="104">
        <f t="shared" si="3"/>
        <v>0.19490516807839192</v>
      </c>
      <c r="N19" s="85">
        <v>98109306</v>
      </c>
      <c r="O19" s="86">
        <v>6174702</v>
      </c>
      <c r="P19" s="86">
        <f t="shared" si="4"/>
        <v>104284008</v>
      </c>
      <c r="Q19" s="104">
        <f t="shared" si="5"/>
        <v>0.22901794432012088</v>
      </c>
      <c r="R19" s="85">
        <v>112264817</v>
      </c>
      <c r="S19" s="86">
        <v>4447039</v>
      </c>
      <c r="T19" s="86">
        <f t="shared" si="6"/>
        <v>116711856</v>
      </c>
      <c r="U19" s="104">
        <f t="shared" si="7"/>
        <v>0.2563107215720551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285210415</v>
      </c>
      <c r="AA19" s="86">
        <f t="shared" si="11"/>
        <v>24536102</v>
      </c>
      <c r="AB19" s="86">
        <f t="shared" si="12"/>
        <v>309746517</v>
      </c>
      <c r="AC19" s="104">
        <f t="shared" si="13"/>
        <v>0.6802338339705679</v>
      </c>
      <c r="AD19" s="85">
        <v>53644512</v>
      </c>
      <c r="AE19" s="86">
        <v>7597494</v>
      </c>
      <c r="AF19" s="86">
        <f t="shared" si="14"/>
        <v>61242006</v>
      </c>
      <c r="AG19" s="86">
        <v>446121000</v>
      </c>
      <c r="AH19" s="86">
        <v>446121000</v>
      </c>
      <c r="AI19" s="87">
        <v>295517741</v>
      </c>
      <c r="AJ19" s="124">
        <f t="shared" si="15"/>
        <v>0.6624161180486908</v>
      </c>
      <c r="AK19" s="125">
        <f t="shared" si="16"/>
        <v>0.9057484171893391</v>
      </c>
    </row>
    <row r="20" spans="1:37" ht="12.75">
      <c r="A20" s="62" t="s">
        <v>98</v>
      </c>
      <c r="B20" s="63" t="s">
        <v>531</v>
      </c>
      <c r="C20" s="64" t="s">
        <v>532</v>
      </c>
      <c r="D20" s="85">
        <v>311634460</v>
      </c>
      <c r="E20" s="86">
        <v>66186852</v>
      </c>
      <c r="F20" s="87">
        <f t="shared" si="0"/>
        <v>377821312</v>
      </c>
      <c r="G20" s="85">
        <v>311634460</v>
      </c>
      <c r="H20" s="86">
        <v>66186852</v>
      </c>
      <c r="I20" s="87">
        <f t="shared" si="1"/>
        <v>377821312</v>
      </c>
      <c r="J20" s="85">
        <v>55746854</v>
      </c>
      <c r="K20" s="86">
        <v>4638577</v>
      </c>
      <c r="L20" s="86">
        <f t="shared" si="2"/>
        <v>60385431</v>
      </c>
      <c r="M20" s="104">
        <f t="shared" si="3"/>
        <v>0.15982537004159258</v>
      </c>
      <c r="N20" s="85">
        <v>86086550</v>
      </c>
      <c r="O20" s="86">
        <v>6898406</v>
      </c>
      <c r="P20" s="86">
        <f t="shared" si="4"/>
        <v>92984956</v>
      </c>
      <c r="Q20" s="104">
        <f t="shared" si="5"/>
        <v>0.24610828729534454</v>
      </c>
      <c r="R20" s="85">
        <v>49806229</v>
      </c>
      <c r="S20" s="86">
        <v>5521591</v>
      </c>
      <c r="T20" s="86">
        <f t="shared" si="6"/>
        <v>55327820</v>
      </c>
      <c r="U20" s="104">
        <f t="shared" si="7"/>
        <v>0.14643911881815708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191639633</v>
      </c>
      <c r="AA20" s="86">
        <f t="shared" si="11"/>
        <v>17058574</v>
      </c>
      <c r="AB20" s="86">
        <f t="shared" si="12"/>
        <v>208698207</v>
      </c>
      <c r="AC20" s="104">
        <f t="shared" si="13"/>
        <v>0.5523727761550942</v>
      </c>
      <c r="AD20" s="85">
        <v>46650700</v>
      </c>
      <c r="AE20" s="86">
        <v>3531771</v>
      </c>
      <c r="AF20" s="86">
        <f t="shared" si="14"/>
        <v>50182471</v>
      </c>
      <c r="AG20" s="86">
        <v>326770943</v>
      </c>
      <c r="AH20" s="86">
        <v>342308519</v>
      </c>
      <c r="AI20" s="87">
        <v>183918211</v>
      </c>
      <c r="AJ20" s="124">
        <f t="shared" si="15"/>
        <v>0.5372878581499749</v>
      </c>
      <c r="AK20" s="125">
        <f t="shared" si="16"/>
        <v>0.10253279476811739</v>
      </c>
    </row>
    <row r="21" spans="1:37" ht="12.75">
      <c r="A21" s="62" t="s">
        <v>113</v>
      </c>
      <c r="B21" s="63" t="s">
        <v>533</v>
      </c>
      <c r="C21" s="64" t="s">
        <v>534</v>
      </c>
      <c r="D21" s="85">
        <v>795215998</v>
      </c>
      <c r="E21" s="86">
        <v>307729846</v>
      </c>
      <c r="F21" s="87">
        <f t="shared" si="0"/>
        <v>1102945844</v>
      </c>
      <c r="G21" s="85">
        <v>799644998</v>
      </c>
      <c r="H21" s="86">
        <v>302069846</v>
      </c>
      <c r="I21" s="87">
        <f t="shared" si="1"/>
        <v>1101714844</v>
      </c>
      <c r="J21" s="85">
        <v>65422566</v>
      </c>
      <c r="K21" s="86">
        <v>0</v>
      </c>
      <c r="L21" s="86">
        <f t="shared" si="2"/>
        <v>65422566</v>
      </c>
      <c r="M21" s="104">
        <f t="shared" si="3"/>
        <v>0.05931620882013133</v>
      </c>
      <c r="N21" s="85">
        <v>132591194</v>
      </c>
      <c r="O21" s="86">
        <v>42975610</v>
      </c>
      <c r="P21" s="86">
        <f t="shared" si="4"/>
        <v>175566804</v>
      </c>
      <c r="Q21" s="104">
        <f t="shared" si="5"/>
        <v>0.15917989532766216</v>
      </c>
      <c r="R21" s="85">
        <v>100640380</v>
      </c>
      <c r="S21" s="86">
        <v>20752901</v>
      </c>
      <c r="T21" s="86">
        <f t="shared" si="6"/>
        <v>121393281</v>
      </c>
      <c r="U21" s="104">
        <f t="shared" si="7"/>
        <v>0.11018575420047622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298654140</v>
      </c>
      <c r="AA21" s="86">
        <f t="shared" si="11"/>
        <v>63728511</v>
      </c>
      <c r="AB21" s="86">
        <f t="shared" si="12"/>
        <v>362382651</v>
      </c>
      <c r="AC21" s="104">
        <f t="shared" si="13"/>
        <v>0.3289259947558626</v>
      </c>
      <c r="AD21" s="85">
        <v>111903000</v>
      </c>
      <c r="AE21" s="86">
        <v>22113314</v>
      </c>
      <c r="AF21" s="86">
        <f t="shared" si="14"/>
        <v>134016314</v>
      </c>
      <c r="AG21" s="86">
        <v>996237862</v>
      </c>
      <c r="AH21" s="86">
        <v>834968899</v>
      </c>
      <c r="AI21" s="87">
        <v>352343181</v>
      </c>
      <c r="AJ21" s="124">
        <f t="shared" si="15"/>
        <v>0.4219835989364198</v>
      </c>
      <c r="AK21" s="125">
        <f t="shared" si="16"/>
        <v>-0.0941902714918722</v>
      </c>
    </row>
    <row r="22" spans="1:37" ht="16.5">
      <c r="A22" s="65"/>
      <c r="B22" s="66" t="s">
        <v>535</v>
      </c>
      <c r="C22" s="67"/>
      <c r="D22" s="88">
        <f>SUM(D16:D21)</f>
        <v>2537935736</v>
      </c>
      <c r="E22" s="89">
        <f>SUM(E16:E21)</f>
        <v>633057695</v>
      </c>
      <c r="F22" s="90">
        <f t="shared" si="0"/>
        <v>3170993431</v>
      </c>
      <c r="G22" s="88">
        <f>SUM(G16:G21)</f>
        <v>2641404464</v>
      </c>
      <c r="H22" s="89">
        <f>SUM(H16:H21)</f>
        <v>640358198</v>
      </c>
      <c r="I22" s="90">
        <f t="shared" si="1"/>
        <v>3281762662</v>
      </c>
      <c r="J22" s="88">
        <f>SUM(J16:J21)</f>
        <v>344482468</v>
      </c>
      <c r="K22" s="89">
        <f>SUM(K16:K21)</f>
        <v>45579809</v>
      </c>
      <c r="L22" s="89">
        <f t="shared" si="2"/>
        <v>390062277</v>
      </c>
      <c r="M22" s="105">
        <f t="shared" si="3"/>
        <v>0.12300948755891636</v>
      </c>
      <c r="N22" s="88">
        <f>SUM(N16:N21)</f>
        <v>490116843</v>
      </c>
      <c r="O22" s="89">
        <f>SUM(O16:O21)</f>
        <v>182025671</v>
      </c>
      <c r="P22" s="89">
        <f t="shared" si="4"/>
        <v>672142514</v>
      </c>
      <c r="Q22" s="105">
        <f t="shared" si="5"/>
        <v>0.21196591182720745</v>
      </c>
      <c r="R22" s="88">
        <f>SUM(R16:R21)</f>
        <v>503122298</v>
      </c>
      <c r="S22" s="89">
        <f>SUM(S16:S21)</f>
        <v>397702668</v>
      </c>
      <c r="T22" s="89">
        <f t="shared" si="6"/>
        <v>900824966</v>
      </c>
      <c r="U22" s="105">
        <f t="shared" si="7"/>
        <v>0.2744942455561401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f t="shared" si="10"/>
        <v>1337721609</v>
      </c>
      <c r="AA22" s="89">
        <f t="shared" si="11"/>
        <v>625308148</v>
      </c>
      <c r="AB22" s="89">
        <f t="shared" si="12"/>
        <v>1963029757</v>
      </c>
      <c r="AC22" s="105">
        <f t="shared" si="13"/>
        <v>0.5981632309155694</v>
      </c>
      <c r="AD22" s="88">
        <f>SUM(AD16:AD21)</f>
        <v>334453175</v>
      </c>
      <c r="AE22" s="89">
        <f>SUM(AE16:AE21)</f>
        <v>50336501</v>
      </c>
      <c r="AF22" s="89">
        <f t="shared" si="14"/>
        <v>384789676</v>
      </c>
      <c r="AG22" s="89">
        <f>SUM(AG16:AG21)</f>
        <v>2891191726</v>
      </c>
      <c r="AH22" s="89">
        <f>SUM(AH16:AH21)</f>
        <v>2793143574</v>
      </c>
      <c r="AI22" s="90">
        <f>SUM(AI16:AI21)</f>
        <v>1405255873</v>
      </c>
      <c r="AJ22" s="126">
        <f t="shared" si="15"/>
        <v>0.5031090725449404</v>
      </c>
      <c r="AK22" s="127">
        <f t="shared" si="16"/>
        <v>1.3410840315788515</v>
      </c>
    </row>
    <row r="23" spans="1:37" ht="12.75">
      <c r="A23" s="62" t="s">
        <v>98</v>
      </c>
      <c r="B23" s="63" t="s">
        <v>536</v>
      </c>
      <c r="C23" s="64" t="s">
        <v>537</v>
      </c>
      <c r="D23" s="85">
        <v>405393038</v>
      </c>
      <c r="E23" s="86">
        <v>37405000</v>
      </c>
      <c r="F23" s="87">
        <f t="shared" si="0"/>
        <v>442798038</v>
      </c>
      <c r="G23" s="85">
        <v>405393038</v>
      </c>
      <c r="H23" s="86">
        <v>37405000</v>
      </c>
      <c r="I23" s="87">
        <f t="shared" si="1"/>
        <v>442798038</v>
      </c>
      <c r="J23" s="85">
        <v>73977951</v>
      </c>
      <c r="K23" s="86">
        <v>5536881</v>
      </c>
      <c r="L23" s="86">
        <f t="shared" si="2"/>
        <v>79514832</v>
      </c>
      <c r="M23" s="104">
        <f t="shared" si="3"/>
        <v>0.17957358699949796</v>
      </c>
      <c r="N23" s="85">
        <v>75085488</v>
      </c>
      <c r="O23" s="86">
        <v>6247036</v>
      </c>
      <c r="P23" s="86">
        <f t="shared" si="4"/>
        <v>81332524</v>
      </c>
      <c r="Q23" s="104">
        <f t="shared" si="5"/>
        <v>0.18367860067166783</v>
      </c>
      <c r="R23" s="85">
        <v>68960562</v>
      </c>
      <c r="S23" s="86">
        <v>6147923</v>
      </c>
      <c r="T23" s="86">
        <f t="shared" si="6"/>
        <v>75108485</v>
      </c>
      <c r="U23" s="104">
        <f t="shared" si="7"/>
        <v>0.1696224430876995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218024001</v>
      </c>
      <c r="AA23" s="86">
        <f t="shared" si="11"/>
        <v>17931840</v>
      </c>
      <c r="AB23" s="86">
        <f t="shared" si="12"/>
        <v>235955841</v>
      </c>
      <c r="AC23" s="104">
        <f t="shared" si="13"/>
        <v>0.5328746307588653</v>
      </c>
      <c r="AD23" s="85">
        <v>88206277</v>
      </c>
      <c r="AE23" s="86">
        <v>8817928</v>
      </c>
      <c r="AF23" s="86">
        <f t="shared" si="14"/>
        <v>97024205</v>
      </c>
      <c r="AG23" s="86">
        <v>460385798</v>
      </c>
      <c r="AH23" s="86">
        <v>525051143</v>
      </c>
      <c r="AI23" s="87">
        <v>319443106</v>
      </c>
      <c r="AJ23" s="124">
        <f t="shared" si="15"/>
        <v>0.6084037912474366</v>
      </c>
      <c r="AK23" s="125">
        <f t="shared" si="16"/>
        <v>-0.22587889279793638</v>
      </c>
    </row>
    <row r="24" spans="1:37" ht="12.75">
      <c r="A24" s="62" t="s">
        <v>98</v>
      </c>
      <c r="B24" s="63" t="s">
        <v>538</v>
      </c>
      <c r="C24" s="64" t="s">
        <v>539</v>
      </c>
      <c r="D24" s="85">
        <v>181431990</v>
      </c>
      <c r="E24" s="86">
        <v>15897000</v>
      </c>
      <c r="F24" s="87">
        <f t="shared" si="0"/>
        <v>197328990</v>
      </c>
      <c r="G24" s="85">
        <v>181431990</v>
      </c>
      <c r="H24" s="86">
        <v>15897000</v>
      </c>
      <c r="I24" s="87">
        <f t="shared" si="1"/>
        <v>197328990</v>
      </c>
      <c r="J24" s="85">
        <v>12076634</v>
      </c>
      <c r="K24" s="86">
        <v>1347361</v>
      </c>
      <c r="L24" s="86">
        <f t="shared" si="2"/>
        <v>13423995</v>
      </c>
      <c r="M24" s="104">
        <f t="shared" si="3"/>
        <v>0.06802849900564534</v>
      </c>
      <c r="N24" s="85">
        <v>18198023</v>
      </c>
      <c r="O24" s="86">
        <v>-410821</v>
      </c>
      <c r="P24" s="86">
        <f t="shared" si="4"/>
        <v>17787202</v>
      </c>
      <c r="Q24" s="104">
        <f t="shared" si="5"/>
        <v>0.09013983196285554</v>
      </c>
      <c r="R24" s="85">
        <v>0</v>
      </c>
      <c r="S24" s="86">
        <v>702963</v>
      </c>
      <c r="T24" s="86">
        <f t="shared" si="6"/>
        <v>702963</v>
      </c>
      <c r="U24" s="104">
        <f t="shared" si="7"/>
        <v>0.003562390908705305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30274657</v>
      </c>
      <c r="AA24" s="86">
        <f t="shared" si="11"/>
        <v>1639503</v>
      </c>
      <c r="AB24" s="86">
        <f t="shared" si="12"/>
        <v>31914160</v>
      </c>
      <c r="AC24" s="104">
        <f t="shared" si="13"/>
        <v>0.1617307218772062</v>
      </c>
      <c r="AD24" s="85">
        <v>24772475</v>
      </c>
      <c r="AE24" s="86">
        <v>399921</v>
      </c>
      <c r="AF24" s="86">
        <f t="shared" si="14"/>
        <v>25172396</v>
      </c>
      <c r="AG24" s="86">
        <v>199980424</v>
      </c>
      <c r="AH24" s="86">
        <v>186172520</v>
      </c>
      <c r="AI24" s="87">
        <v>90858618</v>
      </c>
      <c r="AJ24" s="124">
        <f t="shared" si="15"/>
        <v>0.48803452840408457</v>
      </c>
      <c r="AK24" s="125">
        <f t="shared" si="16"/>
        <v>-0.9720740528633032</v>
      </c>
    </row>
    <row r="25" spans="1:37" ht="12.75">
      <c r="A25" s="62" t="s">
        <v>98</v>
      </c>
      <c r="B25" s="63" t="s">
        <v>540</v>
      </c>
      <c r="C25" s="64" t="s">
        <v>541</v>
      </c>
      <c r="D25" s="85">
        <v>247812000</v>
      </c>
      <c r="E25" s="86">
        <v>74286700</v>
      </c>
      <c r="F25" s="87">
        <f t="shared" si="0"/>
        <v>322098700</v>
      </c>
      <c r="G25" s="85">
        <v>248508300</v>
      </c>
      <c r="H25" s="86">
        <v>80286700</v>
      </c>
      <c r="I25" s="87">
        <f t="shared" si="1"/>
        <v>328795000</v>
      </c>
      <c r="J25" s="85">
        <v>44545063</v>
      </c>
      <c r="K25" s="86">
        <v>16845263</v>
      </c>
      <c r="L25" s="86">
        <f t="shared" si="2"/>
        <v>61390326</v>
      </c>
      <c r="M25" s="104">
        <f t="shared" si="3"/>
        <v>0.19059476489659846</v>
      </c>
      <c r="N25" s="85">
        <v>42419678</v>
      </c>
      <c r="O25" s="86">
        <v>11664262</v>
      </c>
      <c r="P25" s="86">
        <f t="shared" si="4"/>
        <v>54083940</v>
      </c>
      <c r="Q25" s="104">
        <f t="shared" si="5"/>
        <v>0.16791107818814544</v>
      </c>
      <c r="R25" s="85">
        <v>42461464</v>
      </c>
      <c r="S25" s="86">
        <v>12234849</v>
      </c>
      <c r="T25" s="86">
        <f t="shared" si="6"/>
        <v>54696313</v>
      </c>
      <c r="U25" s="104">
        <f t="shared" si="7"/>
        <v>0.1663538466217552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129426205</v>
      </c>
      <c r="AA25" s="86">
        <f t="shared" si="11"/>
        <v>40744374</v>
      </c>
      <c r="AB25" s="86">
        <f t="shared" si="12"/>
        <v>170170579</v>
      </c>
      <c r="AC25" s="104">
        <f t="shared" si="13"/>
        <v>0.5175582931613923</v>
      </c>
      <c r="AD25" s="85">
        <v>36454676</v>
      </c>
      <c r="AE25" s="86">
        <v>7804925</v>
      </c>
      <c r="AF25" s="86">
        <f t="shared" si="14"/>
        <v>44259601</v>
      </c>
      <c r="AG25" s="86">
        <v>251419720</v>
      </c>
      <c r="AH25" s="86">
        <v>295528779</v>
      </c>
      <c r="AI25" s="87">
        <v>151670988</v>
      </c>
      <c r="AJ25" s="124">
        <f t="shared" si="15"/>
        <v>0.5132190120813919</v>
      </c>
      <c r="AK25" s="125">
        <f t="shared" si="16"/>
        <v>0.23580673490481763</v>
      </c>
    </row>
    <row r="26" spans="1:37" ht="12.75">
      <c r="A26" s="62" t="s">
        <v>98</v>
      </c>
      <c r="B26" s="63" t="s">
        <v>542</v>
      </c>
      <c r="C26" s="64" t="s">
        <v>543</v>
      </c>
      <c r="D26" s="85">
        <v>283706825</v>
      </c>
      <c r="E26" s="86">
        <v>25126216</v>
      </c>
      <c r="F26" s="87">
        <f t="shared" si="0"/>
        <v>308833041</v>
      </c>
      <c r="G26" s="85">
        <v>283706825</v>
      </c>
      <c r="H26" s="86">
        <v>25126216</v>
      </c>
      <c r="I26" s="87">
        <f t="shared" si="1"/>
        <v>308833041</v>
      </c>
      <c r="J26" s="85">
        <v>31326125</v>
      </c>
      <c r="K26" s="86">
        <v>2526124</v>
      </c>
      <c r="L26" s="86">
        <f t="shared" si="2"/>
        <v>33852249</v>
      </c>
      <c r="M26" s="104">
        <f t="shared" si="3"/>
        <v>0.10961343025469869</v>
      </c>
      <c r="N26" s="85">
        <v>41172655</v>
      </c>
      <c r="O26" s="86">
        <v>11700780</v>
      </c>
      <c r="P26" s="86">
        <f t="shared" si="4"/>
        <v>52873435</v>
      </c>
      <c r="Q26" s="104">
        <f t="shared" si="5"/>
        <v>0.17120394511155948</v>
      </c>
      <c r="R26" s="85">
        <v>34310154</v>
      </c>
      <c r="S26" s="86">
        <v>879693</v>
      </c>
      <c r="T26" s="86">
        <f t="shared" si="6"/>
        <v>35189847</v>
      </c>
      <c r="U26" s="104">
        <f t="shared" si="7"/>
        <v>0.11394456657246074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106808934</v>
      </c>
      <c r="AA26" s="86">
        <f t="shared" si="11"/>
        <v>15106597</v>
      </c>
      <c r="AB26" s="86">
        <f t="shared" si="12"/>
        <v>121915531</v>
      </c>
      <c r="AC26" s="104">
        <f t="shared" si="13"/>
        <v>0.39476194193871894</v>
      </c>
      <c r="AD26" s="85">
        <v>30627584</v>
      </c>
      <c r="AE26" s="86">
        <v>6544872</v>
      </c>
      <c r="AF26" s="86">
        <f t="shared" si="14"/>
        <v>37172456</v>
      </c>
      <c r="AG26" s="86">
        <v>357468290</v>
      </c>
      <c r="AH26" s="86">
        <v>345341315</v>
      </c>
      <c r="AI26" s="87">
        <v>152509680</v>
      </c>
      <c r="AJ26" s="124">
        <f t="shared" si="15"/>
        <v>0.44162014035303016</v>
      </c>
      <c r="AK26" s="125">
        <f t="shared" si="16"/>
        <v>-0.05333543201988056</v>
      </c>
    </row>
    <row r="27" spans="1:37" ht="12.75">
      <c r="A27" s="62" t="s">
        <v>98</v>
      </c>
      <c r="B27" s="63" t="s">
        <v>544</v>
      </c>
      <c r="C27" s="64" t="s">
        <v>545</v>
      </c>
      <c r="D27" s="85">
        <v>158961749</v>
      </c>
      <c r="E27" s="86">
        <v>58010000</v>
      </c>
      <c r="F27" s="87">
        <f t="shared" si="0"/>
        <v>216971749</v>
      </c>
      <c r="G27" s="85">
        <v>179250280</v>
      </c>
      <c r="H27" s="86">
        <v>49110853</v>
      </c>
      <c r="I27" s="87">
        <f t="shared" si="1"/>
        <v>228361133</v>
      </c>
      <c r="J27" s="85">
        <v>38499828</v>
      </c>
      <c r="K27" s="86">
        <v>11998043</v>
      </c>
      <c r="L27" s="86">
        <f t="shared" si="2"/>
        <v>50497871</v>
      </c>
      <c r="M27" s="104">
        <f t="shared" si="3"/>
        <v>0.2327393830429048</v>
      </c>
      <c r="N27" s="85">
        <v>32341850</v>
      </c>
      <c r="O27" s="86">
        <v>6376600</v>
      </c>
      <c r="P27" s="86">
        <f t="shared" si="4"/>
        <v>38718450</v>
      </c>
      <c r="Q27" s="104">
        <f t="shared" si="5"/>
        <v>0.17844926898754915</v>
      </c>
      <c r="R27" s="85">
        <v>28203328</v>
      </c>
      <c r="S27" s="86">
        <v>4870415</v>
      </c>
      <c r="T27" s="86">
        <f t="shared" si="6"/>
        <v>33073743</v>
      </c>
      <c r="U27" s="104">
        <f t="shared" si="7"/>
        <v>0.1448308762770064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99045006</v>
      </c>
      <c r="AA27" s="86">
        <f t="shared" si="11"/>
        <v>23245058</v>
      </c>
      <c r="AB27" s="86">
        <f t="shared" si="12"/>
        <v>122290064</v>
      </c>
      <c r="AC27" s="104">
        <f t="shared" si="13"/>
        <v>0.5355117238799126</v>
      </c>
      <c r="AD27" s="85">
        <v>23068369</v>
      </c>
      <c r="AE27" s="86">
        <v>3090396</v>
      </c>
      <c r="AF27" s="86">
        <f t="shared" si="14"/>
        <v>26158765</v>
      </c>
      <c r="AG27" s="86">
        <v>217216724</v>
      </c>
      <c r="AH27" s="86">
        <v>233959622</v>
      </c>
      <c r="AI27" s="87">
        <v>107328111</v>
      </c>
      <c r="AJ27" s="124">
        <f t="shared" si="15"/>
        <v>0.45874630024833946</v>
      </c>
      <c r="AK27" s="125">
        <f t="shared" si="16"/>
        <v>0.26434650106761537</v>
      </c>
    </row>
    <row r="28" spans="1:37" ht="12.75">
      <c r="A28" s="62" t="s">
        <v>113</v>
      </c>
      <c r="B28" s="63" t="s">
        <v>546</v>
      </c>
      <c r="C28" s="64" t="s">
        <v>547</v>
      </c>
      <c r="D28" s="85">
        <v>382060231</v>
      </c>
      <c r="E28" s="86">
        <v>396024650</v>
      </c>
      <c r="F28" s="87">
        <f t="shared" si="0"/>
        <v>778084881</v>
      </c>
      <c r="G28" s="85">
        <v>287142810</v>
      </c>
      <c r="H28" s="86">
        <v>441885000</v>
      </c>
      <c r="I28" s="87">
        <f t="shared" si="1"/>
        <v>729027810</v>
      </c>
      <c r="J28" s="85">
        <v>65595107</v>
      </c>
      <c r="K28" s="86">
        <v>26825264</v>
      </c>
      <c r="L28" s="86">
        <f t="shared" si="2"/>
        <v>92420371</v>
      </c>
      <c r="M28" s="104">
        <f t="shared" si="3"/>
        <v>0.1187792916387486</v>
      </c>
      <c r="N28" s="85">
        <v>52073614</v>
      </c>
      <c r="O28" s="86">
        <v>132976222</v>
      </c>
      <c r="P28" s="86">
        <f t="shared" si="4"/>
        <v>185049836</v>
      </c>
      <c r="Q28" s="104">
        <f t="shared" si="5"/>
        <v>0.23782731231350066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117668721</v>
      </c>
      <c r="AA28" s="86">
        <f t="shared" si="11"/>
        <v>159801486</v>
      </c>
      <c r="AB28" s="86">
        <f t="shared" si="12"/>
        <v>277470207</v>
      </c>
      <c r="AC28" s="104">
        <f t="shared" si="13"/>
        <v>0.38060304859975097</v>
      </c>
      <c r="AD28" s="85">
        <v>82867020</v>
      </c>
      <c r="AE28" s="86">
        <v>33196748</v>
      </c>
      <c r="AF28" s="86">
        <f t="shared" si="14"/>
        <v>116063768</v>
      </c>
      <c r="AG28" s="86">
        <v>632232281</v>
      </c>
      <c r="AH28" s="86">
        <v>772026652</v>
      </c>
      <c r="AI28" s="87">
        <v>339984645</v>
      </c>
      <c r="AJ28" s="124">
        <f t="shared" si="15"/>
        <v>0.440379414517933</v>
      </c>
      <c r="AK28" s="125">
        <f t="shared" si="16"/>
        <v>-1</v>
      </c>
    </row>
    <row r="29" spans="1:37" ht="16.5">
      <c r="A29" s="65"/>
      <c r="B29" s="66" t="s">
        <v>548</v>
      </c>
      <c r="C29" s="67"/>
      <c r="D29" s="88">
        <f>SUM(D23:D28)</f>
        <v>1659365833</v>
      </c>
      <c r="E29" s="89">
        <f>SUM(E23:E28)</f>
        <v>606749566</v>
      </c>
      <c r="F29" s="90">
        <f t="shared" si="0"/>
        <v>2266115399</v>
      </c>
      <c r="G29" s="88">
        <f>SUM(G23:G28)</f>
        <v>1585433243</v>
      </c>
      <c r="H29" s="89">
        <f>SUM(H23:H28)</f>
        <v>649710769</v>
      </c>
      <c r="I29" s="90">
        <f t="shared" si="1"/>
        <v>2235144012</v>
      </c>
      <c r="J29" s="88">
        <f>SUM(J23:J28)</f>
        <v>266020708</v>
      </c>
      <c r="K29" s="89">
        <f>SUM(K23:K28)</f>
        <v>65078936</v>
      </c>
      <c r="L29" s="89">
        <f t="shared" si="2"/>
        <v>331099644</v>
      </c>
      <c r="M29" s="105">
        <f t="shared" si="3"/>
        <v>0.14610890696303855</v>
      </c>
      <c r="N29" s="88">
        <f>SUM(N23:N28)</f>
        <v>261291308</v>
      </c>
      <c r="O29" s="89">
        <f>SUM(O23:O28)</f>
        <v>168554079</v>
      </c>
      <c r="P29" s="89">
        <f t="shared" si="4"/>
        <v>429845387</v>
      </c>
      <c r="Q29" s="105">
        <f t="shared" si="5"/>
        <v>0.1896838030356635</v>
      </c>
      <c r="R29" s="88">
        <f>SUM(R23:R28)</f>
        <v>173935508</v>
      </c>
      <c r="S29" s="89">
        <f>SUM(S23:S28)</f>
        <v>24835843</v>
      </c>
      <c r="T29" s="89">
        <f t="shared" si="6"/>
        <v>198771351</v>
      </c>
      <c r="U29" s="105">
        <f t="shared" si="7"/>
        <v>0.0889299973213538</v>
      </c>
      <c r="V29" s="88">
        <f>SUM(V23:V28)</f>
        <v>0</v>
      </c>
      <c r="W29" s="89">
        <f>SUM(W23:W28)</f>
        <v>0</v>
      </c>
      <c r="X29" s="89">
        <f t="shared" si="8"/>
        <v>0</v>
      </c>
      <c r="Y29" s="105">
        <f t="shared" si="9"/>
        <v>0</v>
      </c>
      <c r="Z29" s="88">
        <f t="shared" si="10"/>
        <v>701247524</v>
      </c>
      <c r="AA29" s="89">
        <f t="shared" si="11"/>
        <v>258468858</v>
      </c>
      <c r="AB29" s="89">
        <f t="shared" si="12"/>
        <v>959716382</v>
      </c>
      <c r="AC29" s="105">
        <f t="shared" si="13"/>
        <v>0.42937563613238894</v>
      </c>
      <c r="AD29" s="88">
        <f>SUM(AD23:AD28)</f>
        <v>285996401</v>
      </c>
      <c r="AE29" s="89">
        <f>SUM(AE23:AE28)</f>
        <v>59854790</v>
      </c>
      <c r="AF29" s="89">
        <f t="shared" si="14"/>
        <v>345851191</v>
      </c>
      <c r="AG29" s="89">
        <f>SUM(AG23:AG28)</f>
        <v>2118703237</v>
      </c>
      <c r="AH29" s="89">
        <f>SUM(AH23:AH28)</f>
        <v>2358080031</v>
      </c>
      <c r="AI29" s="90">
        <f>SUM(AI23:AI28)</f>
        <v>1161795148</v>
      </c>
      <c r="AJ29" s="126">
        <f t="shared" si="15"/>
        <v>0.4926869032122345</v>
      </c>
      <c r="AK29" s="127">
        <f t="shared" si="16"/>
        <v>-0.42526914415049677</v>
      </c>
    </row>
    <row r="30" spans="1:37" ht="12.75">
      <c r="A30" s="62" t="s">
        <v>98</v>
      </c>
      <c r="B30" s="63" t="s">
        <v>58</v>
      </c>
      <c r="C30" s="64" t="s">
        <v>59</v>
      </c>
      <c r="D30" s="85">
        <v>3277017650</v>
      </c>
      <c r="E30" s="86">
        <v>213746949</v>
      </c>
      <c r="F30" s="87">
        <f t="shared" si="0"/>
        <v>3490764599</v>
      </c>
      <c r="G30" s="85">
        <v>3277017650</v>
      </c>
      <c r="H30" s="86">
        <v>213746949</v>
      </c>
      <c r="I30" s="87">
        <f t="shared" si="1"/>
        <v>3490764599</v>
      </c>
      <c r="J30" s="85">
        <v>409102945</v>
      </c>
      <c r="K30" s="86">
        <v>45501566</v>
      </c>
      <c r="L30" s="86">
        <f t="shared" si="2"/>
        <v>454604511</v>
      </c>
      <c r="M30" s="104">
        <f t="shared" si="3"/>
        <v>0.13023064091180214</v>
      </c>
      <c r="N30" s="85">
        <v>0</v>
      </c>
      <c r="O30" s="86">
        <v>23829470</v>
      </c>
      <c r="P30" s="86">
        <f t="shared" si="4"/>
        <v>23829470</v>
      </c>
      <c r="Q30" s="104">
        <f t="shared" si="5"/>
        <v>0.006826432812692793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409102945</v>
      </c>
      <c r="AA30" s="86">
        <f t="shared" si="11"/>
        <v>69331036</v>
      </c>
      <c r="AB30" s="86">
        <f t="shared" si="12"/>
        <v>478433981</v>
      </c>
      <c r="AC30" s="104">
        <f t="shared" si="13"/>
        <v>0.13705707372449494</v>
      </c>
      <c r="AD30" s="85">
        <v>585699801</v>
      </c>
      <c r="AE30" s="86">
        <v>39659821</v>
      </c>
      <c r="AF30" s="86">
        <f t="shared" si="14"/>
        <v>625359622</v>
      </c>
      <c r="AG30" s="86">
        <v>2963571941</v>
      </c>
      <c r="AH30" s="86">
        <v>3027371757</v>
      </c>
      <c r="AI30" s="87">
        <v>1958683064</v>
      </c>
      <c r="AJ30" s="124">
        <f t="shared" si="15"/>
        <v>0.6469912588274173</v>
      </c>
      <c r="AK30" s="125">
        <f t="shared" si="16"/>
        <v>-1</v>
      </c>
    </row>
    <row r="31" spans="1:37" ht="12.75">
      <c r="A31" s="62" t="s">
        <v>98</v>
      </c>
      <c r="B31" s="63" t="s">
        <v>549</v>
      </c>
      <c r="C31" s="64" t="s">
        <v>550</v>
      </c>
      <c r="D31" s="85">
        <v>371459661</v>
      </c>
      <c r="E31" s="86">
        <v>48419480</v>
      </c>
      <c r="F31" s="87">
        <f t="shared" si="0"/>
        <v>419879141</v>
      </c>
      <c r="G31" s="85">
        <v>371459661</v>
      </c>
      <c r="H31" s="86">
        <v>48419480</v>
      </c>
      <c r="I31" s="87">
        <f t="shared" si="1"/>
        <v>419879141</v>
      </c>
      <c r="J31" s="85">
        <v>49532952</v>
      </c>
      <c r="K31" s="86">
        <v>15473290</v>
      </c>
      <c r="L31" s="86">
        <f t="shared" si="2"/>
        <v>65006242</v>
      </c>
      <c r="M31" s="104">
        <f t="shared" si="3"/>
        <v>0.15482131797540283</v>
      </c>
      <c r="N31" s="85">
        <v>33168105</v>
      </c>
      <c r="O31" s="86">
        <v>20057294</v>
      </c>
      <c r="P31" s="86">
        <f t="shared" si="4"/>
        <v>53225399</v>
      </c>
      <c r="Q31" s="104">
        <f t="shared" si="5"/>
        <v>0.12676361791451793</v>
      </c>
      <c r="R31" s="85">
        <v>57171196</v>
      </c>
      <c r="S31" s="86">
        <v>5337981</v>
      </c>
      <c r="T31" s="86">
        <f t="shared" si="6"/>
        <v>62509177</v>
      </c>
      <c r="U31" s="104">
        <f t="shared" si="7"/>
        <v>0.14887421378238935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139872253</v>
      </c>
      <c r="AA31" s="86">
        <f t="shared" si="11"/>
        <v>40868565</v>
      </c>
      <c r="AB31" s="86">
        <f t="shared" si="12"/>
        <v>180740818</v>
      </c>
      <c r="AC31" s="104">
        <f t="shared" si="13"/>
        <v>0.4304591496723101</v>
      </c>
      <c r="AD31" s="85">
        <v>62583733</v>
      </c>
      <c r="AE31" s="86">
        <v>5260037</v>
      </c>
      <c r="AF31" s="86">
        <f t="shared" si="14"/>
        <v>67843770</v>
      </c>
      <c r="AG31" s="86">
        <v>328730676</v>
      </c>
      <c r="AH31" s="86">
        <v>417207492</v>
      </c>
      <c r="AI31" s="87">
        <v>181082458</v>
      </c>
      <c r="AJ31" s="124">
        <f t="shared" si="15"/>
        <v>0.434034530712598</v>
      </c>
      <c r="AK31" s="125">
        <f t="shared" si="16"/>
        <v>-0.07863055074916969</v>
      </c>
    </row>
    <row r="32" spans="1:37" ht="12.75">
      <c r="A32" s="62" t="s">
        <v>98</v>
      </c>
      <c r="B32" s="63" t="s">
        <v>72</v>
      </c>
      <c r="C32" s="64" t="s">
        <v>73</v>
      </c>
      <c r="D32" s="85">
        <v>1711554000</v>
      </c>
      <c r="E32" s="86">
        <v>241497885</v>
      </c>
      <c r="F32" s="87">
        <f t="shared" si="0"/>
        <v>1953051885</v>
      </c>
      <c r="G32" s="85">
        <v>1748204100</v>
      </c>
      <c r="H32" s="86">
        <v>243329334</v>
      </c>
      <c r="I32" s="87">
        <f t="shared" si="1"/>
        <v>1991533434</v>
      </c>
      <c r="J32" s="85">
        <v>290363843</v>
      </c>
      <c r="K32" s="86">
        <v>19917912</v>
      </c>
      <c r="L32" s="86">
        <f t="shared" si="2"/>
        <v>310281755</v>
      </c>
      <c r="M32" s="104">
        <f t="shared" si="3"/>
        <v>0.15887020584709147</v>
      </c>
      <c r="N32" s="85">
        <v>322630973</v>
      </c>
      <c r="O32" s="86">
        <v>78005092</v>
      </c>
      <c r="P32" s="86">
        <f t="shared" si="4"/>
        <v>400636065</v>
      </c>
      <c r="Q32" s="104">
        <f t="shared" si="5"/>
        <v>0.20513334442213244</v>
      </c>
      <c r="R32" s="85">
        <v>245532943</v>
      </c>
      <c r="S32" s="86">
        <v>32489462</v>
      </c>
      <c r="T32" s="86">
        <f t="shared" si="6"/>
        <v>278022405</v>
      </c>
      <c r="U32" s="104">
        <f t="shared" si="7"/>
        <v>0.1396021780270047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858527759</v>
      </c>
      <c r="AA32" s="86">
        <f t="shared" si="11"/>
        <v>130412466</v>
      </c>
      <c r="AB32" s="86">
        <f t="shared" si="12"/>
        <v>988940225</v>
      </c>
      <c r="AC32" s="104">
        <f t="shared" si="13"/>
        <v>0.4965722433359861</v>
      </c>
      <c r="AD32" s="85">
        <v>329518189</v>
      </c>
      <c r="AE32" s="86">
        <v>51752369</v>
      </c>
      <c r="AF32" s="86">
        <f t="shared" si="14"/>
        <v>381270558</v>
      </c>
      <c r="AG32" s="86">
        <v>0</v>
      </c>
      <c r="AH32" s="86">
        <v>1959382198</v>
      </c>
      <c r="AI32" s="87">
        <v>1219498993</v>
      </c>
      <c r="AJ32" s="124">
        <f t="shared" si="15"/>
        <v>0.6223895441352785</v>
      </c>
      <c r="AK32" s="125">
        <f t="shared" si="16"/>
        <v>-0.27080022528254066</v>
      </c>
    </row>
    <row r="33" spans="1:37" ht="12.75">
      <c r="A33" s="62" t="s">
        <v>113</v>
      </c>
      <c r="B33" s="63" t="s">
        <v>551</v>
      </c>
      <c r="C33" s="64" t="s">
        <v>552</v>
      </c>
      <c r="D33" s="85">
        <v>175805407</v>
      </c>
      <c r="E33" s="86">
        <v>9905000</v>
      </c>
      <c r="F33" s="87">
        <f t="shared" si="0"/>
        <v>185710407</v>
      </c>
      <c r="G33" s="85">
        <v>178059382</v>
      </c>
      <c r="H33" s="86">
        <v>7705000</v>
      </c>
      <c r="I33" s="87">
        <f t="shared" si="1"/>
        <v>185764382</v>
      </c>
      <c r="J33" s="85">
        <v>43718491</v>
      </c>
      <c r="K33" s="86">
        <v>1375269</v>
      </c>
      <c r="L33" s="86">
        <f t="shared" si="2"/>
        <v>45093760</v>
      </c>
      <c r="M33" s="104">
        <f t="shared" si="3"/>
        <v>0.24281762518564723</v>
      </c>
      <c r="N33" s="85">
        <v>27103823</v>
      </c>
      <c r="O33" s="86">
        <v>942805</v>
      </c>
      <c r="P33" s="86">
        <f t="shared" si="4"/>
        <v>28046628</v>
      </c>
      <c r="Q33" s="104">
        <f t="shared" si="5"/>
        <v>0.15102345879840756</v>
      </c>
      <c r="R33" s="85">
        <v>40388496</v>
      </c>
      <c r="S33" s="86">
        <v>4363587</v>
      </c>
      <c r="T33" s="86">
        <f t="shared" si="6"/>
        <v>44752083</v>
      </c>
      <c r="U33" s="104">
        <f t="shared" si="7"/>
        <v>0.24090776992975974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111210810</v>
      </c>
      <c r="AA33" s="86">
        <f t="shared" si="11"/>
        <v>6681661</v>
      </c>
      <c r="AB33" s="86">
        <f t="shared" si="12"/>
        <v>117892471</v>
      </c>
      <c r="AC33" s="104">
        <f t="shared" si="13"/>
        <v>0.6346344209300575</v>
      </c>
      <c r="AD33" s="85">
        <v>39132121</v>
      </c>
      <c r="AE33" s="86">
        <v>0</v>
      </c>
      <c r="AF33" s="86">
        <f t="shared" si="14"/>
        <v>39132121</v>
      </c>
      <c r="AG33" s="86">
        <v>176253595</v>
      </c>
      <c r="AH33" s="86">
        <v>182738730</v>
      </c>
      <c r="AI33" s="87">
        <v>120331558</v>
      </c>
      <c r="AJ33" s="124">
        <f t="shared" si="15"/>
        <v>0.658489626145481</v>
      </c>
      <c r="AK33" s="125">
        <f t="shared" si="16"/>
        <v>0.14361506241892696</v>
      </c>
    </row>
    <row r="34" spans="1:37" ht="16.5">
      <c r="A34" s="65"/>
      <c r="B34" s="66" t="s">
        <v>553</v>
      </c>
      <c r="C34" s="67"/>
      <c r="D34" s="88">
        <f>SUM(D30:D33)</f>
        <v>5535836718</v>
      </c>
      <c r="E34" s="89">
        <f>SUM(E30:E33)</f>
        <v>513569314</v>
      </c>
      <c r="F34" s="90">
        <f t="shared" si="0"/>
        <v>6049406032</v>
      </c>
      <c r="G34" s="88">
        <f>SUM(G30:G33)</f>
        <v>5574740793</v>
      </c>
      <c r="H34" s="89">
        <f>SUM(H30:H33)</f>
        <v>513200763</v>
      </c>
      <c r="I34" s="90">
        <f t="shared" si="1"/>
        <v>6087941556</v>
      </c>
      <c r="J34" s="88">
        <f>SUM(J30:J33)</f>
        <v>792718231</v>
      </c>
      <c r="K34" s="89">
        <f>SUM(K30:K33)</f>
        <v>82268037</v>
      </c>
      <c r="L34" s="89">
        <f t="shared" si="2"/>
        <v>874986268</v>
      </c>
      <c r="M34" s="105">
        <f t="shared" si="3"/>
        <v>0.14464002967754505</v>
      </c>
      <c r="N34" s="88">
        <f>SUM(N30:N33)</f>
        <v>382902901</v>
      </c>
      <c r="O34" s="89">
        <f>SUM(O30:O33)</f>
        <v>122834661</v>
      </c>
      <c r="P34" s="89">
        <f t="shared" si="4"/>
        <v>505737562</v>
      </c>
      <c r="Q34" s="105">
        <f t="shared" si="5"/>
        <v>0.08360119312950096</v>
      </c>
      <c r="R34" s="88">
        <f>SUM(R30:R33)</f>
        <v>343092635</v>
      </c>
      <c r="S34" s="89">
        <f>SUM(S30:S33)</f>
        <v>42191030</v>
      </c>
      <c r="T34" s="89">
        <f t="shared" si="6"/>
        <v>385283665</v>
      </c>
      <c r="U34" s="105">
        <f t="shared" si="7"/>
        <v>0.0632863606616397</v>
      </c>
      <c r="V34" s="88">
        <f>SUM(V30:V33)</f>
        <v>0</v>
      </c>
      <c r="W34" s="89">
        <f>SUM(W30:W33)</f>
        <v>0</v>
      </c>
      <c r="X34" s="89">
        <f t="shared" si="8"/>
        <v>0</v>
      </c>
      <c r="Y34" s="105">
        <f t="shared" si="9"/>
        <v>0</v>
      </c>
      <c r="Z34" s="88">
        <f t="shared" si="10"/>
        <v>1518713767</v>
      </c>
      <c r="AA34" s="89">
        <f t="shared" si="11"/>
        <v>247293728</v>
      </c>
      <c r="AB34" s="89">
        <f t="shared" si="12"/>
        <v>1766007495</v>
      </c>
      <c r="AC34" s="105">
        <f t="shared" si="13"/>
        <v>0.2900828594945204</v>
      </c>
      <c r="AD34" s="88">
        <f>SUM(AD30:AD33)</f>
        <v>1016933844</v>
      </c>
      <c r="AE34" s="89">
        <f>SUM(AE30:AE33)</f>
        <v>96672227</v>
      </c>
      <c r="AF34" s="89">
        <f t="shared" si="14"/>
        <v>1113606071</v>
      </c>
      <c r="AG34" s="89">
        <f>SUM(AG30:AG33)</f>
        <v>3468556212</v>
      </c>
      <c r="AH34" s="89">
        <f>SUM(AH30:AH33)</f>
        <v>5586700177</v>
      </c>
      <c r="AI34" s="90">
        <f>SUM(AI30:AI33)</f>
        <v>3479596073</v>
      </c>
      <c r="AJ34" s="126">
        <f t="shared" si="15"/>
        <v>0.6228356566055254</v>
      </c>
      <c r="AK34" s="127">
        <f t="shared" si="16"/>
        <v>-0.6540215835443304</v>
      </c>
    </row>
    <row r="35" spans="1:37" ht="16.5">
      <c r="A35" s="68"/>
      <c r="B35" s="69" t="s">
        <v>554</v>
      </c>
      <c r="C35" s="70"/>
      <c r="D35" s="91">
        <f>SUM(D9:D14,D16:D21,D23:D28,D30:D33)</f>
        <v>18461734605</v>
      </c>
      <c r="E35" s="92">
        <f>SUM(E9:E14,E16:E21,E23:E28,E30:E33)</f>
        <v>3107218029</v>
      </c>
      <c r="F35" s="93">
        <f t="shared" si="0"/>
        <v>21568952634</v>
      </c>
      <c r="G35" s="91">
        <f>SUM(G9:G14,G16:G21,G23:G28,G30:G33)</f>
        <v>18563600844</v>
      </c>
      <c r="H35" s="92">
        <f>SUM(H9:H14,H16:H21,H23:H28,H30:H33)</f>
        <v>3228311764</v>
      </c>
      <c r="I35" s="93">
        <f t="shared" si="1"/>
        <v>21791912608</v>
      </c>
      <c r="J35" s="91">
        <f>SUM(J9:J14,J16:J21,J23:J28,J30:J33)</f>
        <v>2859445138</v>
      </c>
      <c r="K35" s="92">
        <f>SUM(K9:K14,K16:K21,K23:K28,K30:K33)</f>
        <v>310453694</v>
      </c>
      <c r="L35" s="92">
        <f t="shared" si="2"/>
        <v>3169898832</v>
      </c>
      <c r="M35" s="106">
        <f t="shared" si="3"/>
        <v>0.14696582100157993</v>
      </c>
      <c r="N35" s="91">
        <f>SUM(N9:N14,N16:N21,N23:N28,N30:N33)</f>
        <v>2720236344</v>
      </c>
      <c r="O35" s="92">
        <f>SUM(O9:O14,O16:O21,O23:O28,O30:O33)</f>
        <v>820573860</v>
      </c>
      <c r="P35" s="92">
        <f t="shared" si="4"/>
        <v>3540810204</v>
      </c>
      <c r="Q35" s="106">
        <f t="shared" si="5"/>
        <v>0.16416236170960288</v>
      </c>
      <c r="R35" s="91">
        <f>SUM(R9:R14,R16:R21,R23:R28,R30:R33)</f>
        <v>1777937509</v>
      </c>
      <c r="S35" s="92">
        <f>SUM(S9:S14,S16:S21,S23:S28,S30:S33)</f>
        <v>680687843</v>
      </c>
      <c r="T35" s="92">
        <f t="shared" si="6"/>
        <v>2458625352</v>
      </c>
      <c r="U35" s="106">
        <f t="shared" si="7"/>
        <v>0.11282283460963483</v>
      </c>
      <c r="V35" s="91">
        <f>SUM(V9:V14,V16:V21,V23:V28,V30:V33)</f>
        <v>0</v>
      </c>
      <c r="W35" s="92">
        <f>SUM(W9:W14,W16:W21,W23:W28,W30:W33)</f>
        <v>0</v>
      </c>
      <c r="X35" s="92">
        <f t="shared" si="8"/>
        <v>0</v>
      </c>
      <c r="Y35" s="106">
        <f t="shared" si="9"/>
        <v>0</v>
      </c>
      <c r="Z35" s="91">
        <f t="shared" si="10"/>
        <v>7357618991</v>
      </c>
      <c r="AA35" s="92">
        <f t="shared" si="11"/>
        <v>1811715397</v>
      </c>
      <c r="AB35" s="92">
        <f t="shared" si="12"/>
        <v>9169334388</v>
      </c>
      <c r="AC35" s="106">
        <f t="shared" si="13"/>
        <v>0.42076776614063044</v>
      </c>
      <c r="AD35" s="91">
        <f>SUM(AD9:AD14,AD16:AD21,AD23:AD28,AD30:AD33)</f>
        <v>3501885879</v>
      </c>
      <c r="AE35" s="92">
        <f>SUM(AE9:AE14,AE16:AE21,AE23:AE28,AE30:AE33)</f>
        <v>421721340</v>
      </c>
      <c r="AF35" s="92">
        <f t="shared" si="14"/>
        <v>3923607219</v>
      </c>
      <c r="AG35" s="92">
        <f>SUM(AG9:AG14,AG16:AG21,AG23:AG28,AG30:AG33)</f>
        <v>16673362404</v>
      </c>
      <c r="AH35" s="92">
        <f>SUM(AH9:AH14,AH16:AH21,AH23:AH28,AH30:AH33)</f>
        <v>19697657663</v>
      </c>
      <c r="AI35" s="93">
        <f>SUM(AI9:AI14,AI16:AI21,AI23:AI28,AI30:AI33)</f>
        <v>11648774973</v>
      </c>
      <c r="AJ35" s="128">
        <f t="shared" si="15"/>
        <v>0.5913786894002636</v>
      </c>
      <c r="AK35" s="129">
        <f t="shared" si="16"/>
        <v>-0.37337627984418287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43</v>
      </c>
      <c r="C9" s="64" t="s">
        <v>44</v>
      </c>
      <c r="D9" s="85">
        <v>38322274040</v>
      </c>
      <c r="E9" s="86">
        <v>7023202807</v>
      </c>
      <c r="F9" s="87">
        <f>$D9+$E9</f>
        <v>45345476847</v>
      </c>
      <c r="G9" s="85">
        <v>37341707054</v>
      </c>
      <c r="H9" s="86">
        <v>8027137780</v>
      </c>
      <c r="I9" s="87">
        <f>$G9+$H9</f>
        <v>45368844834</v>
      </c>
      <c r="J9" s="85">
        <v>8028211711</v>
      </c>
      <c r="K9" s="86">
        <v>790648666</v>
      </c>
      <c r="L9" s="86">
        <f>$J9+$K9</f>
        <v>8818860377</v>
      </c>
      <c r="M9" s="104">
        <f>IF($F9=0,0,$L9/$F9)</f>
        <v>0.19448158868757037</v>
      </c>
      <c r="N9" s="85">
        <v>8976592726</v>
      </c>
      <c r="O9" s="86">
        <v>1413312578</v>
      </c>
      <c r="P9" s="86">
        <f>$N9+$O9</f>
        <v>10389905304</v>
      </c>
      <c r="Q9" s="104">
        <f>IF($F9=0,0,$P9/$F9)</f>
        <v>0.22912771077601718</v>
      </c>
      <c r="R9" s="85">
        <v>7734463887</v>
      </c>
      <c r="S9" s="86">
        <v>948529220</v>
      </c>
      <c r="T9" s="86">
        <f>$R9+$S9</f>
        <v>8682993107</v>
      </c>
      <c r="U9" s="104">
        <f>IF($I9=0,0,$T9/$I9)</f>
        <v>0.19138669143484235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24739268324</v>
      </c>
      <c r="AA9" s="86">
        <f>$K9+$O9+$S9</f>
        <v>3152490464</v>
      </c>
      <c r="AB9" s="86">
        <f>$Z9+$AA9</f>
        <v>27891758788</v>
      </c>
      <c r="AC9" s="104">
        <f>IF($I9=0,0,$AB9/$I9)</f>
        <v>0.6147778038002315</v>
      </c>
      <c r="AD9" s="85">
        <v>7481318916</v>
      </c>
      <c r="AE9" s="86">
        <v>1341757614</v>
      </c>
      <c r="AF9" s="86">
        <f>$AD9+$AE9</f>
        <v>8823076530</v>
      </c>
      <c r="AG9" s="86">
        <v>41570679425</v>
      </c>
      <c r="AH9" s="86">
        <v>42503337950</v>
      </c>
      <c r="AI9" s="87">
        <v>26446606713</v>
      </c>
      <c r="AJ9" s="124">
        <f>IF($AH9=0,0,$AI9/$AH9)</f>
        <v>0.622224229638416</v>
      </c>
      <c r="AK9" s="125">
        <f>IF($AF9=0,0,(($T9/$AF9)-1))</f>
        <v>-0.01587693618248598</v>
      </c>
    </row>
    <row r="10" spans="1:37" ht="16.5">
      <c r="A10" s="65"/>
      <c r="B10" s="66" t="s">
        <v>97</v>
      </c>
      <c r="C10" s="67"/>
      <c r="D10" s="88">
        <f>D9</f>
        <v>38322274040</v>
      </c>
      <c r="E10" s="89">
        <f>E9</f>
        <v>7023202807</v>
      </c>
      <c r="F10" s="90">
        <f aca="true" t="shared" si="0" ref="F10:F45">$D10+$E10</f>
        <v>45345476847</v>
      </c>
      <c r="G10" s="88">
        <f>G9</f>
        <v>37341707054</v>
      </c>
      <c r="H10" s="89">
        <f>H9</f>
        <v>8027137780</v>
      </c>
      <c r="I10" s="90">
        <f aca="true" t="shared" si="1" ref="I10:I45">$G10+$H10</f>
        <v>45368844834</v>
      </c>
      <c r="J10" s="88">
        <f>J9</f>
        <v>8028211711</v>
      </c>
      <c r="K10" s="89">
        <f>K9</f>
        <v>790648666</v>
      </c>
      <c r="L10" s="89">
        <f aca="true" t="shared" si="2" ref="L10:L45">$J10+$K10</f>
        <v>8818860377</v>
      </c>
      <c r="M10" s="105">
        <f aca="true" t="shared" si="3" ref="M10:M45">IF($F10=0,0,$L10/$F10)</f>
        <v>0.19448158868757037</v>
      </c>
      <c r="N10" s="88">
        <f>N9</f>
        <v>8976592726</v>
      </c>
      <c r="O10" s="89">
        <f>O9</f>
        <v>1413312578</v>
      </c>
      <c r="P10" s="89">
        <f aca="true" t="shared" si="4" ref="P10:P45">$N10+$O10</f>
        <v>10389905304</v>
      </c>
      <c r="Q10" s="105">
        <f aca="true" t="shared" si="5" ref="Q10:Q45">IF($F10=0,0,$P10/$F10)</f>
        <v>0.22912771077601718</v>
      </c>
      <c r="R10" s="88">
        <f>R9</f>
        <v>7734463887</v>
      </c>
      <c r="S10" s="89">
        <f>S9</f>
        <v>948529220</v>
      </c>
      <c r="T10" s="89">
        <f aca="true" t="shared" si="6" ref="T10:T45">$R10+$S10</f>
        <v>8682993107</v>
      </c>
      <c r="U10" s="105">
        <f aca="true" t="shared" si="7" ref="U10:U45">IF($I10=0,0,$T10/$I10)</f>
        <v>0.19138669143484235</v>
      </c>
      <c r="V10" s="88">
        <f>V9</f>
        <v>0</v>
      </c>
      <c r="W10" s="89">
        <f>W9</f>
        <v>0</v>
      </c>
      <c r="X10" s="89">
        <f aca="true" t="shared" si="8" ref="X10:X45">$V10+$W10</f>
        <v>0</v>
      </c>
      <c r="Y10" s="105">
        <f aca="true" t="shared" si="9" ref="Y10:Y45">IF($I10=0,0,$X10/$I10)</f>
        <v>0</v>
      </c>
      <c r="Z10" s="88">
        <f aca="true" t="shared" si="10" ref="Z10:Z45">$J10+$N10+$R10</f>
        <v>24739268324</v>
      </c>
      <c r="AA10" s="89">
        <f aca="true" t="shared" si="11" ref="AA10:AA45">$K10+$O10+$S10</f>
        <v>3152490464</v>
      </c>
      <c r="AB10" s="89">
        <f aca="true" t="shared" si="12" ref="AB10:AB45">$Z10+$AA10</f>
        <v>27891758788</v>
      </c>
      <c r="AC10" s="105">
        <f aca="true" t="shared" si="13" ref="AC10:AC45">IF($I10=0,0,$AB10/$I10)</f>
        <v>0.6147778038002315</v>
      </c>
      <c r="AD10" s="88">
        <f>AD9</f>
        <v>7481318916</v>
      </c>
      <c r="AE10" s="89">
        <f>AE9</f>
        <v>1341757614</v>
      </c>
      <c r="AF10" s="89">
        <f aca="true" t="shared" si="14" ref="AF10:AF45">$AD10+$AE10</f>
        <v>8823076530</v>
      </c>
      <c r="AG10" s="89">
        <f>AG9</f>
        <v>41570679425</v>
      </c>
      <c r="AH10" s="89">
        <f>AH9</f>
        <v>42503337950</v>
      </c>
      <c r="AI10" s="90">
        <f>AI9</f>
        <v>26446606713</v>
      </c>
      <c r="AJ10" s="126">
        <f aca="true" t="shared" si="15" ref="AJ10:AJ45">IF($AH10=0,0,$AI10/$AH10)</f>
        <v>0.622224229638416</v>
      </c>
      <c r="AK10" s="127">
        <f aca="true" t="shared" si="16" ref="AK10:AK45">IF($AF10=0,0,(($T10/$AF10)-1))</f>
        <v>-0.01587693618248598</v>
      </c>
    </row>
    <row r="11" spans="1:37" ht="12.75">
      <c r="A11" s="62" t="s">
        <v>98</v>
      </c>
      <c r="B11" s="63" t="s">
        <v>555</v>
      </c>
      <c r="C11" s="64" t="s">
        <v>556</v>
      </c>
      <c r="D11" s="85">
        <v>291328941</v>
      </c>
      <c r="E11" s="86">
        <v>47708928</v>
      </c>
      <c r="F11" s="87">
        <f t="shared" si="0"/>
        <v>339037869</v>
      </c>
      <c r="G11" s="85">
        <v>292034196</v>
      </c>
      <c r="H11" s="86">
        <v>54854436</v>
      </c>
      <c r="I11" s="87">
        <f t="shared" si="1"/>
        <v>346888632</v>
      </c>
      <c r="J11" s="85">
        <v>64339281</v>
      </c>
      <c r="K11" s="86">
        <v>1765361</v>
      </c>
      <c r="L11" s="86">
        <f t="shared" si="2"/>
        <v>66104642</v>
      </c>
      <c r="M11" s="104">
        <f t="shared" si="3"/>
        <v>0.19497716345072946</v>
      </c>
      <c r="N11" s="85">
        <v>55818249</v>
      </c>
      <c r="O11" s="86">
        <v>9707985</v>
      </c>
      <c r="P11" s="86">
        <f t="shared" si="4"/>
        <v>65526234</v>
      </c>
      <c r="Q11" s="104">
        <f t="shared" si="5"/>
        <v>0.1932711357385272</v>
      </c>
      <c r="R11" s="85">
        <v>60369591</v>
      </c>
      <c r="S11" s="86">
        <v>6891177</v>
      </c>
      <c r="T11" s="86">
        <f t="shared" si="6"/>
        <v>67260768</v>
      </c>
      <c r="U11" s="104">
        <f t="shared" si="7"/>
        <v>0.1938972966978059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180527121</v>
      </c>
      <c r="AA11" s="86">
        <f t="shared" si="11"/>
        <v>18364523</v>
      </c>
      <c r="AB11" s="86">
        <f t="shared" si="12"/>
        <v>198891644</v>
      </c>
      <c r="AC11" s="104">
        <f t="shared" si="13"/>
        <v>0.5733587833457742</v>
      </c>
      <c r="AD11" s="85">
        <v>58972033</v>
      </c>
      <c r="AE11" s="86">
        <v>4898773</v>
      </c>
      <c r="AF11" s="86">
        <f t="shared" si="14"/>
        <v>63870806</v>
      </c>
      <c r="AG11" s="86">
        <v>299448851</v>
      </c>
      <c r="AH11" s="86">
        <v>314199663</v>
      </c>
      <c r="AI11" s="87">
        <v>190745582</v>
      </c>
      <c r="AJ11" s="124">
        <f t="shared" si="15"/>
        <v>0.6070839802269298</v>
      </c>
      <c r="AK11" s="125">
        <f t="shared" si="16"/>
        <v>0.0530752970300703</v>
      </c>
    </row>
    <row r="12" spans="1:37" ht="12.75">
      <c r="A12" s="62" t="s">
        <v>98</v>
      </c>
      <c r="B12" s="63" t="s">
        <v>557</v>
      </c>
      <c r="C12" s="64" t="s">
        <v>558</v>
      </c>
      <c r="D12" s="85">
        <v>274267002</v>
      </c>
      <c r="E12" s="86">
        <v>70634841</v>
      </c>
      <c r="F12" s="87">
        <f t="shared" si="0"/>
        <v>344901843</v>
      </c>
      <c r="G12" s="85">
        <v>281190080</v>
      </c>
      <c r="H12" s="86">
        <v>67119425</v>
      </c>
      <c r="I12" s="87">
        <f t="shared" si="1"/>
        <v>348309505</v>
      </c>
      <c r="J12" s="85">
        <v>52622294</v>
      </c>
      <c r="K12" s="86">
        <v>9994156</v>
      </c>
      <c r="L12" s="86">
        <f t="shared" si="2"/>
        <v>62616450</v>
      </c>
      <c r="M12" s="104">
        <f t="shared" si="3"/>
        <v>0.18154860946915843</v>
      </c>
      <c r="N12" s="85">
        <v>67243415</v>
      </c>
      <c r="O12" s="86">
        <v>1343505</v>
      </c>
      <c r="P12" s="86">
        <f t="shared" si="4"/>
        <v>68586920</v>
      </c>
      <c r="Q12" s="104">
        <f t="shared" si="5"/>
        <v>0.19885924471560448</v>
      </c>
      <c r="R12" s="85">
        <v>71188278</v>
      </c>
      <c r="S12" s="86">
        <v>2593876</v>
      </c>
      <c r="T12" s="86">
        <f t="shared" si="6"/>
        <v>73782154</v>
      </c>
      <c r="U12" s="104">
        <f t="shared" si="7"/>
        <v>0.21182928671441223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191053987</v>
      </c>
      <c r="AA12" s="86">
        <f t="shared" si="11"/>
        <v>13931537</v>
      </c>
      <c r="AB12" s="86">
        <f t="shared" si="12"/>
        <v>204985524</v>
      </c>
      <c r="AC12" s="104">
        <f t="shared" si="13"/>
        <v>0.5885154469155242</v>
      </c>
      <c r="AD12" s="85">
        <v>57228008</v>
      </c>
      <c r="AE12" s="86">
        <v>4866094</v>
      </c>
      <c r="AF12" s="86">
        <f t="shared" si="14"/>
        <v>62094102</v>
      </c>
      <c r="AG12" s="86">
        <v>280666619</v>
      </c>
      <c r="AH12" s="86">
        <v>342503371</v>
      </c>
      <c r="AI12" s="87">
        <v>189199868</v>
      </c>
      <c r="AJ12" s="124">
        <f t="shared" si="15"/>
        <v>0.5524029367874456</v>
      </c>
      <c r="AK12" s="125">
        <f t="shared" si="16"/>
        <v>0.18823127517006366</v>
      </c>
    </row>
    <row r="13" spans="1:37" ht="12.75">
      <c r="A13" s="62" t="s">
        <v>98</v>
      </c>
      <c r="B13" s="63" t="s">
        <v>559</v>
      </c>
      <c r="C13" s="64" t="s">
        <v>560</v>
      </c>
      <c r="D13" s="85">
        <v>328673177</v>
      </c>
      <c r="E13" s="86">
        <v>31319500</v>
      </c>
      <c r="F13" s="87">
        <f t="shared" si="0"/>
        <v>359992677</v>
      </c>
      <c r="G13" s="85">
        <v>321155258</v>
      </c>
      <c r="H13" s="86">
        <v>34210934</v>
      </c>
      <c r="I13" s="87">
        <f t="shared" si="1"/>
        <v>355366192</v>
      </c>
      <c r="J13" s="85">
        <v>53375608</v>
      </c>
      <c r="K13" s="86">
        <v>2154306</v>
      </c>
      <c r="L13" s="86">
        <f t="shared" si="2"/>
        <v>55529914</v>
      </c>
      <c r="M13" s="104">
        <f t="shared" si="3"/>
        <v>0.15425289887216234</v>
      </c>
      <c r="N13" s="85">
        <v>63762881</v>
      </c>
      <c r="O13" s="86">
        <v>7944621</v>
      </c>
      <c r="P13" s="86">
        <f t="shared" si="4"/>
        <v>71707502</v>
      </c>
      <c r="Q13" s="104">
        <f t="shared" si="5"/>
        <v>0.1991915574438199</v>
      </c>
      <c r="R13" s="85">
        <v>56312333</v>
      </c>
      <c r="S13" s="86">
        <v>6882982</v>
      </c>
      <c r="T13" s="86">
        <f t="shared" si="6"/>
        <v>63195315</v>
      </c>
      <c r="U13" s="104">
        <f t="shared" si="7"/>
        <v>0.17783153384495282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173450822</v>
      </c>
      <c r="AA13" s="86">
        <f t="shared" si="11"/>
        <v>16981909</v>
      </c>
      <c r="AB13" s="86">
        <f t="shared" si="12"/>
        <v>190432731</v>
      </c>
      <c r="AC13" s="104">
        <f t="shared" si="13"/>
        <v>0.5358774562325276</v>
      </c>
      <c r="AD13" s="85">
        <v>59634964</v>
      </c>
      <c r="AE13" s="86">
        <v>4097774</v>
      </c>
      <c r="AF13" s="86">
        <f t="shared" si="14"/>
        <v>63732738</v>
      </c>
      <c r="AG13" s="86">
        <v>338054663</v>
      </c>
      <c r="AH13" s="86">
        <v>346827027</v>
      </c>
      <c r="AI13" s="87">
        <v>211913014</v>
      </c>
      <c r="AJ13" s="124">
        <f t="shared" si="15"/>
        <v>0.6110049030290826</v>
      </c>
      <c r="AK13" s="125">
        <f t="shared" si="16"/>
        <v>-0.008432448014394134</v>
      </c>
    </row>
    <row r="14" spans="1:37" ht="12.75">
      <c r="A14" s="62" t="s">
        <v>98</v>
      </c>
      <c r="B14" s="63" t="s">
        <v>561</v>
      </c>
      <c r="C14" s="64" t="s">
        <v>562</v>
      </c>
      <c r="D14" s="85">
        <v>1039703906</v>
      </c>
      <c r="E14" s="86">
        <v>226798873</v>
      </c>
      <c r="F14" s="87">
        <f t="shared" si="0"/>
        <v>1266502779</v>
      </c>
      <c r="G14" s="85">
        <v>1052102875</v>
      </c>
      <c r="H14" s="86">
        <v>317460531</v>
      </c>
      <c r="I14" s="87">
        <f t="shared" si="1"/>
        <v>1369563406</v>
      </c>
      <c r="J14" s="85">
        <v>172523788</v>
      </c>
      <c r="K14" s="86">
        <v>22254845</v>
      </c>
      <c r="L14" s="86">
        <f t="shared" si="2"/>
        <v>194778633</v>
      </c>
      <c r="M14" s="104">
        <f t="shared" si="3"/>
        <v>0.15379250344305798</v>
      </c>
      <c r="N14" s="85">
        <v>206882064</v>
      </c>
      <c r="O14" s="86">
        <v>44806890</v>
      </c>
      <c r="P14" s="86">
        <f t="shared" si="4"/>
        <v>251688954</v>
      </c>
      <c r="Q14" s="104">
        <f t="shared" si="5"/>
        <v>0.19872751814940945</v>
      </c>
      <c r="R14" s="85">
        <v>258295169</v>
      </c>
      <c r="S14" s="86">
        <v>74255538</v>
      </c>
      <c r="T14" s="86">
        <f t="shared" si="6"/>
        <v>332550707</v>
      </c>
      <c r="U14" s="104">
        <f t="shared" si="7"/>
        <v>0.24281512308456057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637701021</v>
      </c>
      <c r="AA14" s="86">
        <f t="shared" si="11"/>
        <v>141317273</v>
      </c>
      <c r="AB14" s="86">
        <f t="shared" si="12"/>
        <v>779018294</v>
      </c>
      <c r="AC14" s="104">
        <f t="shared" si="13"/>
        <v>0.5688077606244103</v>
      </c>
      <c r="AD14" s="85">
        <v>191247755</v>
      </c>
      <c r="AE14" s="86">
        <v>37578715</v>
      </c>
      <c r="AF14" s="86">
        <f t="shared" si="14"/>
        <v>228826470</v>
      </c>
      <c r="AG14" s="86">
        <v>1150473976</v>
      </c>
      <c r="AH14" s="86">
        <v>1204701130</v>
      </c>
      <c r="AI14" s="87">
        <v>704672323</v>
      </c>
      <c r="AJ14" s="124">
        <f t="shared" si="15"/>
        <v>0.5849353880825197</v>
      </c>
      <c r="AK14" s="125">
        <f t="shared" si="16"/>
        <v>0.4532877555642929</v>
      </c>
    </row>
    <row r="15" spans="1:37" ht="12.75">
      <c r="A15" s="62" t="s">
        <v>98</v>
      </c>
      <c r="B15" s="63" t="s">
        <v>563</v>
      </c>
      <c r="C15" s="64" t="s">
        <v>564</v>
      </c>
      <c r="D15" s="85">
        <v>652565982</v>
      </c>
      <c r="E15" s="86">
        <v>81242586</v>
      </c>
      <c r="F15" s="87">
        <f t="shared" si="0"/>
        <v>733808568</v>
      </c>
      <c r="G15" s="85">
        <v>656944811</v>
      </c>
      <c r="H15" s="86">
        <v>110073122</v>
      </c>
      <c r="I15" s="87">
        <f t="shared" si="1"/>
        <v>767017933</v>
      </c>
      <c r="J15" s="85">
        <v>127175554</v>
      </c>
      <c r="K15" s="86">
        <v>11729039</v>
      </c>
      <c r="L15" s="86">
        <f t="shared" si="2"/>
        <v>138904593</v>
      </c>
      <c r="M15" s="104">
        <f t="shared" si="3"/>
        <v>0.1892926834836303</v>
      </c>
      <c r="N15" s="85">
        <v>150779949</v>
      </c>
      <c r="O15" s="86">
        <v>21818332</v>
      </c>
      <c r="P15" s="86">
        <f t="shared" si="4"/>
        <v>172598281</v>
      </c>
      <c r="Q15" s="104">
        <f t="shared" si="5"/>
        <v>0.23520886580871866</v>
      </c>
      <c r="R15" s="85">
        <v>141752253</v>
      </c>
      <c r="S15" s="86">
        <v>13206654</v>
      </c>
      <c r="T15" s="86">
        <f t="shared" si="6"/>
        <v>154958907</v>
      </c>
      <c r="U15" s="104">
        <f t="shared" si="7"/>
        <v>0.20202774972146578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419707756</v>
      </c>
      <c r="AA15" s="86">
        <f t="shared" si="11"/>
        <v>46754025</v>
      </c>
      <c r="AB15" s="86">
        <f t="shared" si="12"/>
        <v>466461781</v>
      </c>
      <c r="AC15" s="104">
        <f t="shared" si="13"/>
        <v>0.6081497719037033</v>
      </c>
      <c r="AD15" s="85">
        <v>124150671</v>
      </c>
      <c r="AE15" s="86">
        <v>17953245</v>
      </c>
      <c r="AF15" s="86">
        <f t="shared" si="14"/>
        <v>142103916</v>
      </c>
      <c r="AG15" s="86">
        <v>715928399</v>
      </c>
      <c r="AH15" s="86">
        <v>705946132</v>
      </c>
      <c r="AI15" s="87">
        <v>431529325</v>
      </c>
      <c r="AJ15" s="124">
        <f t="shared" si="15"/>
        <v>0.6112779792098925</v>
      </c>
      <c r="AK15" s="125">
        <f t="shared" si="16"/>
        <v>0.09046190535664045</v>
      </c>
    </row>
    <row r="16" spans="1:37" ht="12.75">
      <c r="A16" s="62" t="s">
        <v>113</v>
      </c>
      <c r="B16" s="63" t="s">
        <v>565</v>
      </c>
      <c r="C16" s="64" t="s">
        <v>566</v>
      </c>
      <c r="D16" s="85">
        <v>353988960</v>
      </c>
      <c r="E16" s="86">
        <v>8964500</v>
      </c>
      <c r="F16" s="87">
        <f t="shared" si="0"/>
        <v>362953460</v>
      </c>
      <c r="G16" s="85">
        <v>364501446</v>
      </c>
      <c r="H16" s="86">
        <v>9834500</v>
      </c>
      <c r="I16" s="87">
        <f t="shared" si="1"/>
        <v>374335946</v>
      </c>
      <c r="J16" s="85">
        <v>62649167</v>
      </c>
      <c r="K16" s="86">
        <v>293115</v>
      </c>
      <c r="L16" s="86">
        <f t="shared" si="2"/>
        <v>62942282</v>
      </c>
      <c r="M16" s="104">
        <f t="shared" si="3"/>
        <v>0.17341694993071563</v>
      </c>
      <c r="N16" s="85">
        <v>91363720</v>
      </c>
      <c r="O16" s="86">
        <v>689025</v>
      </c>
      <c r="P16" s="86">
        <f t="shared" si="4"/>
        <v>92052745</v>
      </c>
      <c r="Q16" s="104">
        <f t="shared" si="5"/>
        <v>0.2536213458331545</v>
      </c>
      <c r="R16" s="85">
        <v>100100367</v>
      </c>
      <c r="S16" s="86">
        <v>3172156</v>
      </c>
      <c r="T16" s="86">
        <f t="shared" si="6"/>
        <v>103272523</v>
      </c>
      <c r="U16" s="104">
        <f t="shared" si="7"/>
        <v>0.27588192932986455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254113254</v>
      </c>
      <c r="AA16" s="86">
        <f t="shared" si="11"/>
        <v>4154296</v>
      </c>
      <c r="AB16" s="86">
        <f t="shared" si="12"/>
        <v>258267550</v>
      </c>
      <c r="AC16" s="104">
        <f t="shared" si="13"/>
        <v>0.6899352112981424</v>
      </c>
      <c r="AD16" s="85">
        <v>75479904</v>
      </c>
      <c r="AE16" s="86">
        <v>3371375</v>
      </c>
      <c r="AF16" s="86">
        <f t="shared" si="14"/>
        <v>78851279</v>
      </c>
      <c r="AG16" s="86">
        <v>355355090</v>
      </c>
      <c r="AH16" s="86">
        <v>358904817</v>
      </c>
      <c r="AI16" s="87">
        <v>225264832</v>
      </c>
      <c r="AJ16" s="124">
        <f t="shared" si="15"/>
        <v>0.6276450505260285</v>
      </c>
      <c r="AK16" s="125">
        <f t="shared" si="16"/>
        <v>0.30971271880066786</v>
      </c>
    </row>
    <row r="17" spans="1:37" ht="16.5">
      <c r="A17" s="65"/>
      <c r="B17" s="66" t="s">
        <v>567</v>
      </c>
      <c r="C17" s="67"/>
      <c r="D17" s="88">
        <f>SUM(D11:D16)</f>
        <v>2940527968</v>
      </c>
      <c r="E17" s="89">
        <f>SUM(E11:E16)</f>
        <v>466669228</v>
      </c>
      <c r="F17" s="90">
        <f t="shared" si="0"/>
        <v>3407197196</v>
      </c>
      <c r="G17" s="88">
        <f>SUM(G11:G16)</f>
        <v>2967928666</v>
      </c>
      <c r="H17" s="89">
        <f>SUM(H11:H16)</f>
        <v>593552948</v>
      </c>
      <c r="I17" s="90">
        <f t="shared" si="1"/>
        <v>3561481614</v>
      </c>
      <c r="J17" s="88">
        <f>SUM(J11:J16)</f>
        <v>532685692</v>
      </c>
      <c r="K17" s="89">
        <f>SUM(K11:K16)</f>
        <v>48190822</v>
      </c>
      <c r="L17" s="89">
        <f t="shared" si="2"/>
        <v>580876514</v>
      </c>
      <c r="M17" s="105">
        <f t="shared" si="3"/>
        <v>0.17048514675990595</v>
      </c>
      <c r="N17" s="88">
        <f>SUM(N11:N16)</f>
        <v>635850278</v>
      </c>
      <c r="O17" s="89">
        <f>SUM(O11:O16)</f>
        <v>86310358</v>
      </c>
      <c r="P17" s="89">
        <f t="shared" si="4"/>
        <v>722160636</v>
      </c>
      <c r="Q17" s="105">
        <f t="shared" si="5"/>
        <v>0.21195152333648493</v>
      </c>
      <c r="R17" s="88">
        <f>SUM(R11:R16)</f>
        <v>688017991</v>
      </c>
      <c r="S17" s="89">
        <f>SUM(S11:S16)</f>
        <v>107002383</v>
      </c>
      <c r="T17" s="89">
        <f t="shared" si="6"/>
        <v>795020374</v>
      </c>
      <c r="U17" s="105">
        <f t="shared" si="7"/>
        <v>0.22322742615736552</v>
      </c>
      <c r="V17" s="88">
        <f>SUM(V11:V16)</f>
        <v>0</v>
      </c>
      <c r="W17" s="89">
        <f>SUM(W11:W16)</f>
        <v>0</v>
      </c>
      <c r="X17" s="89">
        <f t="shared" si="8"/>
        <v>0</v>
      </c>
      <c r="Y17" s="105">
        <f t="shared" si="9"/>
        <v>0</v>
      </c>
      <c r="Z17" s="88">
        <f t="shared" si="10"/>
        <v>1856553961</v>
      </c>
      <c r="AA17" s="89">
        <f t="shared" si="11"/>
        <v>241503563</v>
      </c>
      <c r="AB17" s="89">
        <f t="shared" si="12"/>
        <v>2098057524</v>
      </c>
      <c r="AC17" s="105">
        <f t="shared" si="13"/>
        <v>0.5890968286211683</v>
      </c>
      <c r="AD17" s="88">
        <f>SUM(AD11:AD16)</f>
        <v>566713335</v>
      </c>
      <c r="AE17" s="89">
        <f>SUM(AE11:AE16)</f>
        <v>72765976</v>
      </c>
      <c r="AF17" s="89">
        <f t="shared" si="14"/>
        <v>639479311</v>
      </c>
      <c r="AG17" s="89">
        <f>SUM(AG11:AG16)</f>
        <v>3139927598</v>
      </c>
      <c r="AH17" s="89">
        <f>SUM(AH11:AH16)</f>
        <v>3273082140</v>
      </c>
      <c r="AI17" s="90">
        <f>SUM(AI11:AI16)</f>
        <v>1953324944</v>
      </c>
      <c r="AJ17" s="126">
        <f t="shared" si="15"/>
        <v>0.5967845780980003</v>
      </c>
      <c r="AK17" s="127">
        <f t="shared" si="16"/>
        <v>0.24323079781387946</v>
      </c>
    </row>
    <row r="18" spans="1:37" ht="12.75">
      <c r="A18" s="62" t="s">
        <v>98</v>
      </c>
      <c r="B18" s="63" t="s">
        <v>568</v>
      </c>
      <c r="C18" s="64" t="s">
        <v>569</v>
      </c>
      <c r="D18" s="85">
        <v>548030007</v>
      </c>
      <c r="E18" s="86">
        <v>83246710</v>
      </c>
      <c r="F18" s="87">
        <f t="shared" si="0"/>
        <v>631276717</v>
      </c>
      <c r="G18" s="85">
        <v>559295318</v>
      </c>
      <c r="H18" s="86">
        <v>64066541</v>
      </c>
      <c r="I18" s="87">
        <f t="shared" si="1"/>
        <v>623361859</v>
      </c>
      <c r="J18" s="85">
        <v>98468238</v>
      </c>
      <c r="K18" s="86">
        <v>6289438</v>
      </c>
      <c r="L18" s="86">
        <f t="shared" si="2"/>
        <v>104757676</v>
      </c>
      <c r="M18" s="104">
        <f t="shared" si="3"/>
        <v>0.16594573057887702</v>
      </c>
      <c r="N18" s="85">
        <v>110788904</v>
      </c>
      <c r="O18" s="86">
        <v>13868888</v>
      </c>
      <c r="P18" s="86">
        <f t="shared" si="4"/>
        <v>124657792</v>
      </c>
      <c r="Q18" s="104">
        <f t="shared" si="5"/>
        <v>0.19746933261281677</v>
      </c>
      <c r="R18" s="85">
        <v>112777808</v>
      </c>
      <c r="S18" s="86">
        <v>13891712</v>
      </c>
      <c r="T18" s="86">
        <f t="shared" si="6"/>
        <v>126669520</v>
      </c>
      <c r="U18" s="104">
        <f t="shared" si="7"/>
        <v>0.20320383445211715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322034950</v>
      </c>
      <c r="AA18" s="86">
        <f t="shared" si="11"/>
        <v>34050038</v>
      </c>
      <c r="AB18" s="86">
        <f t="shared" si="12"/>
        <v>356084988</v>
      </c>
      <c r="AC18" s="104">
        <f t="shared" si="13"/>
        <v>0.57123319763457</v>
      </c>
      <c r="AD18" s="85">
        <v>106898661</v>
      </c>
      <c r="AE18" s="86">
        <v>12128482</v>
      </c>
      <c r="AF18" s="86">
        <f t="shared" si="14"/>
        <v>119027143</v>
      </c>
      <c r="AG18" s="86">
        <v>638920755</v>
      </c>
      <c r="AH18" s="86">
        <v>593607085</v>
      </c>
      <c r="AI18" s="87">
        <v>335628708</v>
      </c>
      <c r="AJ18" s="124">
        <f t="shared" si="15"/>
        <v>0.5654054954549608</v>
      </c>
      <c r="AK18" s="125">
        <f t="shared" si="16"/>
        <v>0.06420701032872822</v>
      </c>
    </row>
    <row r="19" spans="1:37" ht="12.75">
      <c r="A19" s="62" t="s">
        <v>98</v>
      </c>
      <c r="B19" s="63" t="s">
        <v>62</v>
      </c>
      <c r="C19" s="64" t="s">
        <v>63</v>
      </c>
      <c r="D19" s="85">
        <v>2182693374</v>
      </c>
      <c r="E19" s="86">
        <v>633141543</v>
      </c>
      <c r="F19" s="87">
        <f t="shared" si="0"/>
        <v>2815834917</v>
      </c>
      <c r="G19" s="85">
        <v>2118661095</v>
      </c>
      <c r="H19" s="86">
        <v>838669081</v>
      </c>
      <c r="I19" s="87">
        <f t="shared" si="1"/>
        <v>2957330176</v>
      </c>
      <c r="J19" s="85">
        <v>386323462</v>
      </c>
      <c r="K19" s="86">
        <v>66814605</v>
      </c>
      <c r="L19" s="86">
        <f t="shared" si="2"/>
        <v>453138067</v>
      </c>
      <c r="M19" s="104">
        <f t="shared" si="3"/>
        <v>0.1609249406860736</v>
      </c>
      <c r="N19" s="85">
        <v>587060690</v>
      </c>
      <c r="O19" s="86">
        <v>213708447</v>
      </c>
      <c r="P19" s="86">
        <f t="shared" si="4"/>
        <v>800769137</v>
      </c>
      <c r="Q19" s="104">
        <f t="shared" si="5"/>
        <v>0.28438071144211186</v>
      </c>
      <c r="R19" s="85">
        <v>398262323</v>
      </c>
      <c r="S19" s="86">
        <v>125502830</v>
      </c>
      <c r="T19" s="86">
        <f t="shared" si="6"/>
        <v>523765153</v>
      </c>
      <c r="U19" s="104">
        <f t="shared" si="7"/>
        <v>0.17710743198394902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1371646475</v>
      </c>
      <c r="AA19" s="86">
        <f t="shared" si="11"/>
        <v>406025882</v>
      </c>
      <c r="AB19" s="86">
        <f t="shared" si="12"/>
        <v>1777672357</v>
      </c>
      <c r="AC19" s="104">
        <f t="shared" si="13"/>
        <v>0.6011071646401108</v>
      </c>
      <c r="AD19" s="85">
        <v>448666786</v>
      </c>
      <c r="AE19" s="86">
        <v>89837459</v>
      </c>
      <c r="AF19" s="86">
        <f t="shared" si="14"/>
        <v>538504245</v>
      </c>
      <c r="AG19" s="86">
        <v>2640380936</v>
      </c>
      <c r="AH19" s="86">
        <v>2790906984</v>
      </c>
      <c r="AI19" s="87">
        <v>1638742776</v>
      </c>
      <c r="AJ19" s="124">
        <f t="shared" si="15"/>
        <v>0.5871721219642052</v>
      </c>
      <c r="AK19" s="125">
        <f t="shared" si="16"/>
        <v>-0.027370428621226517</v>
      </c>
    </row>
    <row r="20" spans="1:37" ht="12.75">
      <c r="A20" s="62" t="s">
        <v>98</v>
      </c>
      <c r="B20" s="63" t="s">
        <v>90</v>
      </c>
      <c r="C20" s="64" t="s">
        <v>91</v>
      </c>
      <c r="D20" s="85">
        <v>1486675554</v>
      </c>
      <c r="E20" s="86">
        <v>418056510</v>
      </c>
      <c r="F20" s="87">
        <f t="shared" si="0"/>
        <v>1904732064</v>
      </c>
      <c r="G20" s="85">
        <v>1575255473</v>
      </c>
      <c r="H20" s="86">
        <v>499855135</v>
      </c>
      <c r="I20" s="87">
        <f t="shared" si="1"/>
        <v>2075110608</v>
      </c>
      <c r="J20" s="85">
        <v>237524586</v>
      </c>
      <c r="K20" s="86">
        <v>14474167</v>
      </c>
      <c r="L20" s="86">
        <f t="shared" si="2"/>
        <v>251998753</v>
      </c>
      <c r="M20" s="104">
        <f t="shared" si="3"/>
        <v>0.13230141801193515</v>
      </c>
      <c r="N20" s="85">
        <v>370006577</v>
      </c>
      <c r="O20" s="86">
        <v>70110279</v>
      </c>
      <c r="P20" s="86">
        <f t="shared" si="4"/>
        <v>440116856</v>
      </c>
      <c r="Q20" s="104">
        <f t="shared" si="5"/>
        <v>0.2310649693562359</v>
      </c>
      <c r="R20" s="85">
        <v>307536458</v>
      </c>
      <c r="S20" s="86">
        <v>78370286</v>
      </c>
      <c r="T20" s="86">
        <f t="shared" si="6"/>
        <v>385906744</v>
      </c>
      <c r="U20" s="104">
        <f t="shared" si="7"/>
        <v>0.18596924063336484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915067621</v>
      </c>
      <c r="AA20" s="86">
        <f t="shared" si="11"/>
        <v>162954732</v>
      </c>
      <c r="AB20" s="86">
        <f t="shared" si="12"/>
        <v>1078022353</v>
      </c>
      <c r="AC20" s="104">
        <f t="shared" si="13"/>
        <v>0.519501152779033</v>
      </c>
      <c r="AD20" s="85">
        <v>265333718</v>
      </c>
      <c r="AE20" s="86">
        <v>58320934</v>
      </c>
      <c r="AF20" s="86">
        <f t="shared" si="14"/>
        <v>323654652</v>
      </c>
      <c r="AG20" s="86">
        <v>1843930814</v>
      </c>
      <c r="AH20" s="86">
        <v>1933425742</v>
      </c>
      <c r="AI20" s="87">
        <v>1002327794</v>
      </c>
      <c r="AJ20" s="124">
        <f t="shared" si="15"/>
        <v>0.5184206314348327</v>
      </c>
      <c r="AK20" s="125">
        <f t="shared" si="16"/>
        <v>0.1923411006618252</v>
      </c>
    </row>
    <row r="21" spans="1:37" ht="12.75">
      <c r="A21" s="62" t="s">
        <v>98</v>
      </c>
      <c r="B21" s="63" t="s">
        <v>570</v>
      </c>
      <c r="C21" s="64" t="s">
        <v>571</v>
      </c>
      <c r="D21" s="85">
        <v>965095074</v>
      </c>
      <c r="E21" s="86">
        <v>209953903</v>
      </c>
      <c r="F21" s="87">
        <f t="shared" si="0"/>
        <v>1175048977</v>
      </c>
      <c r="G21" s="85">
        <v>1023722614</v>
      </c>
      <c r="H21" s="86">
        <v>247760283</v>
      </c>
      <c r="I21" s="87">
        <f t="shared" si="1"/>
        <v>1271482897</v>
      </c>
      <c r="J21" s="85">
        <v>120462098</v>
      </c>
      <c r="K21" s="86">
        <v>13543808</v>
      </c>
      <c r="L21" s="86">
        <f t="shared" si="2"/>
        <v>134005906</v>
      </c>
      <c r="M21" s="104">
        <f t="shared" si="3"/>
        <v>0.11404282597830814</v>
      </c>
      <c r="N21" s="85">
        <v>228535593</v>
      </c>
      <c r="O21" s="86">
        <v>25305871</v>
      </c>
      <c r="P21" s="86">
        <f t="shared" si="4"/>
        <v>253841464</v>
      </c>
      <c r="Q21" s="104">
        <f t="shared" si="5"/>
        <v>0.21602628398356538</v>
      </c>
      <c r="R21" s="85">
        <v>273326965</v>
      </c>
      <c r="S21" s="86">
        <v>33030697</v>
      </c>
      <c r="T21" s="86">
        <f t="shared" si="6"/>
        <v>306357662</v>
      </c>
      <c r="U21" s="104">
        <f t="shared" si="7"/>
        <v>0.24094516939459862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622324656</v>
      </c>
      <c r="AA21" s="86">
        <f t="shared" si="11"/>
        <v>71880376</v>
      </c>
      <c r="AB21" s="86">
        <f t="shared" si="12"/>
        <v>694205032</v>
      </c>
      <c r="AC21" s="104">
        <f t="shared" si="13"/>
        <v>0.5459806291047579</v>
      </c>
      <c r="AD21" s="85">
        <v>222829548</v>
      </c>
      <c r="AE21" s="86">
        <v>30489292</v>
      </c>
      <c r="AF21" s="86">
        <f t="shared" si="14"/>
        <v>253318840</v>
      </c>
      <c r="AG21" s="86">
        <v>1002278424</v>
      </c>
      <c r="AH21" s="86">
        <v>1078711237</v>
      </c>
      <c r="AI21" s="87">
        <v>694562940</v>
      </c>
      <c r="AJ21" s="124">
        <f t="shared" si="15"/>
        <v>0.6438821773393651</v>
      </c>
      <c r="AK21" s="125">
        <f t="shared" si="16"/>
        <v>0.20937574954946103</v>
      </c>
    </row>
    <row r="22" spans="1:37" ht="12.75">
      <c r="A22" s="62" t="s">
        <v>98</v>
      </c>
      <c r="B22" s="63" t="s">
        <v>572</v>
      </c>
      <c r="C22" s="64" t="s">
        <v>573</v>
      </c>
      <c r="D22" s="85">
        <v>677408752</v>
      </c>
      <c r="E22" s="86">
        <v>76008244</v>
      </c>
      <c r="F22" s="87">
        <f t="shared" si="0"/>
        <v>753416996</v>
      </c>
      <c r="G22" s="85">
        <v>655646432</v>
      </c>
      <c r="H22" s="86">
        <v>53821285</v>
      </c>
      <c r="I22" s="87">
        <f t="shared" si="1"/>
        <v>709467717</v>
      </c>
      <c r="J22" s="85">
        <v>139756061</v>
      </c>
      <c r="K22" s="86">
        <v>8326115</v>
      </c>
      <c r="L22" s="86">
        <f t="shared" si="2"/>
        <v>148082176</v>
      </c>
      <c r="M22" s="104">
        <f t="shared" si="3"/>
        <v>0.1965474322801181</v>
      </c>
      <c r="N22" s="85">
        <v>166170659</v>
      </c>
      <c r="O22" s="86">
        <v>12011336</v>
      </c>
      <c r="P22" s="86">
        <f t="shared" si="4"/>
        <v>178181995</v>
      </c>
      <c r="Q22" s="104">
        <f t="shared" si="5"/>
        <v>0.23649850739496722</v>
      </c>
      <c r="R22" s="85">
        <v>136113591</v>
      </c>
      <c r="S22" s="86">
        <v>7444865</v>
      </c>
      <c r="T22" s="86">
        <f t="shared" si="6"/>
        <v>143558456</v>
      </c>
      <c r="U22" s="104">
        <f t="shared" si="7"/>
        <v>0.2023467066366883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442040311</v>
      </c>
      <c r="AA22" s="86">
        <f t="shared" si="11"/>
        <v>27782316</v>
      </c>
      <c r="AB22" s="86">
        <f t="shared" si="12"/>
        <v>469822627</v>
      </c>
      <c r="AC22" s="104">
        <f t="shared" si="13"/>
        <v>0.6622184713162924</v>
      </c>
      <c r="AD22" s="85">
        <v>157560496</v>
      </c>
      <c r="AE22" s="86">
        <v>9465120</v>
      </c>
      <c r="AF22" s="86">
        <f t="shared" si="14"/>
        <v>167025616</v>
      </c>
      <c r="AG22" s="86">
        <v>697552449</v>
      </c>
      <c r="AH22" s="86">
        <v>726012555</v>
      </c>
      <c r="AI22" s="87">
        <v>455134067</v>
      </c>
      <c r="AJ22" s="124">
        <f t="shared" si="15"/>
        <v>0.6268955872257609</v>
      </c>
      <c r="AK22" s="125">
        <f t="shared" si="16"/>
        <v>-0.14050036492606022</v>
      </c>
    </row>
    <row r="23" spans="1:37" ht="12.75">
      <c r="A23" s="62" t="s">
        <v>113</v>
      </c>
      <c r="B23" s="63" t="s">
        <v>574</v>
      </c>
      <c r="C23" s="64" t="s">
        <v>575</v>
      </c>
      <c r="D23" s="85">
        <v>401643137</v>
      </c>
      <c r="E23" s="86">
        <v>27643844</v>
      </c>
      <c r="F23" s="87">
        <f t="shared" si="0"/>
        <v>429286981</v>
      </c>
      <c r="G23" s="85">
        <v>401848332</v>
      </c>
      <c r="H23" s="86">
        <v>20320170</v>
      </c>
      <c r="I23" s="87">
        <f t="shared" si="1"/>
        <v>422168502</v>
      </c>
      <c r="J23" s="85">
        <v>68755731</v>
      </c>
      <c r="K23" s="86">
        <v>700674</v>
      </c>
      <c r="L23" s="86">
        <f t="shared" si="2"/>
        <v>69456405</v>
      </c>
      <c r="M23" s="104">
        <f t="shared" si="3"/>
        <v>0.16179480877385377</v>
      </c>
      <c r="N23" s="85">
        <v>81231285</v>
      </c>
      <c r="O23" s="86">
        <v>3032056</v>
      </c>
      <c r="P23" s="86">
        <f t="shared" si="4"/>
        <v>84263341</v>
      </c>
      <c r="Q23" s="104">
        <f t="shared" si="5"/>
        <v>0.1962867376124784</v>
      </c>
      <c r="R23" s="85">
        <v>97373140</v>
      </c>
      <c r="S23" s="86">
        <v>4275384</v>
      </c>
      <c r="T23" s="86">
        <f t="shared" si="6"/>
        <v>101648524</v>
      </c>
      <c r="U23" s="104">
        <f t="shared" si="7"/>
        <v>0.24077713879279417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247360156</v>
      </c>
      <c r="AA23" s="86">
        <f t="shared" si="11"/>
        <v>8008114</v>
      </c>
      <c r="AB23" s="86">
        <f t="shared" si="12"/>
        <v>255368270</v>
      </c>
      <c r="AC23" s="104">
        <f t="shared" si="13"/>
        <v>0.6048965491035141</v>
      </c>
      <c r="AD23" s="85">
        <v>100773297</v>
      </c>
      <c r="AE23" s="86">
        <v>574305</v>
      </c>
      <c r="AF23" s="86">
        <f t="shared" si="14"/>
        <v>101347602</v>
      </c>
      <c r="AG23" s="86">
        <v>407974450</v>
      </c>
      <c r="AH23" s="86">
        <v>411479914</v>
      </c>
      <c r="AI23" s="87">
        <v>272757136</v>
      </c>
      <c r="AJ23" s="124">
        <f t="shared" si="15"/>
        <v>0.6628686521986588</v>
      </c>
      <c r="AK23" s="125">
        <f t="shared" si="16"/>
        <v>0.002969206908319366</v>
      </c>
    </row>
    <row r="24" spans="1:37" ht="16.5">
      <c r="A24" s="65"/>
      <c r="B24" s="66" t="s">
        <v>576</v>
      </c>
      <c r="C24" s="67"/>
      <c r="D24" s="88">
        <f>SUM(D18:D23)</f>
        <v>6261545898</v>
      </c>
      <c r="E24" s="89">
        <f>SUM(E18:E23)</f>
        <v>1448050754</v>
      </c>
      <c r="F24" s="90">
        <f t="shared" si="0"/>
        <v>7709596652</v>
      </c>
      <c r="G24" s="88">
        <f>SUM(G18:G23)</f>
        <v>6334429264</v>
      </c>
      <c r="H24" s="89">
        <f>SUM(H18:H23)</f>
        <v>1724492495</v>
      </c>
      <c r="I24" s="90">
        <f t="shared" si="1"/>
        <v>8058921759</v>
      </c>
      <c r="J24" s="88">
        <f>SUM(J18:J23)</f>
        <v>1051290176</v>
      </c>
      <c r="K24" s="89">
        <f>SUM(K18:K23)</f>
        <v>110148807</v>
      </c>
      <c r="L24" s="89">
        <f t="shared" si="2"/>
        <v>1161438983</v>
      </c>
      <c r="M24" s="105">
        <f t="shared" si="3"/>
        <v>0.15064847558512715</v>
      </c>
      <c r="N24" s="88">
        <f>SUM(N18:N23)</f>
        <v>1543793708</v>
      </c>
      <c r="O24" s="89">
        <f>SUM(O18:O23)</f>
        <v>338036877</v>
      </c>
      <c r="P24" s="89">
        <f t="shared" si="4"/>
        <v>1881830585</v>
      </c>
      <c r="Q24" s="105">
        <f t="shared" si="5"/>
        <v>0.24408936938507947</v>
      </c>
      <c r="R24" s="88">
        <f>SUM(R18:R23)</f>
        <v>1325390285</v>
      </c>
      <c r="S24" s="89">
        <f>SUM(S18:S23)</f>
        <v>262515774</v>
      </c>
      <c r="T24" s="89">
        <f t="shared" si="6"/>
        <v>1587906059</v>
      </c>
      <c r="U24" s="105">
        <f t="shared" si="7"/>
        <v>0.1970370362792847</v>
      </c>
      <c r="V24" s="88">
        <f>SUM(V18:V23)</f>
        <v>0</v>
      </c>
      <c r="W24" s="89">
        <f>SUM(W18:W23)</f>
        <v>0</v>
      </c>
      <c r="X24" s="89">
        <f t="shared" si="8"/>
        <v>0</v>
      </c>
      <c r="Y24" s="105">
        <f t="shared" si="9"/>
        <v>0</v>
      </c>
      <c r="Z24" s="88">
        <f t="shared" si="10"/>
        <v>3920474169</v>
      </c>
      <c r="AA24" s="89">
        <f t="shared" si="11"/>
        <v>710701458</v>
      </c>
      <c r="AB24" s="89">
        <f t="shared" si="12"/>
        <v>4631175627</v>
      </c>
      <c r="AC24" s="105">
        <f t="shared" si="13"/>
        <v>0.5746644235412783</v>
      </c>
      <c r="AD24" s="88">
        <f>SUM(AD18:AD23)</f>
        <v>1302062506</v>
      </c>
      <c r="AE24" s="89">
        <f>SUM(AE18:AE23)</f>
        <v>200815592</v>
      </c>
      <c r="AF24" s="89">
        <f t="shared" si="14"/>
        <v>1502878098</v>
      </c>
      <c r="AG24" s="89">
        <f>SUM(AG18:AG23)</f>
        <v>7231037828</v>
      </c>
      <c r="AH24" s="89">
        <f>SUM(AH18:AH23)</f>
        <v>7534143517</v>
      </c>
      <c r="AI24" s="90">
        <f>SUM(AI18:AI23)</f>
        <v>4399153421</v>
      </c>
      <c r="AJ24" s="126">
        <f t="shared" si="15"/>
        <v>0.5838956227836348</v>
      </c>
      <c r="AK24" s="127">
        <f t="shared" si="16"/>
        <v>0.056576751709372486</v>
      </c>
    </row>
    <row r="25" spans="1:37" ht="12.75">
      <c r="A25" s="62" t="s">
        <v>98</v>
      </c>
      <c r="B25" s="63" t="s">
        <v>577</v>
      </c>
      <c r="C25" s="64" t="s">
        <v>578</v>
      </c>
      <c r="D25" s="85">
        <v>498830688</v>
      </c>
      <c r="E25" s="86">
        <v>108936203</v>
      </c>
      <c r="F25" s="87">
        <f t="shared" si="0"/>
        <v>607766891</v>
      </c>
      <c r="G25" s="85">
        <v>508561020</v>
      </c>
      <c r="H25" s="86">
        <v>130284306</v>
      </c>
      <c r="I25" s="87">
        <f t="shared" si="1"/>
        <v>638845326</v>
      </c>
      <c r="J25" s="85">
        <v>94680770</v>
      </c>
      <c r="K25" s="86">
        <v>18880036</v>
      </c>
      <c r="L25" s="86">
        <f t="shared" si="2"/>
        <v>113560806</v>
      </c>
      <c r="M25" s="104">
        <f t="shared" si="3"/>
        <v>0.1868492800144982</v>
      </c>
      <c r="N25" s="85">
        <v>80938176</v>
      </c>
      <c r="O25" s="86">
        <v>18287982</v>
      </c>
      <c r="P25" s="86">
        <f t="shared" si="4"/>
        <v>99226158</v>
      </c>
      <c r="Q25" s="104">
        <f t="shared" si="5"/>
        <v>0.16326351347757112</v>
      </c>
      <c r="R25" s="85">
        <v>130874997</v>
      </c>
      <c r="S25" s="86">
        <v>12269444</v>
      </c>
      <c r="T25" s="86">
        <f t="shared" si="6"/>
        <v>143144441</v>
      </c>
      <c r="U25" s="104">
        <f t="shared" si="7"/>
        <v>0.22406744664826742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306493943</v>
      </c>
      <c r="AA25" s="86">
        <f t="shared" si="11"/>
        <v>49437462</v>
      </c>
      <c r="AB25" s="86">
        <f t="shared" si="12"/>
        <v>355931405</v>
      </c>
      <c r="AC25" s="104">
        <f t="shared" si="13"/>
        <v>0.5571480145727794</v>
      </c>
      <c r="AD25" s="85">
        <v>93111342</v>
      </c>
      <c r="AE25" s="86">
        <v>7636800</v>
      </c>
      <c r="AF25" s="86">
        <f t="shared" si="14"/>
        <v>100748142</v>
      </c>
      <c r="AG25" s="86">
        <v>526479155</v>
      </c>
      <c r="AH25" s="86">
        <v>545403250</v>
      </c>
      <c r="AI25" s="87">
        <v>321120185</v>
      </c>
      <c r="AJ25" s="124">
        <f t="shared" si="15"/>
        <v>0.5887757086155977</v>
      </c>
      <c r="AK25" s="125">
        <f t="shared" si="16"/>
        <v>0.4208146984983605</v>
      </c>
    </row>
    <row r="26" spans="1:37" ht="12.75">
      <c r="A26" s="62" t="s">
        <v>98</v>
      </c>
      <c r="B26" s="63" t="s">
        <v>579</v>
      </c>
      <c r="C26" s="64" t="s">
        <v>580</v>
      </c>
      <c r="D26" s="85">
        <v>1037801191</v>
      </c>
      <c r="E26" s="86">
        <v>97647977</v>
      </c>
      <c r="F26" s="87">
        <f t="shared" si="0"/>
        <v>1135449168</v>
      </c>
      <c r="G26" s="85">
        <v>1052196675</v>
      </c>
      <c r="H26" s="86">
        <v>116619618</v>
      </c>
      <c r="I26" s="87">
        <f t="shared" si="1"/>
        <v>1168816293</v>
      </c>
      <c r="J26" s="85">
        <v>209730081</v>
      </c>
      <c r="K26" s="86">
        <v>11813802</v>
      </c>
      <c r="L26" s="86">
        <f t="shared" si="2"/>
        <v>221543883</v>
      </c>
      <c r="M26" s="104">
        <f t="shared" si="3"/>
        <v>0.19511563286468497</v>
      </c>
      <c r="N26" s="85">
        <v>269767881</v>
      </c>
      <c r="O26" s="86">
        <v>21728343</v>
      </c>
      <c r="P26" s="86">
        <f t="shared" si="4"/>
        <v>291496224</v>
      </c>
      <c r="Q26" s="104">
        <f t="shared" si="5"/>
        <v>0.25672327059206584</v>
      </c>
      <c r="R26" s="85">
        <v>240031738</v>
      </c>
      <c r="S26" s="86">
        <v>16141794</v>
      </c>
      <c r="T26" s="86">
        <f t="shared" si="6"/>
        <v>256173532</v>
      </c>
      <c r="U26" s="104">
        <f t="shared" si="7"/>
        <v>0.21917347793165987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719529700</v>
      </c>
      <c r="AA26" s="86">
        <f t="shared" si="11"/>
        <v>49683939</v>
      </c>
      <c r="AB26" s="86">
        <f t="shared" si="12"/>
        <v>769213639</v>
      </c>
      <c r="AC26" s="104">
        <f t="shared" si="13"/>
        <v>0.6581133781303303</v>
      </c>
      <c r="AD26" s="85">
        <v>241140781</v>
      </c>
      <c r="AE26" s="86">
        <v>14574222</v>
      </c>
      <c r="AF26" s="86">
        <f t="shared" si="14"/>
        <v>255715003</v>
      </c>
      <c r="AG26" s="86">
        <v>1161351296</v>
      </c>
      <c r="AH26" s="86">
        <v>1159230091</v>
      </c>
      <c r="AI26" s="87">
        <v>773864270</v>
      </c>
      <c r="AJ26" s="124">
        <f t="shared" si="15"/>
        <v>0.6675674449862086</v>
      </c>
      <c r="AK26" s="125">
        <f t="shared" si="16"/>
        <v>0.001793125137831586</v>
      </c>
    </row>
    <row r="27" spans="1:37" ht="12.75">
      <c r="A27" s="62" t="s">
        <v>98</v>
      </c>
      <c r="B27" s="63" t="s">
        <v>581</v>
      </c>
      <c r="C27" s="64" t="s">
        <v>582</v>
      </c>
      <c r="D27" s="85">
        <v>308921678</v>
      </c>
      <c r="E27" s="86">
        <v>27664699</v>
      </c>
      <c r="F27" s="87">
        <f t="shared" si="0"/>
        <v>336586377</v>
      </c>
      <c r="G27" s="85">
        <v>320454372</v>
      </c>
      <c r="H27" s="86">
        <v>27460020</v>
      </c>
      <c r="I27" s="87">
        <f t="shared" si="1"/>
        <v>347914392</v>
      </c>
      <c r="J27" s="85">
        <v>64337473</v>
      </c>
      <c r="K27" s="86">
        <v>886112</v>
      </c>
      <c r="L27" s="86">
        <f t="shared" si="2"/>
        <v>65223585</v>
      </c>
      <c r="M27" s="104">
        <f t="shared" si="3"/>
        <v>0.1937796341650512</v>
      </c>
      <c r="N27" s="85">
        <v>76513176</v>
      </c>
      <c r="O27" s="86">
        <v>7519673</v>
      </c>
      <c r="P27" s="86">
        <f t="shared" si="4"/>
        <v>84032849</v>
      </c>
      <c r="Q27" s="104">
        <f t="shared" si="5"/>
        <v>0.24966206222897727</v>
      </c>
      <c r="R27" s="85">
        <v>78071481</v>
      </c>
      <c r="S27" s="86">
        <v>7268371</v>
      </c>
      <c r="T27" s="86">
        <f t="shared" si="6"/>
        <v>85339852</v>
      </c>
      <c r="U27" s="104">
        <f t="shared" si="7"/>
        <v>0.24528980106117598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218922130</v>
      </c>
      <c r="AA27" s="86">
        <f t="shared" si="11"/>
        <v>15674156</v>
      </c>
      <c r="AB27" s="86">
        <f t="shared" si="12"/>
        <v>234596286</v>
      </c>
      <c r="AC27" s="104">
        <f t="shared" si="13"/>
        <v>0.6742931347318337</v>
      </c>
      <c r="AD27" s="85">
        <v>61368055</v>
      </c>
      <c r="AE27" s="86">
        <v>6136092</v>
      </c>
      <c r="AF27" s="86">
        <f t="shared" si="14"/>
        <v>67504147</v>
      </c>
      <c r="AG27" s="86">
        <v>322016787</v>
      </c>
      <c r="AH27" s="86">
        <v>313369226</v>
      </c>
      <c r="AI27" s="87">
        <v>195000644</v>
      </c>
      <c r="AJ27" s="124">
        <f t="shared" si="15"/>
        <v>0.622271199023225</v>
      </c>
      <c r="AK27" s="125">
        <f t="shared" si="16"/>
        <v>0.2642164339918258</v>
      </c>
    </row>
    <row r="28" spans="1:37" ht="12.75">
      <c r="A28" s="62" t="s">
        <v>98</v>
      </c>
      <c r="B28" s="63" t="s">
        <v>583</v>
      </c>
      <c r="C28" s="64" t="s">
        <v>584</v>
      </c>
      <c r="D28" s="85">
        <v>232430214</v>
      </c>
      <c r="E28" s="86">
        <v>18810216</v>
      </c>
      <c r="F28" s="87">
        <f t="shared" si="0"/>
        <v>251240430</v>
      </c>
      <c r="G28" s="85">
        <v>242399540</v>
      </c>
      <c r="H28" s="86">
        <v>22378885</v>
      </c>
      <c r="I28" s="87">
        <f t="shared" si="1"/>
        <v>264778425</v>
      </c>
      <c r="J28" s="85">
        <v>45039679</v>
      </c>
      <c r="K28" s="86">
        <v>2263918</v>
      </c>
      <c r="L28" s="86">
        <f t="shared" si="2"/>
        <v>47303597</v>
      </c>
      <c r="M28" s="104">
        <f t="shared" si="3"/>
        <v>0.18828019439387203</v>
      </c>
      <c r="N28" s="85">
        <v>52749685</v>
      </c>
      <c r="O28" s="86">
        <v>5038020</v>
      </c>
      <c r="P28" s="86">
        <f t="shared" si="4"/>
        <v>57787705</v>
      </c>
      <c r="Q28" s="104">
        <f t="shared" si="5"/>
        <v>0.2300095768821921</v>
      </c>
      <c r="R28" s="85">
        <v>46409840</v>
      </c>
      <c r="S28" s="86">
        <v>3019440</v>
      </c>
      <c r="T28" s="86">
        <f t="shared" si="6"/>
        <v>49429280</v>
      </c>
      <c r="U28" s="104">
        <f t="shared" si="7"/>
        <v>0.18668167544240055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144199204</v>
      </c>
      <c r="AA28" s="86">
        <f t="shared" si="11"/>
        <v>10321378</v>
      </c>
      <c r="AB28" s="86">
        <f t="shared" si="12"/>
        <v>154520582</v>
      </c>
      <c r="AC28" s="104">
        <f t="shared" si="13"/>
        <v>0.5835844895595251</v>
      </c>
      <c r="AD28" s="85">
        <v>42336861</v>
      </c>
      <c r="AE28" s="86">
        <v>1765038</v>
      </c>
      <c r="AF28" s="86">
        <f t="shared" si="14"/>
        <v>44101899</v>
      </c>
      <c r="AG28" s="86">
        <v>247431082</v>
      </c>
      <c r="AH28" s="86">
        <v>254358091</v>
      </c>
      <c r="AI28" s="87">
        <v>139139821</v>
      </c>
      <c r="AJ28" s="124">
        <f t="shared" si="15"/>
        <v>0.5470233734377257</v>
      </c>
      <c r="AK28" s="125">
        <f t="shared" si="16"/>
        <v>0.12079708857888405</v>
      </c>
    </row>
    <row r="29" spans="1:37" ht="12.75">
      <c r="A29" s="62" t="s">
        <v>113</v>
      </c>
      <c r="B29" s="63" t="s">
        <v>585</v>
      </c>
      <c r="C29" s="64" t="s">
        <v>586</v>
      </c>
      <c r="D29" s="85">
        <v>180211883</v>
      </c>
      <c r="E29" s="86">
        <v>1220800</v>
      </c>
      <c r="F29" s="87">
        <f t="shared" si="0"/>
        <v>181432683</v>
      </c>
      <c r="G29" s="85">
        <v>189209993</v>
      </c>
      <c r="H29" s="86">
        <v>8730610</v>
      </c>
      <c r="I29" s="87">
        <f t="shared" si="1"/>
        <v>197940603</v>
      </c>
      <c r="J29" s="85">
        <v>31413331</v>
      </c>
      <c r="K29" s="86">
        <v>91923</v>
      </c>
      <c r="L29" s="86">
        <f t="shared" si="2"/>
        <v>31505254</v>
      </c>
      <c r="M29" s="104">
        <f t="shared" si="3"/>
        <v>0.17364707107373814</v>
      </c>
      <c r="N29" s="85">
        <v>44267600</v>
      </c>
      <c r="O29" s="86">
        <v>1848693</v>
      </c>
      <c r="P29" s="86">
        <f t="shared" si="4"/>
        <v>46116293</v>
      </c>
      <c r="Q29" s="104">
        <f t="shared" si="5"/>
        <v>0.25417853188005823</v>
      </c>
      <c r="R29" s="85">
        <v>54783751</v>
      </c>
      <c r="S29" s="86">
        <v>314156</v>
      </c>
      <c r="T29" s="86">
        <f t="shared" si="6"/>
        <v>55097907</v>
      </c>
      <c r="U29" s="104">
        <f t="shared" si="7"/>
        <v>0.27835576008627194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130464682</v>
      </c>
      <c r="AA29" s="86">
        <f t="shared" si="11"/>
        <v>2254772</v>
      </c>
      <c r="AB29" s="86">
        <f t="shared" si="12"/>
        <v>132719454</v>
      </c>
      <c r="AC29" s="104">
        <f t="shared" si="13"/>
        <v>0.670501412992058</v>
      </c>
      <c r="AD29" s="85">
        <v>38534073</v>
      </c>
      <c r="AE29" s="86">
        <v>118065</v>
      </c>
      <c r="AF29" s="86">
        <f t="shared" si="14"/>
        <v>38652138</v>
      </c>
      <c r="AG29" s="86">
        <v>159554799</v>
      </c>
      <c r="AH29" s="86">
        <v>172662950</v>
      </c>
      <c r="AI29" s="87">
        <v>126176931</v>
      </c>
      <c r="AJ29" s="124">
        <f t="shared" si="15"/>
        <v>0.7307701565390838</v>
      </c>
      <c r="AK29" s="125">
        <f t="shared" si="16"/>
        <v>0.4254814830682847</v>
      </c>
    </row>
    <row r="30" spans="1:37" ht="16.5">
      <c r="A30" s="65"/>
      <c r="B30" s="66" t="s">
        <v>587</v>
      </c>
      <c r="C30" s="67"/>
      <c r="D30" s="88">
        <f>SUM(D25:D29)</f>
        <v>2258195654</v>
      </c>
      <c r="E30" s="89">
        <f>SUM(E25:E29)</f>
        <v>254279895</v>
      </c>
      <c r="F30" s="90">
        <f t="shared" si="0"/>
        <v>2512475549</v>
      </c>
      <c r="G30" s="88">
        <f>SUM(G25:G29)</f>
        <v>2312821600</v>
      </c>
      <c r="H30" s="89">
        <f>SUM(H25:H29)</f>
        <v>305473439</v>
      </c>
      <c r="I30" s="90">
        <f t="shared" si="1"/>
        <v>2618295039</v>
      </c>
      <c r="J30" s="88">
        <f>SUM(J25:J29)</f>
        <v>445201334</v>
      </c>
      <c r="K30" s="89">
        <f>SUM(K25:K29)</f>
        <v>33935791</v>
      </c>
      <c r="L30" s="89">
        <f t="shared" si="2"/>
        <v>479137125</v>
      </c>
      <c r="M30" s="105">
        <f t="shared" si="3"/>
        <v>0.19070319915778014</v>
      </c>
      <c r="N30" s="88">
        <f>SUM(N25:N29)</f>
        <v>524236518</v>
      </c>
      <c r="O30" s="89">
        <f>SUM(O25:O29)</f>
        <v>54422711</v>
      </c>
      <c r="P30" s="89">
        <f t="shared" si="4"/>
        <v>578659229</v>
      </c>
      <c r="Q30" s="105">
        <f t="shared" si="5"/>
        <v>0.23031437230516108</v>
      </c>
      <c r="R30" s="88">
        <f>SUM(R25:R29)</f>
        <v>550171807</v>
      </c>
      <c r="S30" s="89">
        <f>SUM(S25:S29)</f>
        <v>39013205</v>
      </c>
      <c r="T30" s="89">
        <f t="shared" si="6"/>
        <v>589185012</v>
      </c>
      <c r="U30" s="105">
        <f t="shared" si="7"/>
        <v>0.22502621103579917</v>
      </c>
      <c r="V30" s="88">
        <f>SUM(V25:V29)</f>
        <v>0</v>
      </c>
      <c r="W30" s="89">
        <f>SUM(W25:W29)</f>
        <v>0</v>
      </c>
      <c r="X30" s="89">
        <f t="shared" si="8"/>
        <v>0</v>
      </c>
      <c r="Y30" s="105">
        <f t="shared" si="9"/>
        <v>0</v>
      </c>
      <c r="Z30" s="88">
        <f t="shared" si="10"/>
        <v>1519609659</v>
      </c>
      <c r="AA30" s="89">
        <f t="shared" si="11"/>
        <v>127371707</v>
      </c>
      <c r="AB30" s="89">
        <f t="shared" si="12"/>
        <v>1646981366</v>
      </c>
      <c r="AC30" s="105">
        <f t="shared" si="13"/>
        <v>0.6290281811132439</v>
      </c>
      <c r="AD30" s="88">
        <f>SUM(AD25:AD29)</f>
        <v>476491112</v>
      </c>
      <c r="AE30" s="89">
        <f>SUM(AE25:AE29)</f>
        <v>30230217</v>
      </c>
      <c r="AF30" s="89">
        <f t="shared" si="14"/>
        <v>506721329</v>
      </c>
      <c r="AG30" s="89">
        <f>SUM(AG25:AG29)</f>
        <v>2416833119</v>
      </c>
      <c r="AH30" s="89">
        <f>SUM(AH25:AH29)</f>
        <v>2445023608</v>
      </c>
      <c r="AI30" s="90">
        <f>SUM(AI25:AI29)</f>
        <v>1555301851</v>
      </c>
      <c r="AJ30" s="126">
        <f t="shared" si="15"/>
        <v>0.6361091344521692</v>
      </c>
      <c r="AK30" s="127">
        <f t="shared" si="16"/>
        <v>0.16273971171243118</v>
      </c>
    </row>
    <row r="31" spans="1:37" ht="12.75">
      <c r="A31" s="62" t="s">
        <v>98</v>
      </c>
      <c r="B31" s="63" t="s">
        <v>588</v>
      </c>
      <c r="C31" s="64" t="s">
        <v>589</v>
      </c>
      <c r="D31" s="85">
        <v>126311682</v>
      </c>
      <c r="E31" s="86">
        <v>30800500</v>
      </c>
      <c r="F31" s="87">
        <f t="shared" si="0"/>
        <v>157112182</v>
      </c>
      <c r="G31" s="85">
        <v>136477719</v>
      </c>
      <c r="H31" s="86">
        <v>21651500</v>
      </c>
      <c r="I31" s="87">
        <f t="shared" si="1"/>
        <v>158129219</v>
      </c>
      <c r="J31" s="85">
        <v>23850596</v>
      </c>
      <c r="K31" s="86">
        <v>1232875</v>
      </c>
      <c r="L31" s="86">
        <f t="shared" si="2"/>
        <v>25083471</v>
      </c>
      <c r="M31" s="104">
        <f t="shared" si="3"/>
        <v>0.1596532533677115</v>
      </c>
      <c r="N31" s="85">
        <v>33038279</v>
      </c>
      <c r="O31" s="86">
        <v>3826928</v>
      </c>
      <c r="P31" s="86">
        <f t="shared" si="4"/>
        <v>36865207</v>
      </c>
      <c r="Q31" s="104">
        <f t="shared" si="5"/>
        <v>0.23464257532875457</v>
      </c>
      <c r="R31" s="85">
        <v>31133438</v>
      </c>
      <c r="S31" s="86">
        <v>7003974</v>
      </c>
      <c r="T31" s="86">
        <f t="shared" si="6"/>
        <v>38137412</v>
      </c>
      <c r="U31" s="104">
        <f t="shared" si="7"/>
        <v>0.2411787792362397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88022313</v>
      </c>
      <c r="AA31" s="86">
        <f t="shared" si="11"/>
        <v>12063777</v>
      </c>
      <c r="AB31" s="86">
        <f t="shared" si="12"/>
        <v>100086090</v>
      </c>
      <c r="AC31" s="104">
        <f t="shared" si="13"/>
        <v>0.6329386221783591</v>
      </c>
      <c r="AD31" s="85">
        <v>31697279</v>
      </c>
      <c r="AE31" s="86">
        <v>0</v>
      </c>
      <c r="AF31" s="86">
        <f t="shared" si="14"/>
        <v>31697279</v>
      </c>
      <c r="AG31" s="86">
        <v>201787880</v>
      </c>
      <c r="AH31" s="86">
        <v>165573233</v>
      </c>
      <c r="AI31" s="87">
        <v>65355606</v>
      </c>
      <c r="AJ31" s="124">
        <f t="shared" si="15"/>
        <v>0.3947232581971749</v>
      </c>
      <c r="AK31" s="125">
        <f t="shared" si="16"/>
        <v>0.20317620954151927</v>
      </c>
    </row>
    <row r="32" spans="1:37" ht="12.75">
      <c r="A32" s="62" t="s">
        <v>98</v>
      </c>
      <c r="B32" s="63" t="s">
        <v>590</v>
      </c>
      <c r="C32" s="64" t="s">
        <v>591</v>
      </c>
      <c r="D32" s="85">
        <v>435400044</v>
      </c>
      <c r="E32" s="86">
        <v>78374193</v>
      </c>
      <c r="F32" s="87">
        <f t="shared" si="0"/>
        <v>513774237</v>
      </c>
      <c r="G32" s="85">
        <v>435859518</v>
      </c>
      <c r="H32" s="86">
        <v>75363107</v>
      </c>
      <c r="I32" s="87">
        <f t="shared" si="1"/>
        <v>511222625</v>
      </c>
      <c r="J32" s="85">
        <v>68489495</v>
      </c>
      <c r="K32" s="86">
        <v>4026964</v>
      </c>
      <c r="L32" s="86">
        <f t="shared" si="2"/>
        <v>72516459</v>
      </c>
      <c r="M32" s="104">
        <f t="shared" si="3"/>
        <v>0.1411445996658645</v>
      </c>
      <c r="N32" s="85">
        <v>91244242</v>
      </c>
      <c r="O32" s="86">
        <v>7617680</v>
      </c>
      <c r="P32" s="86">
        <f t="shared" si="4"/>
        <v>98861922</v>
      </c>
      <c r="Q32" s="104">
        <f t="shared" si="5"/>
        <v>0.19242288709778183</v>
      </c>
      <c r="R32" s="85">
        <v>93628561</v>
      </c>
      <c r="S32" s="86">
        <v>10088819</v>
      </c>
      <c r="T32" s="86">
        <f t="shared" si="6"/>
        <v>103717380</v>
      </c>
      <c r="U32" s="104">
        <f t="shared" si="7"/>
        <v>0.20288104424173323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253362298</v>
      </c>
      <c r="AA32" s="86">
        <f t="shared" si="11"/>
        <v>21733463</v>
      </c>
      <c r="AB32" s="86">
        <f t="shared" si="12"/>
        <v>275095761</v>
      </c>
      <c r="AC32" s="104">
        <f t="shared" si="13"/>
        <v>0.538113431501589</v>
      </c>
      <c r="AD32" s="85">
        <v>79993815</v>
      </c>
      <c r="AE32" s="86">
        <v>18374404</v>
      </c>
      <c r="AF32" s="86">
        <f t="shared" si="14"/>
        <v>98368219</v>
      </c>
      <c r="AG32" s="86">
        <v>581321481</v>
      </c>
      <c r="AH32" s="86">
        <v>580577648</v>
      </c>
      <c r="AI32" s="87">
        <v>314847513</v>
      </c>
      <c r="AJ32" s="124">
        <f t="shared" si="15"/>
        <v>0.5423004383386113</v>
      </c>
      <c r="AK32" s="125">
        <f t="shared" si="16"/>
        <v>0.05437895546324767</v>
      </c>
    </row>
    <row r="33" spans="1:37" ht="12.75">
      <c r="A33" s="62" t="s">
        <v>98</v>
      </c>
      <c r="B33" s="63" t="s">
        <v>592</v>
      </c>
      <c r="C33" s="64" t="s">
        <v>593</v>
      </c>
      <c r="D33" s="85">
        <v>925106935</v>
      </c>
      <c r="E33" s="86">
        <v>126284585</v>
      </c>
      <c r="F33" s="87">
        <f t="shared" si="0"/>
        <v>1051391520</v>
      </c>
      <c r="G33" s="85">
        <v>939534477</v>
      </c>
      <c r="H33" s="86">
        <v>152845153</v>
      </c>
      <c r="I33" s="87">
        <f t="shared" si="1"/>
        <v>1092379630</v>
      </c>
      <c r="J33" s="85">
        <v>161114484</v>
      </c>
      <c r="K33" s="86">
        <v>21499879</v>
      </c>
      <c r="L33" s="86">
        <f t="shared" si="2"/>
        <v>182614363</v>
      </c>
      <c r="M33" s="104">
        <f t="shared" si="3"/>
        <v>0.17368825934605217</v>
      </c>
      <c r="N33" s="85">
        <v>216067319</v>
      </c>
      <c r="O33" s="86">
        <v>32427055</v>
      </c>
      <c r="P33" s="86">
        <f t="shared" si="4"/>
        <v>248494374</v>
      </c>
      <c r="Q33" s="104">
        <f t="shared" si="5"/>
        <v>0.23634808658148584</v>
      </c>
      <c r="R33" s="85">
        <v>197703800</v>
      </c>
      <c r="S33" s="86">
        <v>28742436</v>
      </c>
      <c r="T33" s="86">
        <f t="shared" si="6"/>
        <v>226446236</v>
      </c>
      <c r="U33" s="104">
        <f t="shared" si="7"/>
        <v>0.20729628215421775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574885603</v>
      </c>
      <c r="AA33" s="86">
        <f t="shared" si="11"/>
        <v>82669370</v>
      </c>
      <c r="AB33" s="86">
        <f t="shared" si="12"/>
        <v>657554973</v>
      </c>
      <c r="AC33" s="104">
        <f t="shared" si="13"/>
        <v>0.6019473037958425</v>
      </c>
      <c r="AD33" s="85">
        <v>221570994</v>
      </c>
      <c r="AE33" s="86">
        <v>26104974</v>
      </c>
      <c r="AF33" s="86">
        <f t="shared" si="14"/>
        <v>247675968</v>
      </c>
      <c r="AG33" s="86">
        <v>1022238160</v>
      </c>
      <c r="AH33" s="86">
        <v>1043663710</v>
      </c>
      <c r="AI33" s="87">
        <v>611128276</v>
      </c>
      <c r="AJ33" s="124">
        <f t="shared" si="15"/>
        <v>0.5855605307958826</v>
      </c>
      <c r="AK33" s="125">
        <f t="shared" si="16"/>
        <v>-0.08571575260785902</v>
      </c>
    </row>
    <row r="34" spans="1:37" ht="12.75">
      <c r="A34" s="62" t="s">
        <v>98</v>
      </c>
      <c r="B34" s="63" t="s">
        <v>68</v>
      </c>
      <c r="C34" s="64" t="s">
        <v>69</v>
      </c>
      <c r="D34" s="85">
        <v>1812022525</v>
      </c>
      <c r="E34" s="86">
        <v>340931872</v>
      </c>
      <c r="F34" s="87">
        <f t="shared" si="0"/>
        <v>2152954397</v>
      </c>
      <c r="G34" s="85">
        <v>1798268225</v>
      </c>
      <c r="H34" s="86">
        <v>350685276</v>
      </c>
      <c r="I34" s="87">
        <f t="shared" si="1"/>
        <v>2148953501</v>
      </c>
      <c r="J34" s="85">
        <v>228497108</v>
      </c>
      <c r="K34" s="86">
        <v>24913681</v>
      </c>
      <c r="L34" s="86">
        <f t="shared" si="2"/>
        <v>253410789</v>
      </c>
      <c r="M34" s="104">
        <f t="shared" si="3"/>
        <v>0.11770374205469063</v>
      </c>
      <c r="N34" s="85">
        <v>498345678</v>
      </c>
      <c r="O34" s="86">
        <v>33903055</v>
      </c>
      <c r="P34" s="86">
        <f t="shared" si="4"/>
        <v>532248733</v>
      </c>
      <c r="Q34" s="104">
        <f t="shared" si="5"/>
        <v>0.2472178387715288</v>
      </c>
      <c r="R34" s="85">
        <v>342833535</v>
      </c>
      <c r="S34" s="86">
        <v>53666498</v>
      </c>
      <c r="T34" s="86">
        <f t="shared" si="6"/>
        <v>396500033</v>
      </c>
      <c r="U34" s="104">
        <f t="shared" si="7"/>
        <v>0.18450842831894296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1069676321</v>
      </c>
      <c r="AA34" s="86">
        <f t="shared" si="11"/>
        <v>112483234</v>
      </c>
      <c r="AB34" s="86">
        <f t="shared" si="12"/>
        <v>1182159555</v>
      </c>
      <c r="AC34" s="104">
        <f t="shared" si="13"/>
        <v>0.5501094157923336</v>
      </c>
      <c r="AD34" s="85">
        <v>351536721</v>
      </c>
      <c r="AE34" s="86">
        <v>42220230</v>
      </c>
      <c r="AF34" s="86">
        <f t="shared" si="14"/>
        <v>393756951</v>
      </c>
      <c r="AG34" s="86">
        <v>1848921422</v>
      </c>
      <c r="AH34" s="86">
        <v>1958546972</v>
      </c>
      <c r="AI34" s="87">
        <v>1131530478</v>
      </c>
      <c r="AJ34" s="124">
        <f t="shared" si="15"/>
        <v>0.5777397704403895</v>
      </c>
      <c r="AK34" s="125">
        <f t="shared" si="16"/>
        <v>0.006966434479527495</v>
      </c>
    </row>
    <row r="35" spans="1:37" ht="12.75">
      <c r="A35" s="62" t="s">
        <v>98</v>
      </c>
      <c r="B35" s="63" t="s">
        <v>594</v>
      </c>
      <c r="C35" s="64" t="s">
        <v>595</v>
      </c>
      <c r="D35" s="85">
        <v>663069000</v>
      </c>
      <c r="E35" s="86">
        <v>37235841</v>
      </c>
      <c r="F35" s="87">
        <f t="shared" si="0"/>
        <v>700304841</v>
      </c>
      <c r="G35" s="85">
        <v>607029613</v>
      </c>
      <c r="H35" s="86">
        <v>46648541</v>
      </c>
      <c r="I35" s="87">
        <f t="shared" si="1"/>
        <v>653678154</v>
      </c>
      <c r="J35" s="85">
        <v>141941184</v>
      </c>
      <c r="K35" s="86">
        <v>1218452</v>
      </c>
      <c r="L35" s="86">
        <f t="shared" si="2"/>
        <v>143159636</v>
      </c>
      <c r="M35" s="104">
        <f t="shared" si="3"/>
        <v>0.20442474136773817</v>
      </c>
      <c r="N35" s="85">
        <v>148119320</v>
      </c>
      <c r="O35" s="86">
        <v>11048333</v>
      </c>
      <c r="P35" s="86">
        <f t="shared" si="4"/>
        <v>159167653</v>
      </c>
      <c r="Q35" s="104">
        <f t="shared" si="5"/>
        <v>0.22728338243773472</v>
      </c>
      <c r="R35" s="85">
        <v>91292879</v>
      </c>
      <c r="S35" s="86">
        <v>8887139</v>
      </c>
      <c r="T35" s="86">
        <f t="shared" si="6"/>
        <v>100180018</v>
      </c>
      <c r="U35" s="104">
        <f t="shared" si="7"/>
        <v>0.15325587582662278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381353383</v>
      </c>
      <c r="AA35" s="86">
        <f t="shared" si="11"/>
        <v>21153924</v>
      </c>
      <c r="AB35" s="86">
        <f t="shared" si="12"/>
        <v>402507307</v>
      </c>
      <c r="AC35" s="104">
        <f t="shared" si="13"/>
        <v>0.6157576240493422</v>
      </c>
      <c r="AD35" s="85">
        <v>114089458</v>
      </c>
      <c r="AE35" s="86">
        <v>5725645</v>
      </c>
      <c r="AF35" s="86">
        <f t="shared" si="14"/>
        <v>119815103</v>
      </c>
      <c r="AG35" s="86">
        <v>638034700</v>
      </c>
      <c r="AH35" s="86">
        <v>615738573</v>
      </c>
      <c r="AI35" s="87">
        <v>375296316</v>
      </c>
      <c r="AJ35" s="124">
        <f t="shared" si="15"/>
        <v>0.6095059371893532</v>
      </c>
      <c r="AK35" s="125">
        <f t="shared" si="16"/>
        <v>-0.16387821324996066</v>
      </c>
    </row>
    <row r="36" spans="1:37" ht="12.75">
      <c r="A36" s="62" t="s">
        <v>98</v>
      </c>
      <c r="B36" s="63" t="s">
        <v>596</v>
      </c>
      <c r="C36" s="64" t="s">
        <v>597</v>
      </c>
      <c r="D36" s="85">
        <v>571939742</v>
      </c>
      <c r="E36" s="86">
        <v>111864106</v>
      </c>
      <c r="F36" s="87">
        <f t="shared" si="0"/>
        <v>683803848</v>
      </c>
      <c r="G36" s="85">
        <v>573084755</v>
      </c>
      <c r="H36" s="86">
        <v>129012949</v>
      </c>
      <c r="I36" s="87">
        <f t="shared" si="1"/>
        <v>702097704</v>
      </c>
      <c r="J36" s="85">
        <v>98182435</v>
      </c>
      <c r="K36" s="86">
        <v>7505069</v>
      </c>
      <c r="L36" s="86">
        <f t="shared" si="2"/>
        <v>105687504</v>
      </c>
      <c r="M36" s="104">
        <f t="shared" si="3"/>
        <v>0.1545582176952008</v>
      </c>
      <c r="N36" s="85">
        <v>140861696</v>
      </c>
      <c r="O36" s="86">
        <v>13084261</v>
      </c>
      <c r="P36" s="86">
        <f t="shared" si="4"/>
        <v>153945957</v>
      </c>
      <c r="Q36" s="104">
        <f t="shared" si="5"/>
        <v>0.22513175006292155</v>
      </c>
      <c r="R36" s="85">
        <v>110802888</v>
      </c>
      <c r="S36" s="86">
        <v>23965779</v>
      </c>
      <c r="T36" s="86">
        <f t="shared" si="6"/>
        <v>134768667</v>
      </c>
      <c r="U36" s="104">
        <f t="shared" si="7"/>
        <v>0.19195144241633924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349847019</v>
      </c>
      <c r="AA36" s="86">
        <f t="shared" si="11"/>
        <v>44555109</v>
      </c>
      <c r="AB36" s="86">
        <f t="shared" si="12"/>
        <v>394402128</v>
      </c>
      <c r="AC36" s="104">
        <f t="shared" si="13"/>
        <v>0.5617482093346939</v>
      </c>
      <c r="AD36" s="85">
        <v>123302389</v>
      </c>
      <c r="AE36" s="86">
        <v>21095656</v>
      </c>
      <c r="AF36" s="86">
        <f t="shared" si="14"/>
        <v>144398045</v>
      </c>
      <c r="AG36" s="86">
        <v>638452646</v>
      </c>
      <c r="AH36" s="86">
        <v>686469659</v>
      </c>
      <c r="AI36" s="87">
        <v>452498239</v>
      </c>
      <c r="AJ36" s="124">
        <f t="shared" si="15"/>
        <v>0.659167135892309</v>
      </c>
      <c r="AK36" s="125">
        <f t="shared" si="16"/>
        <v>-0.06668634606514234</v>
      </c>
    </row>
    <row r="37" spans="1:37" ht="12.75">
      <c r="A37" s="62" t="s">
        <v>98</v>
      </c>
      <c r="B37" s="63" t="s">
        <v>598</v>
      </c>
      <c r="C37" s="64" t="s">
        <v>599</v>
      </c>
      <c r="D37" s="85">
        <v>811980420</v>
      </c>
      <c r="E37" s="86">
        <v>137512094</v>
      </c>
      <c r="F37" s="87">
        <f t="shared" si="0"/>
        <v>949492514</v>
      </c>
      <c r="G37" s="85">
        <v>798492393</v>
      </c>
      <c r="H37" s="86">
        <v>166599205</v>
      </c>
      <c r="I37" s="87">
        <f t="shared" si="1"/>
        <v>965091598</v>
      </c>
      <c r="J37" s="85">
        <v>151502388</v>
      </c>
      <c r="K37" s="86">
        <v>23924255</v>
      </c>
      <c r="L37" s="86">
        <f t="shared" si="2"/>
        <v>175426643</v>
      </c>
      <c r="M37" s="104">
        <f t="shared" si="3"/>
        <v>0.1847583213278499</v>
      </c>
      <c r="N37" s="85">
        <v>154867239</v>
      </c>
      <c r="O37" s="86">
        <v>20432836</v>
      </c>
      <c r="P37" s="86">
        <f t="shared" si="4"/>
        <v>175300075</v>
      </c>
      <c r="Q37" s="104">
        <f t="shared" si="5"/>
        <v>0.18462502064550243</v>
      </c>
      <c r="R37" s="85">
        <v>150702494</v>
      </c>
      <c r="S37" s="86">
        <v>30838734</v>
      </c>
      <c r="T37" s="86">
        <f t="shared" si="6"/>
        <v>181541228</v>
      </c>
      <c r="U37" s="104">
        <f t="shared" si="7"/>
        <v>0.18810776964198583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457072121</v>
      </c>
      <c r="AA37" s="86">
        <f t="shared" si="11"/>
        <v>75195825</v>
      </c>
      <c r="AB37" s="86">
        <f t="shared" si="12"/>
        <v>532267946</v>
      </c>
      <c r="AC37" s="104">
        <f t="shared" si="13"/>
        <v>0.5515206505818114</v>
      </c>
      <c r="AD37" s="85">
        <v>139141600</v>
      </c>
      <c r="AE37" s="86">
        <v>12926615</v>
      </c>
      <c r="AF37" s="86">
        <f t="shared" si="14"/>
        <v>152068215</v>
      </c>
      <c r="AG37" s="86">
        <v>914943239</v>
      </c>
      <c r="AH37" s="86">
        <v>877972980</v>
      </c>
      <c r="AI37" s="87">
        <v>497912818</v>
      </c>
      <c r="AJ37" s="124">
        <f t="shared" si="15"/>
        <v>0.5671163342634986</v>
      </c>
      <c r="AK37" s="125">
        <f t="shared" si="16"/>
        <v>0.19381442071901755</v>
      </c>
    </row>
    <row r="38" spans="1:37" ht="12.75">
      <c r="A38" s="62" t="s">
        <v>113</v>
      </c>
      <c r="B38" s="63" t="s">
        <v>600</v>
      </c>
      <c r="C38" s="64" t="s">
        <v>601</v>
      </c>
      <c r="D38" s="85">
        <v>342764281</v>
      </c>
      <c r="E38" s="86">
        <v>2458500</v>
      </c>
      <c r="F38" s="87">
        <f t="shared" si="0"/>
        <v>345222781</v>
      </c>
      <c r="G38" s="85">
        <v>371899461</v>
      </c>
      <c r="H38" s="86">
        <v>4676500</v>
      </c>
      <c r="I38" s="87">
        <f t="shared" si="1"/>
        <v>376575961</v>
      </c>
      <c r="J38" s="85">
        <v>47373539</v>
      </c>
      <c r="K38" s="86">
        <v>0</v>
      </c>
      <c r="L38" s="86">
        <f t="shared" si="2"/>
        <v>47373539</v>
      </c>
      <c r="M38" s="104">
        <f t="shared" si="3"/>
        <v>0.13722599320581919</v>
      </c>
      <c r="N38" s="85">
        <v>93060629</v>
      </c>
      <c r="O38" s="86">
        <v>182111</v>
      </c>
      <c r="P38" s="86">
        <f t="shared" si="4"/>
        <v>93242740</v>
      </c>
      <c r="Q38" s="104">
        <f t="shared" si="5"/>
        <v>0.2700944002881432</v>
      </c>
      <c r="R38" s="85">
        <v>55404000</v>
      </c>
      <c r="S38" s="86">
        <v>669447</v>
      </c>
      <c r="T38" s="86">
        <f t="shared" si="6"/>
        <v>56073447</v>
      </c>
      <c r="U38" s="104">
        <f t="shared" si="7"/>
        <v>0.1489034160627157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195838168</v>
      </c>
      <c r="AA38" s="86">
        <f t="shared" si="11"/>
        <v>851558</v>
      </c>
      <c r="AB38" s="86">
        <f t="shared" si="12"/>
        <v>196689726</v>
      </c>
      <c r="AC38" s="104">
        <f t="shared" si="13"/>
        <v>0.522310891745955</v>
      </c>
      <c r="AD38" s="85">
        <v>50549790</v>
      </c>
      <c r="AE38" s="86">
        <v>135493</v>
      </c>
      <c r="AF38" s="86">
        <f t="shared" si="14"/>
        <v>50685283</v>
      </c>
      <c r="AG38" s="86">
        <v>314890488</v>
      </c>
      <c r="AH38" s="86">
        <v>353734459</v>
      </c>
      <c r="AI38" s="87">
        <v>126390379</v>
      </c>
      <c r="AJ38" s="124">
        <f t="shared" si="15"/>
        <v>0.3573029875497654</v>
      </c>
      <c r="AK38" s="125">
        <f t="shared" si="16"/>
        <v>0.1063062822397578</v>
      </c>
    </row>
    <row r="39" spans="1:37" ht="16.5">
      <c r="A39" s="65"/>
      <c r="B39" s="66" t="s">
        <v>602</v>
      </c>
      <c r="C39" s="67"/>
      <c r="D39" s="88">
        <f>SUM(D31:D38)</f>
        <v>5688594629</v>
      </c>
      <c r="E39" s="89">
        <f>SUM(E31:E38)</f>
        <v>865461691</v>
      </c>
      <c r="F39" s="90">
        <f t="shared" si="0"/>
        <v>6554056320</v>
      </c>
      <c r="G39" s="88">
        <f>SUM(G31:G38)</f>
        <v>5660646161</v>
      </c>
      <c r="H39" s="89">
        <f>SUM(H31:H38)</f>
        <v>947482231</v>
      </c>
      <c r="I39" s="90">
        <f t="shared" si="1"/>
        <v>6608128392</v>
      </c>
      <c r="J39" s="88">
        <f>SUM(J31:J38)</f>
        <v>920951229</v>
      </c>
      <c r="K39" s="89">
        <f>SUM(K31:K38)</f>
        <v>84321175</v>
      </c>
      <c r="L39" s="89">
        <f t="shared" si="2"/>
        <v>1005272404</v>
      </c>
      <c r="M39" s="105">
        <f t="shared" si="3"/>
        <v>0.15338171582877091</v>
      </c>
      <c r="N39" s="88">
        <f>SUM(N31:N38)</f>
        <v>1375604402</v>
      </c>
      <c r="O39" s="89">
        <f>SUM(O31:O38)</f>
        <v>122522259</v>
      </c>
      <c r="P39" s="89">
        <f t="shared" si="4"/>
        <v>1498126661</v>
      </c>
      <c r="Q39" s="105">
        <f t="shared" si="5"/>
        <v>0.22858007131070854</v>
      </c>
      <c r="R39" s="88">
        <f>SUM(R31:R38)</f>
        <v>1073501595</v>
      </c>
      <c r="S39" s="89">
        <f>SUM(S31:S38)</f>
        <v>163862826</v>
      </c>
      <c r="T39" s="89">
        <f t="shared" si="6"/>
        <v>1237364421</v>
      </c>
      <c r="U39" s="105">
        <f t="shared" si="7"/>
        <v>0.18724884681387105</v>
      </c>
      <c r="V39" s="88">
        <f>SUM(V31:V38)</f>
        <v>0</v>
      </c>
      <c r="W39" s="89">
        <f>SUM(W31:W38)</f>
        <v>0</v>
      </c>
      <c r="X39" s="89">
        <f t="shared" si="8"/>
        <v>0</v>
      </c>
      <c r="Y39" s="105">
        <f t="shared" si="9"/>
        <v>0</v>
      </c>
      <c r="Z39" s="88">
        <f t="shared" si="10"/>
        <v>3370057226</v>
      </c>
      <c r="AA39" s="89">
        <f t="shared" si="11"/>
        <v>370706260</v>
      </c>
      <c r="AB39" s="89">
        <f t="shared" si="12"/>
        <v>3740763486</v>
      </c>
      <c r="AC39" s="105">
        <f t="shared" si="13"/>
        <v>0.5660851702773635</v>
      </c>
      <c r="AD39" s="88">
        <f>SUM(AD31:AD38)</f>
        <v>1111882046</v>
      </c>
      <c r="AE39" s="89">
        <f>SUM(AE31:AE38)</f>
        <v>126583017</v>
      </c>
      <c r="AF39" s="89">
        <f t="shared" si="14"/>
        <v>1238465063</v>
      </c>
      <c r="AG39" s="89">
        <f>SUM(AG31:AG38)</f>
        <v>6160590016</v>
      </c>
      <c r="AH39" s="89">
        <f>SUM(AH31:AH38)</f>
        <v>6282277234</v>
      </c>
      <c r="AI39" s="90">
        <f>SUM(AI31:AI38)</f>
        <v>3574959625</v>
      </c>
      <c r="AJ39" s="126">
        <f t="shared" si="15"/>
        <v>0.5690547379304018</v>
      </c>
      <c r="AK39" s="127">
        <f t="shared" si="16"/>
        <v>-0.0008887146136636881</v>
      </c>
    </row>
    <row r="40" spans="1:37" ht="12.75">
      <c r="A40" s="62" t="s">
        <v>98</v>
      </c>
      <c r="B40" s="63" t="s">
        <v>603</v>
      </c>
      <c r="C40" s="64" t="s">
        <v>604</v>
      </c>
      <c r="D40" s="85">
        <v>86024700</v>
      </c>
      <c r="E40" s="86">
        <v>9115000</v>
      </c>
      <c r="F40" s="87">
        <f t="shared" si="0"/>
        <v>95139700</v>
      </c>
      <c r="G40" s="85">
        <v>86024700</v>
      </c>
      <c r="H40" s="86">
        <v>16117505</v>
      </c>
      <c r="I40" s="87">
        <f t="shared" si="1"/>
        <v>102142205</v>
      </c>
      <c r="J40" s="85">
        <v>10022567</v>
      </c>
      <c r="K40" s="86">
        <v>672410</v>
      </c>
      <c r="L40" s="86">
        <f t="shared" si="2"/>
        <v>10694977</v>
      </c>
      <c r="M40" s="104">
        <f t="shared" si="3"/>
        <v>0.11241339840255961</v>
      </c>
      <c r="N40" s="85">
        <v>29901262</v>
      </c>
      <c r="O40" s="86">
        <v>3651933</v>
      </c>
      <c r="P40" s="86">
        <f t="shared" si="4"/>
        <v>33553195</v>
      </c>
      <c r="Q40" s="104">
        <f t="shared" si="5"/>
        <v>0.35267291151853536</v>
      </c>
      <c r="R40" s="85">
        <v>16640726</v>
      </c>
      <c r="S40" s="86">
        <v>525150</v>
      </c>
      <c r="T40" s="86">
        <f t="shared" si="6"/>
        <v>17165876</v>
      </c>
      <c r="U40" s="104">
        <f t="shared" si="7"/>
        <v>0.16805860026225203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56564555</v>
      </c>
      <c r="AA40" s="86">
        <f t="shared" si="11"/>
        <v>4849493</v>
      </c>
      <c r="AB40" s="86">
        <f t="shared" si="12"/>
        <v>61414048</v>
      </c>
      <c r="AC40" s="104">
        <f t="shared" si="13"/>
        <v>0.6012602528014742</v>
      </c>
      <c r="AD40" s="85">
        <v>22805260</v>
      </c>
      <c r="AE40" s="86">
        <v>419466</v>
      </c>
      <c r="AF40" s="86">
        <f t="shared" si="14"/>
        <v>23224726</v>
      </c>
      <c r="AG40" s="86">
        <v>110301100</v>
      </c>
      <c r="AH40" s="86">
        <v>108847065</v>
      </c>
      <c r="AI40" s="87">
        <v>65196830</v>
      </c>
      <c r="AJ40" s="124">
        <f t="shared" si="15"/>
        <v>0.5989764629850148</v>
      </c>
      <c r="AK40" s="125">
        <f t="shared" si="16"/>
        <v>-0.2608792887373569</v>
      </c>
    </row>
    <row r="41" spans="1:37" ht="12.75">
      <c r="A41" s="62" t="s">
        <v>98</v>
      </c>
      <c r="B41" s="63" t="s">
        <v>605</v>
      </c>
      <c r="C41" s="64" t="s">
        <v>606</v>
      </c>
      <c r="D41" s="85">
        <v>68352280</v>
      </c>
      <c r="E41" s="86">
        <v>8528546</v>
      </c>
      <c r="F41" s="87">
        <f t="shared" si="0"/>
        <v>76880826</v>
      </c>
      <c r="G41" s="85">
        <v>71102250</v>
      </c>
      <c r="H41" s="86">
        <v>17382986</v>
      </c>
      <c r="I41" s="87">
        <f t="shared" si="1"/>
        <v>88485236</v>
      </c>
      <c r="J41" s="85">
        <v>12922686</v>
      </c>
      <c r="K41" s="86">
        <v>1793033</v>
      </c>
      <c r="L41" s="86">
        <f t="shared" si="2"/>
        <v>14715719</v>
      </c>
      <c r="M41" s="104">
        <f t="shared" si="3"/>
        <v>0.19140948095432794</v>
      </c>
      <c r="N41" s="85">
        <v>29079724</v>
      </c>
      <c r="O41" s="86">
        <v>358723</v>
      </c>
      <c r="P41" s="86">
        <f t="shared" si="4"/>
        <v>29438447</v>
      </c>
      <c r="Q41" s="104">
        <f t="shared" si="5"/>
        <v>0.3829101289832656</v>
      </c>
      <c r="R41" s="85">
        <v>20299758</v>
      </c>
      <c r="S41" s="86">
        <v>2777207</v>
      </c>
      <c r="T41" s="86">
        <f t="shared" si="6"/>
        <v>23076965</v>
      </c>
      <c r="U41" s="104">
        <f t="shared" si="7"/>
        <v>0.26080017461896127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f t="shared" si="10"/>
        <v>62302168</v>
      </c>
      <c r="AA41" s="86">
        <f t="shared" si="11"/>
        <v>4928963</v>
      </c>
      <c r="AB41" s="86">
        <f t="shared" si="12"/>
        <v>67231131</v>
      </c>
      <c r="AC41" s="104">
        <f t="shared" si="13"/>
        <v>0.7598005502296451</v>
      </c>
      <c r="AD41" s="85">
        <v>20974751</v>
      </c>
      <c r="AE41" s="86">
        <v>1383685</v>
      </c>
      <c r="AF41" s="86">
        <f t="shared" si="14"/>
        <v>22358436</v>
      </c>
      <c r="AG41" s="86">
        <v>73291364</v>
      </c>
      <c r="AH41" s="86">
        <v>86490341</v>
      </c>
      <c r="AI41" s="87">
        <v>55178922</v>
      </c>
      <c r="AJ41" s="124">
        <f t="shared" si="15"/>
        <v>0.6379778523476974</v>
      </c>
      <c r="AK41" s="125">
        <f t="shared" si="16"/>
        <v>0.032136818514497234</v>
      </c>
    </row>
    <row r="42" spans="1:37" ht="12.75">
      <c r="A42" s="62" t="s">
        <v>98</v>
      </c>
      <c r="B42" s="63" t="s">
        <v>607</v>
      </c>
      <c r="C42" s="64" t="s">
        <v>608</v>
      </c>
      <c r="D42" s="85">
        <v>303804240</v>
      </c>
      <c r="E42" s="86">
        <v>15870000</v>
      </c>
      <c r="F42" s="87">
        <f t="shared" si="0"/>
        <v>319674240</v>
      </c>
      <c r="G42" s="85">
        <v>303804240</v>
      </c>
      <c r="H42" s="86">
        <v>88325649</v>
      </c>
      <c r="I42" s="87">
        <f t="shared" si="1"/>
        <v>392129889</v>
      </c>
      <c r="J42" s="85">
        <v>47028075</v>
      </c>
      <c r="K42" s="86">
        <v>17983811</v>
      </c>
      <c r="L42" s="86">
        <f t="shared" si="2"/>
        <v>65011886</v>
      </c>
      <c r="M42" s="104">
        <f t="shared" si="3"/>
        <v>0.20336917356869294</v>
      </c>
      <c r="N42" s="85">
        <v>71105173</v>
      </c>
      <c r="O42" s="86">
        <v>19029009</v>
      </c>
      <c r="P42" s="86">
        <f t="shared" si="4"/>
        <v>90134182</v>
      </c>
      <c r="Q42" s="104">
        <f t="shared" si="5"/>
        <v>0.2819563503146203</v>
      </c>
      <c r="R42" s="85">
        <v>59065466</v>
      </c>
      <c r="S42" s="86">
        <v>22277831</v>
      </c>
      <c r="T42" s="86">
        <f t="shared" si="6"/>
        <v>81343297</v>
      </c>
      <c r="U42" s="104">
        <f t="shared" si="7"/>
        <v>0.20743967568358454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177198714</v>
      </c>
      <c r="AA42" s="86">
        <f t="shared" si="11"/>
        <v>59290651</v>
      </c>
      <c r="AB42" s="86">
        <f t="shared" si="12"/>
        <v>236489365</v>
      </c>
      <c r="AC42" s="104">
        <f t="shared" si="13"/>
        <v>0.603089363075815</v>
      </c>
      <c r="AD42" s="85">
        <v>57577578</v>
      </c>
      <c r="AE42" s="86">
        <v>11144428</v>
      </c>
      <c r="AF42" s="86">
        <f t="shared" si="14"/>
        <v>68722006</v>
      </c>
      <c r="AG42" s="86">
        <v>311928287</v>
      </c>
      <c r="AH42" s="86">
        <v>337906287</v>
      </c>
      <c r="AI42" s="87">
        <v>205119972</v>
      </c>
      <c r="AJ42" s="124">
        <f t="shared" si="15"/>
        <v>0.6070321266321985</v>
      </c>
      <c r="AK42" s="125">
        <f t="shared" si="16"/>
        <v>0.18365719708473005</v>
      </c>
    </row>
    <row r="43" spans="1:37" ht="12.75">
      <c r="A43" s="62" t="s">
        <v>113</v>
      </c>
      <c r="B43" s="63" t="s">
        <v>609</v>
      </c>
      <c r="C43" s="64" t="s">
        <v>610</v>
      </c>
      <c r="D43" s="85">
        <v>71778470</v>
      </c>
      <c r="E43" s="86">
        <v>1154754</v>
      </c>
      <c r="F43" s="87">
        <f t="shared" si="0"/>
        <v>72933224</v>
      </c>
      <c r="G43" s="85">
        <v>78661175</v>
      </c>
      <c r="H43" s="86">
        <v>1340594</v>
      </c>
      <c r="I43" s="87">
        <f t="shared" si="1"/>
        <v>80001769</v>
      </c>
      <c r="J43" s="85">
        <v>15664265</v>
      </c>
      <c r="K43" s="86">
        <v>2314</v>
      </c>
      <c r="L43" s="86">
        <f t="shared" si="2"/>
        <v>15666579</v>
      </c>
      <c r="M43" s="104">
        <f t="shared" si="3"/>
        <v>0.21480716387911222</v>
      </c>
      <c r="N43" s="85">
        <v>20662873</v>
      </c>
      <c r="O43" s="86">
        <v>55520</v>
      </c>
      <c r="P43" s="86">
        <f t="shared" si="4"/>
        <v>20718393</v>
      </c>
      <c r="Q43" s="104">
        <f t="shared" si="5"/>
        <v>0.2840734560150529</v>
      </c>
      <c r="R43" s="85">
        <v>21704506</v>
      </c>
      <c r="S43" s="86">
        <v>543716</v>
      </c>
      <c r="T43" s="86">
        <f t="shared" si="6"/>
        <v>22248222</v>
      </c>
      <c r="U43" s="104">
        <f t="shared" si="7"/>
        <v>0.2780966255883667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58031644</v>
      </c>
      <c r="AA43" s="86">
        <f t="shared" si="11"/>
        <v>601550</v>
      </c>
      <c r="AB43" s="86">
        <f t="shared" si="12"/>
        <v>58633194</v>
      </c>
      <c r="AC43" s="104">
        <f t="shared" si="13"/>
        <v>0.732898718777081</v>
      </c>
      <c r="AD43" s="85">
        <v>16250507</v>
      </c>
      <c r="AE43" s="86">
        <v>30712</v>
      </c>
      <c r="AF43" s="86">
        <f t="shared" si="14"/>
        <v>16281219</v>
      </c>
      <c r="AG43" s="86">
        <v>77059664</v>
      </c>
      <c r="AH43" s="86">
        <v>78866994</v>
      </c>
      <c r="AI43" s="87">
        <v>66333874</v>
      </c>
      <c r="AJ43" s="124">
        <f t="shared" si="15"/>
        <v>0.8410853594851099</v>
      </c>
      <c r="AK43" s="125">
        <f t="shared" si="16"/>
        <v>0.36649608361634356</v>
      </c>
    </row>
    <row r="44" spans="1:37" ht="16.5">
      <c r="A44" s="65"/>
      <c r="B44" s="66" t="s">
        <v>611</v>
      </c>
      <c r="C44" s="67"/>
      <c r="D44" s="88">
        <f>SUM(D40:D43)</f>
        <v>529959690</v>
      </c>
      <c r="E44" s="89">
        <f>SUM(E40:E43)</f>
        <v>34668300</v>
      </c>
      <c r="F44" s="90">
        <f t="shared" si="0"/>
        <v>564627990</v>
      </c>
      <c r="G44" s="88">
        <f>SUM(G40:G43)</f>
        <v>539592365</v>
      </c>
      <c r="H44" s="89">
        <f>SUM(H40:H43)</f>
        <v>123166734</v>
      </c>
      <c r="I44" s="90">
        <f t="shared" si="1"/>
        <v>662759099</v>
      </c>
      <c r="J44" s="88">
        <f>SUM(J40:J43)</f>
        <v>85637593</v>
      </c>
      <c r="K44" s="89">
        <f>SUM(K40:K43)</f>
        <v>20451568</v>
      </c>
      <c r="L44" s="89">
        <f t="shared" si="2"/>
        <v>106089161</v>
      </c>
      <c r="M44" s="105">
        <f t="shared" si="3"/>
        <v>0.1878921393889807</v>
      </c>
      <c r="N44" s="88">
        <f>SUM(N40:N43)</f>
        <v>150749032</v>
      </c>
      <c r="O44" s="89">
        <f>SUM(O40:O43)</f>
        <v>23095185</v>
      </c>
      <c r="P44" s="89">
        <f t="shared" si="4"/>
        <v>173844217</v>
      </c>
      <c r="Q44" s="105">
        <f t="shared" si="5"/>
        <v>0.3078916031066756</v>
      </c>
      <c r="R44" s="88">
        <f>SUM(R40:R43)</f>
        <v>117710456</v>
      </c>
      <c r="S44" s="89">
        <f>SUM(S40:S43)</f>
        <v>26123904</v>
      </c>
      <c r="T44" s="89">
        <f t="shared" si="6"/>
        <v>143834360</v>
      </c>
      <c r="U44" s="105">
        <f t="shared" si="7"/>
        <v>0.21702359155388978</v>
      </c>
      <c r="V44" s="88">
        <f>SUM(V40:V43)</f>
        <v>0</v>
      </c>
      <c r="W44" s="89">
        <f>SUM(W40:W43)</f>
        <v>0</v>
      </c>
      <c r="X44" s="89">
        <f t="shared" si="8"/>
        <v>0</v>
      </c>
      <c r="Y44" s="105">
        <f t="shared" si="9"/>
        <v>0</v>
      </c>
      <c r="Z44" s="88">
        <f t="shared" si="10"/>
        <v>354097081</v>
      </c>
      <c r="AA44" s="89">
        <f t="shared" si="11"/>
        <v>69670657</v>
      </c>
      <c r="AB44" s="89">
        <f t="shared" si="12"/>
        <v>423767738</v>
      </c>
      <c r="AC44" s="105">
        <f t="shared" si="13"/>
        <v>0.6393993513471175</v>
      </c>
      <c r="AD44" s="88">
        <f>SUM(AD40:AD43)</f>
        <v>117608096</v>
      </c>
      <c r="AE44" s="89">
        <f>SUM(AE40:AE43)</f>
        <v>12978291</v>
      </c>
      <c r="AF44" s="89">
        <f t="shared" si="14"/>
        <v>130586387</v>
      </c>
      <c r="AG44" s="89">
        <f>SUM(AG40:AG43)</f>
        <v>572580415</v>
      </c>
      <c r="AH44" s="89">
        <f>SUM(AH40:AH43)</f>
        <v>612110687</v>
      </c>
      <c r="AI44" s="90">
        <f>SUM(AI40:AI43)</f>
        <v>391829598</v>
      </c>
      <c r="AJ44" s="126">
        <f t="shared" si="15"/>
        <v>0.6401286667945401</v>
      </c>
      <c r="AK44" s="127">
        <f t="shared" si="16"/>
        <v>0.10144987777324754</v>
      </c>
    </row>
    <row r="45" spans="1:37" ht="16.5">
      <c r="A45" s="68"/>
      <c r="B45" s="69" t="s">
        <v>612</v>
      </c>
      <c r="C45" s="70"/>
      <c r="D45" s="91">
        <f>SUM(D9,D11:D16,D18:D23,D25:D29,D31:D38,D40:D43)</f>
        <v>56001097879</v>
      </c>
      <c r="E45" s="92">
        <f>SUM(E9,E11:E16,E18:E23,E25:E29,E31:E38,E40:E43)</f>
        <v>10092332675</v>
      </c>
      <c r="F45" s="93">
        <f t="shared" si="0"/>
        <v>66093430554</v>
      </c>
      <c r="G45" s="91">
        <f>SUM(G9,G11:G16,G18:G23,G25:G29,G31:G38,G40:G43)</f>
        <v>55157125110</v>
      </c>
      <c r="H45" s="92">
        <f>SUM(H9,H11:H16,H18:H23,H25:H29,H31:H38,H40:H43)</f>
        <v>11721305627</v>
      </c>
      <c r="I45" s="93">
        <f t="shared" si="1"/>
        <v>66878430737</v>
      </c>
      <c r="J45" s="91">
        <f>SUM(J9,J11:J16,J18:J23,J25:J29,J31:J38,J40:J43)</f>
        <v>11063977735</v>
      </c>
      <c r="K45" s="92">
        <f>SUM(K9,K11:K16,K18:K23,K25:K29,K31:K38,K40:K43)</f>
        <v>1087696829</v>
      </c>
      <c r="L45" s="92">
        <f t="shared" si="2"/>
        <v>12151674564</v>
      </c>
      <c r="M45" s="106">
        <f t="shared" si="3"/>
        <v>0.18385601204452195</v>
      </c>
      <c r="N45" s="91">
        <f>SUM(N9,N11:N16,N18:N23,N25:N29,N31:N38,N40:N43)</f>
        <v>13206826664</v>
      </c>
      <c r="O45" s="92">
        <f>SUM(O9,O11:O16,O18:O23,O25:O29,O31:O38,O40:O43)</f>
        <v>2037699968</v>
      </c>
      <c r="P45" s="92">
        <f t="shared" si="4"/>
        <v>15244526632</v>
      </c>
      <c r="Q45" s="106">
        <f t="shared" si="5"/>
        <v>0.23065116312195108</v>
      </c>
      <c r="R45" s="91">
        <f>SUM(R9,R11:R16,R18:R23,R25:R29,R31:R38,R40:R43)</f>
        <v>11489256021</v>
      </c>
      <c r="S45" s="92">
        <f>SUM(S9,S11:S16,S18:S23,S25:S29,S31:S38,S40:S43)</f>
        <v>1547047312</v>
      </c>
      <c r="T45" s="92">
        <f t="shared" si="6"/>
        <v>13036303333</v>
      </c>
      <c r="U45" s="106">
        <f t="shared" si="7"/>
        <v>0.1949253771259283</v>
      </c>
      <c r="V45" s="91">
        <f>SUM(V9,V11:V16,V18:V23,V25:V29,V31:V38,V40:V43)</f>
        <v>0</v>
      </c>
      <c r="W45" s="92">
        <f>SUM(W9,W11:W16,W18:W23,W25:W29,W31:W38,W40:W43)</f>
        <v>0</v>
      </c>
      <c r="X45" s="92">
        <f t="shared" si="8"/>
        <v>0</v>
      </c>
      <c r="Y45" s="106">
        <f t="shared" si="9"/>
        <v>0</v>
      </c>
      <c r="Z45" s="91">
        <f t="shared" si="10"/>
        <v>35760060420</v>
      </c>
      <c r="AA45" s="92">
        <f t="shared" si="11"/>
        <v>4672444109</v>
      </c>
      <c r="AB45" s="92">
        <f t="shared" si="12"/>
        <v>40432504529</v>
      </c>
      <c r="AC45" s="106">
        <f t="shared" si="13"/>
        <v>0.6045671838204633</v>
      </c>
      <c r="AD45" s="91">
        <f>SUM(AD9,AD11:AD16,AD18:AD23,AD25:AD29,AD31:AD38,AD40:AD43)</f>
        <v>11056076011</v>
      </c>
      <c r="AE45" s="92">
        <f>SUM(AE9,AE11:AE16,AE18:AE23,AE25:AE29,AE31:AE38,AE40:AE43)</f>
        <v>1785130707</v>
      </c>
      <c r="AF45" s="92">
        <f t="shared" si="14"/>
        <v>12841206718</v>
      </c>
      <c r="AG45" s="92">
        <f>SUM(AG9,AG11:AG16,AG18:AG23,AG25:AG29,AG31:AG38,AG40:AG43)</f>
        <v>61091648401</v>
      </c>
      <c r="AH45" s="92">
        <f>SUM(AH9,AH11:AH16,AH18:AH23,AH25:AH29,AH31:AH38,AH40:AH43)</f>
        <v>62649975136</v>
      </c>
      <c r="AI45" s="93">
        <f>SUM(AI9,AI11:AI16,AI18:AI23,AI25:AI29,AI31:AI38,AI40:AI43)</f>
        <v>38321176152</v>
      </c>
      <c r="AJ45" s="128">
        <f t="shared" si="15"/>
        <v>0.6116710512464328</v>
      </c>
      <c r="AK45" s="129">
        <f t="shared" si="16"/>
        <v>0.015193012563727848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37" ht="16.5" customHeight="1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s="13" customFormat="1" ht="16.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40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41</v>
      </c>
      <c r="C9" s="39" t="s">
        <v>42</v>
      </c>
      <c r="D9" s="72">
        <v>6198139550</v>
      </c>
      <c r="E9" s="73">
        <v>1646166419</v>
      </c>
      <c r="F9" s="74">
        <f>$D9+$E9</f>
        <v>7844305969</v>
      </c>
      <c r="G9" s="72">
        <v>5936097194</v>
      </c>
      <c r="H9" s="73">
        <v>1634319577</v>
      </c>
      <c r="I9" s="75">
        <f>$G9+$H9</f>
        <v>7570416771</v>
      </c>
      <c r="J9" s="72">
        <v>1437364220</v>
      </c>
      <c r="K9" s="73">
        <v>127625173</v>
      </c>
      <c r="L9" s="73">
        <f>$J9+$K9</f>
        <v>1564989393</v>
      </c>
      <c r="M9" s="99">
        <f>IF($F9=0,0,$L9/$F9)</f>
        <v>0.19950641894702972</v>
      </c>
      <c r="N9" s="110">
        <v>2079073656</v>
      </c>
      <c r="O9" s="111">
        <v>299183051</v>
      </c>
      <c r="P9" s="112">
        <f>$N9+$O9</f>
        <v>2378256707</v>
      </c>
      <c r="Q9" s="99">
        <f>IF($F9=0,0,$P9/$F9)</f>
        <v>0.30318255259275445</v>
      </c>
      <c r="R9" s="110">
        <v>1408504958</v>
      </c>
      <c r="S9" s="112">
        <v>180102980</v>
      </c>
      <c r="T9" s="112">
        <f>$R9+$S9</f>
        <v>1588607938</v>
      </c>
      <c r="U9" s="99">
        <f>IF($I9=0,0,$T9/$I9)</f>
        <v>0.20984418507650482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$J9+$N9+$R9</f>
        <v>4924942834</v>
      </c>
      <c r="AA9" s="73">
        <f>$K9+$O9+$S9</f>
        <v>606911204</v>
      </c>
      <c r="AB9" s="73">
        <f>$Z9+$AA9</f>
        <v>5531854038</v>
      </c>
      <c r="AC9" s="99">
        <f>IF($I9=0,0,$AB9/$I9)</f>
        <v>0.730719880468256</v>
      </c>
      <c r="AD9" s="72">
        <v>1349151308</v>
      </c>
      <c r="AE9" s="73">
        <v>259298387</v>
      </c>
      <c r="AF9" s="73">
        <f>$AD9+$AE9</f>
        <v>1608449695</v>
      </c>
      <c r="AG9" s="73">
        <v>7464095217</v>
      </c>
      <c r="AH9" s="73">
        <v>7433826479</v>
      </c>
      <c r="AI9" s="73">
        <v>4958896200</v>
      </c>
      <c r="AJ9" s="99">
        <f>IF($AH9=0,0,$AI9/$AH9)</f>
        <v>0.6670718255273389</v>
      </c>
      <c r="AK9" s="99">
        <f>IF($AF9=0,0,(($T9/$AF9)-1))</f>
        <v>-0.012335951234085707</v>
      </c>
    </row>
    <row r="10" spans="1:37" s="13" customFormat="1" ht="12.75">
      <c r="A10" s="29"/>
      <c r="B10" s="38" t="s">
        <v>43</v>
      </c>
      <c r="C10" s="39" t="s">
        <v>44</v>
      </c>
      <c r="D10" s="72">
        <v>38322274040</v>
      </c>
      <c r="E10" s="73">
        <v>7023202807</v>
      </c>
      <c r="F10" s="75">
        <f aca="true" t="shared" si="0" ref="F10:F17">$D10+$E10</f>
        <v>45345476847</v>
      </c>
      <c r="G10" s="72">
        <v>37341707054</v>
      </c>
      <c r="H10" s="73">
        <v>8027137780</v>
      </c>
      <c r="I10" s="75">
        <f aca="true" t="shared" si="1" ref="I10:I17">$G10+$H10</f>
        <v>45368844834</v>
      </c>
      <c r="J10" s="72">
        <v>8028211711</v>
      </c>
      <c r="K10" s="73">
        <v>790648666</v>
      </c>
      <c r="L10" s="73">
        <f aca="true" t="shared" si="2" ref="L10:L17">$J10+$K10</f>
        <v>8818860377</v>
      </c>
      <c r="M10" s="99">
        <f aca="true" t="shared" si="3" ref="M10:M17">IF($F10=0,0,$L10/$F10)</f>
        <v>0.19448158868757037</v>
      </c>
      <c r="N10" s="110">
        <v>8976592726</v>
      </c>
      <c r="O10" s="111">
        <v>1413312578</v>
      </c>
      <c r="P10" s="112">
        <f aca="true" t="shared" si="4" ref="P10:P17">$N10+$O10</f>
        <v>10389905304</v>
      </c>
      <c r="Q10" s="99">
        <f aca="true" t="shared" si="5" ref="Q10:Q17">IF($F10=0,0,$P10/$F10)</f>
        <v>0.22912771077601718</v>
      </c>
      <c r="R10" s="110">
        <v>7734463887</v>
      </c>
      <c r="S10" s="112">
        <v>948529220</v>
      </c>
      <c r="T10" s="112">
        <f aca="true" t="shared" si="6" ref="T10:T17">$R10+$S10</f>
        <v>8682993107</v>
      </c>
      <c r="U10" s="99">
        <f aca="true" t="shared" si="7" ref="U10:U17">IF($I10=0,0,$T10/$I10)</f>
        <v>0.19138669143484235</v>
      </c>
      <c r="V10" s="110">
        <v>0</v>
      </c>
      <c r="W10" s="112">
        <v>0</v>
      </c>
      <c r="X10" s="112">
        <f aca="true" t="shared" si="8" ref="X10:X17">$V10+$W10</f>
        <v>0</v>
      </c>
      <c r="Y10" s="99">
        <f aca="true" t="shared" si="9" ref="Y10:Y17">IF($I10=0,0,$X10/$I10)</f>
        <v>0</v>
      </c>
      <c r="Z10" s="72">
        <f aca="true" t="shared" si="10" ref="Z10:Z17">$J10+$N10+$R10</f>
        <v>24739268324</v>
      </c>
      <c r="AA10" s="73">
        <f aca="true" t="shared" si="11" ref="AA10:AA17">$K10+$O10+$S10</f>
        <v>3152490464</v>
      </c>
      <c r="AB10" s="73">
        <f aca="true" t="shared" si="12" ref="AB10:AB17">$Z10+$AA10</f>
        <v>27891758788</v>
      </c>
      <c r="AC10" s="99">
        <f aca="true" t="shared" si="13" ref="AC10:AC17">IF($I10=0,0,$AB10/$I10)</f>
        <v>0.6147778038002315</v>
      </c>
      <c r="AD10" s="72">
        <v>7481318916</v>
      </c>
      <c r="AE10" s="73">
        <v>1341757614</v>
      </c>
      <c r="AF10" s="73">
        <f aca="true" t="shared" si="14" ref="AF10:AF17">$AD10+$AE10</f>
        <v>8823076530</v>
      </c>
      <c r="AG10" s="73">
        <v>41570679425</v>
      </c>
      <c r="AH10" s="73">
        <v>42503337950</v>
      </c>
      <c r="AI10" s="73">
        <v>26446606713</v>
      </c>
      <c r="AJ10" s="99">
        <f aca="true" t="shared" si="15" ref="AJ10:AJ17">IF($AH10=0,0,$AI10/$AH10)</f>
        <v>0.622224229638416</v>
      </c>
      <c r="AK10" s="99">
        <f aca="true" t="shared" si="16" ref="AK10:AK17">IF($AF10=0,0,(($T10/$AF10)-1))</f>
        <v>-0.01587693618248598</v>
      </c>
    </row>
    <row r="11" spans="1:37" s="13" customFormat="1" ht="12.75">
      <c r="A11" s="29"/>
      <c r="B11" s="38" t="s">
        <v>45</v>
      </c>
      <c r="C11" s="39" t="s">
        <v>46</v>
      </c>
      <c r="D11" s="72">
        <v>32773094191</v>
      </c>
      <c r="E11" s="73">
        <v>6715955712</v>
      </c>
      <c r="F11" s="75">
        <f t="shared" si="0"/>
        <v>39489049903</v>
      </c>
      <c r="G11" s="72">
        <v>32569946378</v>
      </c>
      <c r="H11" s="73">
        <v>6620082394</v>
      </c>
      <c r="I11" s="75">
        <f t="shared" si="1"/>
        <v>39190028772</v>
      </c>
      <c r="J11" s="72">
        <v>7889929209</v>
      </c>
      <c r="K11" s="73">
        <v>377682198</v>
      </c>
      <c r="L11" s="73">
        <f t="shared" si="2"/>
        <v>8267611407</v>
      </c>
      <c r="M11" s="99">
        <f t="shared" si="3"/>
        <v>0.20936465747614522</v>
      </c>
      <c r="N11" s="110">
        <v>7737465984</v>
      </c>
      <c r="O11" s="111">
        <v>1223538368</v>
      </c>
      <c r="P11" s="112">
        <f t="shared" si="4"/>
        <v>8961004352</v>
      </c>
      <c r="Q11" s="99">
        <f t="shared" si="5"/>
        <v>0.22692377694605484</v>
      </c>
      <c r="R11" s="110">
        <v>7605706981</v>
      </c>
      <c r="S11" s="112">
        <v>1042620237</v>
      </c>
      <c r="T11" s="112">
        <f t="shared" si="6"/>
        <v>8648327218</v>
      </c>
      <c r="U11" s="99">
        <f t="shared" si="7"/>
        <v>0.22067672540671746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23233102174</v>
      </c>
      <c r="AA11" s="73">
        <f t="shared" si="11"/>
        <v>2643840803</v>
      </c>
      <c r="AB11" s="73">
        <f t="shared" si="12"/>
        <v>25876942977</v>
      </c>
      <c r="AC11" s="99">
        <f t="shared" si="13"/>
        <v>0.6602940540704128</v>
      </c>
      <c r="AD11" s="72">
        <v>7094798948</v>
      </c>
      <c r="AE11" s="73">
        <v>706744007</v>
      </c>
      <c r="AF11" s="73">
        <f t="shared" si="14"/>
        <v>7801542955</v>
      </c>
      <c r="AG11" s="73">
        <v>37509158197</v>
      </c>
      <c r="AH11" s="73">
        <v>37461616771</v>
      </c>
      <c r="AI11" s="73">
        <v>24340663810</v>
      </c>
      <c r="AJ11" s="99">
        <f t="shared" si="15"/>
        <v>0.6497494210885936</v>
      </c>
      <c r="AK11" s="99">
        <f t="shared" si="16"/>
        <v>0.10854061406625948</v>
      </c>
    </row>
    <row r="12" spans="1:37" s="13" customFormat="1" ht="12.75">
      <c r="A12" s="29"/>
      <c r="B12" s="38" t="s">
        <v>47</v>
      </c>
      <c r="C12" s="39" t="s">
        <v>48</v>
      </c>
      <c r="D12" s="72">
        <v>32697270950</v>
      </c>
      <c r="E12" s="73">
        <v>7340084000</v>
      </c>
      <c r="F12" s="75">
        <f t="shared" si="0"/>
        <v>40037354950</v>
      </c>
      <c r="G12" s="72">
        <v>32255531950</v>
      </c>
      <c r="H12" s="73">
        <v>7335632000</v>
      </c>
      <c r="I12" s="75">
        <f t="shared" si="1"/>
        <v>39591163950</v>
      </c>
      <c r="J12" s="72">
        <v>7861077671</v>
      </c>
      <c r="K12" s="73">
        <v>891584000</v>
      </c>
      <c r="L12" s="73">
        <f t="shared" si="2"/>
        <v>8752661671</v>
      </c>
      <c r="M12" s="99">
        <f t="shared" si="3"/>
        <v>0.21861238540684366</v>
      </c>
      <c r="N12" s="110">
        <v>7459811544</v>
      </c>
      <c r="O12" s="111">
        <v>1172886000</v>
      </c>
      <c r="P12" s="112">
        <f t="shared" si="4"/>
        <v>8632697544</v>
      </c>
      <c r="Q12" s="99">
        <f t="shared" si="5"/>
        <v>0.21561608040243427</v>
      </c>
      <c r="R12" s="110">
        <v>6979895944</v>
      </c>
      <c r="S12" s="112">
        <v>722179200</v>
      </c>
      <c r="T12" s="112">
        <f t="shared" si="6"/>
        <v>7702075144</v>
      </c>
      <c r="U12" s="99">
        <f t="shared" si="7"/>
        <v>0.1945402553389694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22300785159</v>
      </c>
      <c r="AA12" s="73">
        <f t="shared" si="11"/>
        <v>2786649200</v>
      </c>
      <c r="AB12" s="73">
        <f t="shared" si="12"/>
        <v>25087434359</v>
      </c>
      <c r="AC12" s="99">
        <f t="shared" si="13"/>
        <v>0.633662460408669</v>
      </c>
      <c r="AD12" s="72">
        <v>6537307171</v>
      </c>
      <c r="AE12" s="73">
        <v>1258115000</v>
      </c>
      <c r="AF12" s="73">
        <f t="shared" si="14"/>
        <v>7795422171</v>
      </c>
      <c r="AG12" s="73">
        <v>37371341349</v>
      </c>
      <c r="AH12" s="73">
        <v>36810509531</v>
      </c>
      <c r="AI12" s="73">
        <v>23601109147</v>
      </c>
      <c r="AJ12" s="99">
        <f t="shared" si="15"/>
        <v>0.6411513844198301</v>
      </c>
      <c r="AK12" s="99">
        <f t="shared" si="16"/>
        <v>-0.011974595467999616</v>
      </c>
    </row>
    <row r="13" spans="1:37" s="13" customFormat="1" ht="12.75">
      <c r="A13" s="29"/>
      <c r="B13" s="38" t="s">
        <v>49</v>
      </c>
      <c r="C13" s="39" t="s">
        <v>50</v>
      </c>
      <c r="D13" s="72">
        <v>47740116608</v>
      </c>
      <c r="E13" s="73">
        <v>8589421000</v>
      </c>
      <c r="F13" s="75">
        <f t="shared" si="0"/>
        <v>56329537608</v>
      </c>
      <c r="G13" s="72">
        <v>47236903637</v>
      </c>
      <c r="H13" s="73">
        <v>7374070000</v>
      </c>
      <c r="I13" s="75">
        <f t="shared" si="1"/>
        <v>54610973637</v>
      </c>
      <c r="J13" s="72">
        <v>11529981237</v>
      </c>
      <c r="K13" s="73">
        <v>476036000</v>
      </c>
      <c r="L13" s="73">
        <f t="shared" si="2"/>
        <v>12006017237</v>
      </c>
      <c r="M13" s="99">
        <f t="shared" si="3"/>
        <v>0.21313892758272684</v>
      </c>
      <c r="N13" s="110">
        <v>11269792054</v>
      </c>
      <c r="O13" s="111">
        <v>1403080000</v>
      </c>
      <c r="P13" s="112">
        <f t="shared" si="4"/>
        <v>12672872054</v>
      </c>
      <c r="Q13" s="99">
        <f t="shared" si="5"/>
        <v>0.22497738472825987</v>
      </c>
      <c r="R13" s="110">
        <v>10046655212</v>
      </c>
      <c r="S13" s="112">
        <v>948602000</v>
      </c>
      <c r="T13" s="112">
        <f t="shared" si="6"/>
        <v>10995257212</v>
      </c>
      <c r="U13" s="99">
        <f t="shared" si="7"/>
        <v>0.20133787185494342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32846428503</v>
      </c>
      <c r="AA13" s="73">
        <f t="shared" si="11"/>
        <v>2827718000</v>
      </c>
      <c r="AB13" s="73">
        <f t="shared" si="12"/>
        <v>35674146503</v>
      </c>
      <c r="AC13" s="99">
        <f t="shared" si="13"/>
        <v>0.653241356583873</v>
      </c>
      <c r="AD13" s="72">
        <v>10017819826</v>
      </c>
      <c r="AE13" s="73">
        <v>1305158000</v>
      </c>
      <c r="AF13" s="73">
        <f t="shared" si="14"/>
        <v>11322977826</v>
      </c>
      <c r="AG13" s="73">
        <v>55265939748</v>
      </c>
      <c r="AH13" s="73">
        <v>55612551392</v>
      </c>
      <c r="AI13" s="73">
        <v>35641983901</v>
      </c>
      <c r="AJ13" s="99">
        <f t="shared" si="15"/>
        <v>0.6408981966996606</v>
      </c>
      <c r="AK13" s="99">
        <f t="shared" si="16"/>
        <v>-0.028942970571529614</v>
      </c>
    </row>
    <row r="14" spans="1:37" s="13" customFormat="1" ht="12.75">
      <c r="A14" s="29"/>
      <c r="B14" s="38" t="s">
        <v>51</v>
      </c>
      <c r="C14" s="39" t="s">
        <v>52</v>
      </c>
      <c r="D14" s="72">
        <v>6147612379</v>
      </c>
      <c r="E14" s="73">
        <v>1139436203</v>
      </c>
      <c r="F14" s="75">
        <f t="shared" si="0"/>
        <v>7287048582</v>
      </c>
      <c r="G14" s="72">
        <v>6130270713</v>
      </c>
      <c r="H14" s="73">
        <v>1237528502</v>
      </c>
      <c r="I14" s="75">
        <f t="shared" si="1"/>
        <v>7367799215</v>
      </c>
      <c r="J14" s="72">
        <v>992663106</v>
      </c>
      <c r="K14" s="73">
        <v>123823860</v>
      </c>
      <c r="L14" s="73">
        <f t="shared" si="2"/>
        <v>1116486966</v>
      </c>
      <c r="M14" s="99">
        <f t="shared" si="3"/>
        <v>0.15321524941632397</v>
      </c>
      <c r="N14" s="110">
        <v>1566015094</v>
      </c>
      <c r="O14" s="111">
        <v>258572335</v>
      </c>
      <c r="P14" s="112">
        <f t="shared" si="4"/>
        <v>1824587429</v>
      </c>
      <c r="Q14" s="99">
        <f t="shared" si="5"/>
        <v>0.25038771300454604</v>
      </c>
      <c r="R14" s="110">
        <v>1122080464</v>
      </c>
      <c r="S14" s="112">
        <v>154631585</v>
      </c>
      <c r="T14" s="112">
        <f t="shared" si="6"/>
        <v>1276712049</v>
      </c>
      <c r="U14" s="99">
        <f t="shared" si="7"/>
        <v>0.17328268750874204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3680758664</v>
      </c>
      <c r="AA14" s="73">
        <f t="shared" si="11"/>
        <v>537027780</v>
      </c>
      <c r="AB14" s="73">
        <f t="shared" si="12"/>
        <v>4217786444</v>
      </c>
      <c r="AC14" s="99">
        <f t="shared" si="13"/>
        <v>0.5724621859147664</v>
      </c>
      <c r="AD14" s="72">
        <v>1374764127</v>
      </c>
      <c r="AE14" s="73">
        <v>318204536</v>
      </c>
      <c r="AF14" s="73">
        <f t="shared" si="14"/>
        <v>1692968663</v>
      </c>
      <c r="AG14" s="73">
        <v>8404562676</v>
      </c>
      <c r="AH14" s="73">
        <v>8256990090</v>
      </c>
      <c r="AI14" s="73">
        <v>5277513197</v>
      </c>
      <c r="AJ14" s="99">
        <f t="shared" si="15"/>
        <v>0.6391570220474856</v>
      </c>
      <c r="AK14" s="99">
        <f t="shared" si="16"/>
        <v>-0.24587378555630124</v>
      </c>
    </row>
    <row r="15" spans="1:37" s="13" customFormat="1" ht="12.75">
      <c r="A15" s="29"/>
      <c r="B15" s="38" t="s">
        <v>53</v>
      </c>
      <c r="C15" s="39" t="s">
        <v>54</v>
      </c>
      <c r="D15" s="72">
        <v>9488809423</v>
      </c>
      <c r="E15" s="73">
        <v>1601891266</v>
      </c>
      <c r="F15" s="75">
        <f t="shared" si="0"/>
        <v>11090700689</v>
      </c>
      <c r="G15" s="72">
        <v>9488809423</v>
      </c>
      <c r="H15" s="73">
        <v>1669908605</v>
      </c>
      <c r="I15" s="75">
        <f t="shared" si="1"/>
        <v>11158718028</v>
      </c>
      <c r="J15" s="72">
        <v>1980152642</v>
      </c>
      <c r="K15" s="73">
        <v>231495786</v>
      </c>
      <c r="L15" s="73">
        <f t="shared" si="2"/>
        <v>2211648428</v>
      </c>
      <c r="M15" s="99">
        <f t="shared" si="3"/>
        <v>0.1994146709047483</v>
      </c>
      <c r="N15" s="110">
        <v>2275677733</v>
      </c>
      <c r="O15" s="111">
        <v>346404936</v>
      </c>
      <c r="P15" s="112">
        <f t="shared" si="4"/>
        <v>2622082669</v>
      </c>
      <c r="Q15" s="99">
        <f t="shared" si="5"/>
        <v>0.23642173227167143</v>
      </c>
      <c r="R15" s="110">
        <v>2210606737</v>
      </c>
      <c r="S15" s="112">
        <v>242161903</v>
      </c>
      <c r="T15" s="112">
        <f t="shared" si="6"/>
        <v>2452768640</v>
      </c>
      <c r="U15" s="99">
        <f t="shared" si="7"/>
        <v>0.21980738592420682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6466437112</v>
      </c>
      <c r="AA15" s="73">
        <f t="shared" si="11"/>
        <v>820062625</v>
      </c>
      <c r="AB15" s="73">
        <f t="shared" si="12"/>
        <v>7286499737</v>
      </c>
      <c r="AC15" s="99">
        <f t="shared" si="13"/>
        <v>0.6529871727842176</v>
      </c>
      <c r="AD15" s="72">
        <v>1918084580</v>
      </c>
      <c r="AE15" s="73">
        <v>257618268</v>
      </c>
      <c r="AF15" s="73">
        <f t="shared" si="14"/>
        <v>2175702848</v>
      </c>
      <c r="AG15" s="73">
        <v>10919882513</v>
      </c>
      <c r="AH15" s="73">
        <v>11375544308</v>
      </c>
      <c r="AI15" s="73">
        <v>7155191993</v>
      </c>
      <c r="AJ15" s="99">
        <f t="shared" si="15"/>
        <v>0.6289977691852527</v>
      </c>
      <c r="AK15" s="99">
        <f t="shared" si="16"/>
        <v>0.1273454195524406</v>
      </c>
    </row>
    <row r="16" spans="1:37" s="13" customFormat="1" ht="12.75">
      <c r="A16" s="29"/>
      <c r="B16" s="38" t="s">
        <v>55</v>
      </c>
      <c r="C16" s="39" t="s">
        <v>56</v>
      </c>
      <c r="D16" s="72">
        <v>29995329349</v>
      </c>
      <c r="E16" s="73">
        <v>3860284040</v>
      </c>
      <c r="F16" s="75">
        <f t="shared" si="0"/>
        <v>33855613389</v>
      </c>
      <c r="G16" s="72">
        <v>30674904270</v>
      </c>
      <c r="H16" s="73">
        <v>3723200044</v>
      </c>
      <c r="I16" s="75">
        <f t="shared" si="1"/>
        <v>34398104314</v>
      </c>
      <c r="J16" s="72">
        <v>6341959622</v>
      </c>
      <c r="K16" s="73">
        <v>138599731</v>
      </c>
      <c r="L16" s="73">
        <f t="shared" si="2"/>
        <v>6480559353</v>
      </c>
      <c r="M16" s="99">
        <f t="shared" si="3"/>
        <v>0.191417573166924</v>
      </c>
      <c r="N16" s="110">
        <v>8371638443</v>
      </c>
      <c r="O16" s="111">
        <v>714465019</v>
      </c>
      <c r="P16" s="112">
        <f t="shared" si="4"/>
        <v>9086103462</v>
      </c>
      <c r="Q16" s="99">
        <f t="shared" si="5"/>
        <v>0.2683780487921143</v>
      </c>
      <c r="R16" s="110">
        <v>6221209469</v>
      </c>
      <c r="S16" s="112">
        <v>561049668</v>
      </c>
      <c r="T16" s="112">
        <f t="shared" si="6"/>
        <v>6782259137</v>
      </c>
      <c r="U16" s="99">
        <f t="shared" si="7"/>
        <v>0.1971695612958423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20934807534</v>
      </c>
      <c r="AA16" s="73">
        <f t="shared" si="11"/>
        <v>1414114418</v>
      </c>
      <c r="AB16" s="73">
        <f t="shared" si="12"/>
        <v>22348921952</v>
      </c>
      <c r="AC16" s="99">
        <f t="shared" si="13"/>
        <v>0.6497137675957336</v>
      </c>
      <c r="AD16" s="72">
        <v>6164900330</v>
      </c>
      <c r="AE16" s="73">
        <v>548010152</v>
      </c>
      <c r="AF16" s="73">
        <f t="shared" si="14"/>
        <v>6712910482</v>
      </c>
      <c r="AG16" s="73">
        <v>32723451325</v>
      </c>
      <c r="AH16" s="73">
        <v>33152713844</v>
      </c>
      <c r="AI16" s="73">
        <v>20828470713</v>
      </c>
      <c r="AJ16" s="99">
        <f t="shared" si="15"/>
        <v>0.6282583926917208</v>
      </c>
      <c r="AK16" s="99">
        <f t="shared" si="16"/>
        <v>0.01033063902549447</v>
      </c>
    </row>
    <row r="17" spans="1:37" s="13" customFormat="1" ht="12.75">
      <c r="A17" s="29"/>
      <c r="B17" s="47" t="s">
        <v>97</v>
      </c>
      <c r="C17" s="39"/>
      <c r="D17" s="76">
        <f>SUM(D9:D16)</f>
        <v>203362646490</v>
      </c>
      <c r="E17" s="77">
        <f>SUM(E9:E16)</f>
        <v>37916441447</v>
      </c>
      <c r="F17" s="78">
        <f t="shared" si="0"/>
        <v>241279087937</v>
      </c>
      <c r="G17" s="76">
        <f>SUM(G9:G16)</f>
        <v>201634170619</v>
      </c>
      <c r="H17" s="77">
        <f>SUM(H9:H16)</f>
        <v>37621878902</v>
      </c>
      <c r="I17" s="78">
        <f t="shared" si="1"/>
        <v>239256049521</v>
      </c>
      <c r="J17" s="76">
        <f>SUM(J9:J16)</f>
        <v>46061339418</v>
      </c>
      <c r="K17" s="77">
        <f>SUM(K9:K16)</f>
        <v>3157495414</v>
      </c>
      <c r="L17" s="77">
        <f t="shared" si="2"/>
        <v>49218834832</v>
      </c>
      <c r="M17" s="100">
        <f t="shared" si="3"/>
        <v>0.20399130008669236</v>
      </c>
      <c r="N17" s="116">
        <f>SUM(N9:N16)</f>
        <v>49736067234</v>
      </c>
      <c r="O17" s="117">
        <f>SUM(O9:O16)</f>
        <v>6831442287</v>
      </c>
      <c r="P17" s="118">
        <f t="shared" si="4"/>
        <v>56567509521</v>
      </c>
      <c r="Q17" s="100">
        <f t="shared" si="5"/>
        <v>0.23444845554029223</v>
      </c>
      <c r="R17" s="116">
        <f>SUM(R9:R16)</f>
        <v>43329123652</v>
      </c>
      <c r="S17" s="118">
        <f>SUM(S9:S16)</f>
        <v>4799876793</v>
      </c>
      <c r="T17" s="118">
        <f t="shared" si="6"/>
        <v>48129000445</v>
      </c>
      <c r="U17" s="100">
        <f t="shared" si="7"/>
        <v>0.20116105963195557</v>
      </c>
      <c r="V17" s="116">
        <f>SUM(V9:V16)</f>
        <v>0</v>
      </c>
      <c r="W17" s="118">
        <f>SUM(W9:W16)</f>
        <v>0</v>
      </c>
      <c r="X17" s="118">
        <f t="shared" si="8"/>
        <v>0</v>
      </c>
      <c r="Y17" s="100">
        <f t="shared" si="9"/>
        <v>0</v>
      </c>
      <c r="Z17" s="76">
        <f t="shared" si="10"/>
        <v>139126530304</v>
      </c>
      <c r="AA17" s="77">
        <f t="shared" si="11"/>
        <v>14788814494</v>
      </c>
      <c r="AB17" s="77">
        <f t="shared" si="12"/>
        <v>153915344798</v>
      </c>
      <c r="AC17" s="100">
        <f t="shared" si="13"/>
        <v>0.643308058902354</v>
      </c>
      <c r="AD17" s="76">
        <f>SUM(AD9:AD16)</f>
        <v>41938145206</v>
      </c>
      <c r="AE17" s="77">
        <f>SUM(AE9:AE16)</f>
        <v>5994905964</v>
      </c>
      <c r="AF17" s="77">
        <f t="shared" si="14"/>
        <v>47933051170</v>
      </c>
      <c r="AG17" s="77">
        <f>SUM(AG9:AG16)</f>
        <v>231229110450</v>
      </c>
      <c r="AH17" s="77">
        <f>SUM(AH9:AH16)</f>
        <v>232607090365</v>
      </c>
      <c r="AI17" s="77">
        <f>SUM(AI9:AI16)</f>
        <v>148250435674</v>
      </c>
      <c r="AJ17" s="100">
        <f t="shared" si="15"/>
        <v>0.6373427200407774</v>
      </c>
      <c r="AK17" s="100">
        <f t="shared" si="16"/>
        <v>0.00408797834097907</v>
      </c>
    </row>
    <row r="18" spans="1:37" s="13" customFormat="1" ht="12.7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2.7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58</v>
      </c>
      <c r="C9" s="39" t="s">
        <v>59</v>
      </c>
      <c r="D9" s="72">
        <v>3277017650</v>
      </c>
      <c r="E9" s="73">
        <v>213746949</v>
      </c>
      <c r="F9" s="74">
        <f>$D9+$E9</f>
        <v>3490764599</v>
      </c>
      <c r="G9" s="72">
        <v>3277017650</v>
      </c>
      <c r="H9" s="73">
        <v>213746949</v>
      </c>
      <c r="I9" s="75">
        <f>$G9+$H9</f>
        <v>3490764599</v>
      </c>
      <c r="J9" s="72">
        <v>409102945</v>
      </c>
      <c r="K9" s="73">
        <v>45501566</v>
      </c>
      <c r="L9" s="73">
        <f>$J9+$K9</f>
        <v>454604511</v>
      </c>
      <c r="M9" s="99">
        <f>IF($F9=0,0,$L9/$F9)</f>
        <v>0.13023064091180214</v>
      </c>
      <c r="N9" s="110">
        <v>0</v>
      </c>
      <c r="O9" s="111">
        <v>23829470</v>
      </c>
      <c r="P9" s="112">
        <f>$N9+$O9</f>
        <v>23829470</v>
      </c>
      <c r="Q9" s="99">
        <f>IF($F9=0,0,$P9/$F9)</f>
        <v>0.006826432812692793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$J9+$N9+$R9</f>
        <v>409102945</v>
      </c>
      <c r="AA9" s="73">
        <f>$K9+$O9+$S9</f>
        <v>69331036</v>
      </c>
      <c r="AB9" s="73">
        <f>$Z9+$AA9</f>
        <v>478433981</v>
      </c>
      <c r="AC9" s="99">
        <f>IF($I9=0,0,$AB9/$I9)</f>
        <v>0.13705707372449494</v>
      </c>
      <c r="AD9" s="72">
        <v>585699801</v>
      </c>
      <c r="AE9" s="73">
        <v>39659821</v>
      </c>
      <c r="AF9" s="73">
        <f>$AD9+$AE9</f>
        <v>625359622</v>
      </c>
      <c r="AG9" s="73">
        <v>2963571941</v>
      </c>
      <c r="AH9" s="73">
        <v>3027371757</v>
      </c>
      <c r="AI9" s="73">
        <v>1958683064</v>
      </c>
      <c r="AJ9" s="99">
        <f>IF($AH9=0,0,$AI9/$AH9)</f>
        <v>0.6469912588274173</v>
      </c>
      <c r="AK9" s="99">
        <f>IF($AF9=0,0,(($T9/$AF9)-1))</f>
        <v>-1</v>
      </c>
      <c r="AL9" s="12"/>
      <c r="AM9" s="12"/>
      <c r="AN9" s="12"/>
      <c r="AO9" s="12"/>
    </row>
    <row r="10" spans="1:41" s="13" customFormat="1" ht="12.75">
      <c r="A10" s="29"/>
      <c r="B10" s="38" t="s">
        <v>60</v>
      </c>
      <c r="C10" s="39" t="s">
        <v>61</v>
      </c>
      <c r="D10" s="72">
        <v>2682858290</v>
      </c>
      <c r="E10" s="73">
        <v>607133896</v>
      </c>
      <c r="F10" s="75">
        <f aca="true" t="shared" si="0" ref="F10:F28">$D10+$E10</f>
        <v>3289992186</v>
      </c>
      <c r="G10" s="72">
        <v>2964622139</v>
      </c>
      <c r="H10" s="73">
        <v>612978591</v>
      </c>
      <c r="I10" s="75">
        <f aca="true" t="shared" si="1" ref="I10:I28">$G10+$H10</f>
        <v>3577600730</v>
      </c>
      <c r="J10" s="72">
        <v>403682853</v>
      </c>
      <c r="K10" s="73">
        <v>13093123</v>
      </c>
      <c r="L10" s="73">
        <f aca="true" t="shared" si="2" ref="L10:L28">$J10+$K10</f>
        <v>416775976</v>
      </c>
      <c r="M10" s="99">
        <f aca="true" t="shared" si="3" ref="M10:M28">IF($F10=0,0,$L10/$F10)</f>
        <v>0.12667992883798296</v>
      </c>
      <c r="N10" s="110">
        <v>584676498</v>
      </c>
      <c r="O10" s="111">
        <v>168519763</v>
      </c>
      <c r="P10" s="112">
        <f aca="true" t="shared" si="4" ref="P10:P28">$N10+$O10</f>
        <v>753196261</v>
      </c>
      <c r="Q10" s="99">
        <f aca="true" t="shared" si="5" ref="Q10:Q28">IF($F10=0,0,$P10/$F10)</f>
        <v>0.22893557747799465</v>
      </c>
      <c r="R10" s="110">
        <v>613905118</v>
      </c>
      <c r="S10" s="112">
        <v>107804485</v>
      </c>
      <c r="T10" s="112">
        <f aca="true" t="shared" si="6" ref="T10:T28">$R10+$S10</f>
        <v>721709603</v>
      </c>
      <c r="U10" s="99">
        <f aca="true" t="shared" si="7" ref="U10:U28">IF($I10=0,0,$T10/$I10)</f>
        <v>0.20173005806603803</v>
      </c>
      <c r="V10" s="110">
        <v>0</v>
      </c>
      <c r="W10" s="112">
        <v>0</v>
      </c>
      <c r="X10" s="112">
        <f aca="true" t="shared" si="8" ref="X10:X28">$V10+$W10</f>
        <v>0</v>
      </c>
      <c r="Y10" s="99">
        <f aca="true" t="shared" si="9" ref="Y10:Y28">IF($I10=0,0,$X10/$I10)</f>
        <v>0</v>
      </c>
      <c r="Z10" s="72">
        <f aca="true" t="shared" si="10" ref="Z10:Z28">$J10+$N10+$R10</f>
        <v>1602264469</v>
      </c>
      <c r="AA10" s="73">
        <f aca="true" t="shared" si="11" ref="AA10:AA28">$K10+$O10+$S10</f>
        <v>289417371</v>
      </c>
      <c r="AB10" s="73">
        <f aca="true" t="shared" si="12" ref="AB10:AB28">$Z10+$AA10</f>
        <v>1891681840</v>
      </c>
      <c r="AC10" s="99">
        <f aca="true" t="shared" si="13" ref="AC10:AC28">IF($I10=0,0,$AB10/$I10)</f>
        <v>0.5287571148276236</v>
      </c>
      <c r="AD10" s="72">
        <v>646085816</v>
      </c>
      <c r="AE10" s="73">
        <v>84429488</v>
      </c>
      <c r="AF10" s="73">
        <f aca="true" t="shared" si="14" ref="AF10:AF28">$AD10+$AE10</f>
        <v>730515304</v>
      </c>
      <c r="AG10" s="73">
        <v>3427314200</v>
      </c>
      <c r="AH10" s="73">
        <v>3144914848</v>
      </c>
      <c r="AI10" s="73">
        <v>2025384598</v>
      </c>
      <c r="AJ10" s="99">
        <f aca="true" t="shared" si="15" ref="AJ10:AJ28">IF($AH10=0,0,$AI10/$AH10)</f>
        <v>0.6440188990452437</v>
      </c>
      <c r="AK10" s="99">
        <f aca="true" t="shared" si="16" ref="AK10:AK28">IF($AF10=0,0,(($T10/$AF10)-1))</f>
        <v>-0.012054095173343549</v>
      </c>
      <c r="AL10" s="12"/>
      <c r="AM10" s="12"/>
      <c r="AN10" s="12"/>
      <c r="AO10" s="12"/>
    </row>
    <row r="11" spans="1:41" s="13" customFormat="1" ht="12.75">
      <c r="A11" s="29"/>
      <c r="B11" s="38" t="s">
        <v>62</v>
      </c>
      <c r="C11" s="39" t="s">
        <v>63</v>
      </c>
      <c r="D11" s="72">
        <v>2182693374</v>
      </c>
      <c r="E11" s="73">
        <v>633141543</v>
      </c>
      <c r="F11" s="75">
        <f t="shared" si="0"/>
        <v>2815834917</v>
      </c>
      <c r="G11" s="72">
        <v>2118661095</v>
      </c>
      <c r="H11" s="73">
        <v>838669081</v>
      </c>
      <c r="I11" s="75">
        <f t="shared" si="1"/>
        <v>2957330176</v>
      </c>
      <c r="J11" s="72">
        <v>386323462</v>
      </c>
      <c r="K11" s="73">
        <v>66814605</v>
      </c>
      <c r="L11" s="73">
        <f t="shared" si="2"/>
        <v>453138067</v>
      </c>
      <c r="M11" s="99">
        <f t="shared" si="3"/>
        <v>0.1609249406860736</v>
      </c>
      <c r="N11" s="110">
        <v>587060690</v>
      </c>
      <c r="O11" s="111">
        <v>213708447</v>
      </c>
      <c r="P11" s="112">
        <f t="shared" si="4"/>
        <v>800769137</v>
      </c>
      <c r="Q11" s="99">
        <f t="shared" si="5"/>
        <v>0.28438071144211186</v>
      </c>
      <c r="R11" s="110">
        <v>398262323</v>
      </c>
      <c r="S11" s="112">
        <v>125502830</v>
      </c>
      <c r="T11" s="112">
        <f t="shared" si="6"/>
        <v>523765153</v>
      </c>
      <c r="U11" s="99">
        <f t="shared" si="7"/>
        <v>0.17710743198394902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1371646475</v>
      </c>
      <c r="AA11" s="73">
        <f t="shared" si="11"/>
        <v>406025882</v>
      </c>
      <c r="AB11" s="73">
        <f t="shared" si="12"/>
        <v>1777672357</v>
      </c>
      <c r="AC11" s="99">
        <f t="shared" si="13"/>
        <v>0.6011071646401108</v>
      </c>
      <c r="AD11" s="72">
        <v>448666786</v>
      </c>
      <c r="AE11" s="73">
        <v>89837459</v>
      </c>
      <c r="AF11" s="73">
        <f t="shared" si="14"/>
        <v>538504245</v>
      </c>
      <c r="AG11" s="73">
        <v>2640380936</v>
      </c>
      <c r="AH11" s="73">
        <v>2790906984</v>
      </c>
      <c r="AI11" s="73">
        <v>1638742776</v>
      </c>
      <c r="AJ11" s="99">
        <f t="shared" si="15"/>
        <v>0.5871721219642052</v>
      </c>
      <c r="AK11" s="99">
        <f t="shared" si="16"/>
        <v>-0.027370428621226517</v>
      </c>
      <c r="AL11" s="12"/>
      <c r="AM11" s="12"/>
      <c r="AN11" s="12"/>
      <c r="AO11" s="12"/>
    </row>
    <row r="12" spans="1:41" s="13" customFormat="1" ht="12.75">
      <c r="A12" s="29"/>
      <c r="B12" s="38" t="s">
        <v>64</v>
      </c>
      <c r="C12" s="39" t="s">
        <v>65</v>
      </c>
      <c r="D12" s="72">
        <v>3077034726</v>
      </c>
      <c r="E12" s="73">
        <v>245502811</v>
      </c>
      <c r="F12" s="75">
        <f t="shared" si="0"/>
        <v>3322537537</v>
      </c>
      <c r="G12" s="72">
        <v>3063054987</v>
      </c>
      <c r="H12" s="73">
        <v>250437726</v>
      </c>
      <c r="I12" s="75">
        <f t="shared" si="1"/>
        <v>3313492713</v>
      </c>
      <c r="J12" s="72">
        <v>212124647</v>
      </c>
      <c r="K12" s="73">
        <v>0</v>
      </c>
      <c r="L12" s="73">
        <f t="shared" si="2"/>
        <v>212124647</v>
      </c>
      <c r="M12" s="99">
        <f t="shared" si="3"/>
        <v>0.06384416869268315</v>
      </c>
      <c r="N12" s="110">
        <v>234322815</v>
      </c>
      <c r="O12" s="111">
        <v>26017887</v>
      </c>
      <c r="P12" s="112">
        <f t="shared" si="4"/>
        <v>260340702</v>
      </c>
      <c r="Q12" s="99">
        <f t="shared" si="5"/>
        <v>0.07835598517724135</v>
      </c>
      <c r="R12" s="110">
        <v>331504645</v>
      </c>
      <c r="S12" s="112">
        <v>11791848</v>
      </c>
      <c r="T12" s="112">
        <f t="shared" si="6"/>
        <v>343296493</v>
      </c>
      <c r="U12" s="99">
        <f t="shared" si="7"/>
        <v>0.10360562787813803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777952107</v>
      </c>
      <c r="AA12" s="73">
        <f t="shared" si="11"/>
        <v>37809735</v>
      </c>
      <c r="AB12" s="73">
        <f t="shared" si="12"/>
        <v>815761842</v>
      </c>
      <c r="AC12" s="99">
        <f t="shared" si="13"/>
        <v>0.24619394477599987</v>
      </c>
      <c r="AD12" s="72">
        <v>800034831</v>
      </c>
      <c r="AE12" s="73">
        <v>21159348</v>
      </c>
      <c r="AF12" s="73">
        <f t="shared" si="14"/>
        <v>821194179</v>
      </c>
      <c r="AG12" s="73">
        <v>2957646190</v>
      </c>
      <c r="AH12" s="73">
        <v>3013664906</v>
      </c>
      <c r="AI12" s="73">
        <v>1470785376</v>
      </c>
      <c r="AJ12" s="99">
        <f t="shared" si="15"/>
        <v>0.48803879060069594</v>
      </c>
      <c r="AK12" s="99">
        <f t="shared" si="16"/>
        <v>-0.5819545464654348</v>
      </c>
      <c r="AL12" s="12"/>
      <c r="AM12" s="12"/>
      <c r="AN12" s="12"/>
      <c r="AO12" s="12"/>
    </row>
    <row r="13" spans="1:41" s="13" customFormat="1" ht="12.75">
      <c r="A13" s="29"/>
      <c r="B13" s="38" t="s">
        <v>66</v>
      </c>
      <c r="C13" s="39" t="s">
        <v>67</v>
      </c>
      <c r="D13" s="72">
        <v>5864496212</v>
      </c>
      <c r="E13" s="73">
        <v>423588837</v>
      </c>
      <c r="F13" s="75">
        <f t="shared" si="0"/>
        <v>6288085049</v>
      </c>
      <c r="G13" s="72">
        <v>5402584351</v>
      </c>
      <c r="H13" s="73">
        <v>371419687</v>
      </c>
      <c r="I13" s="75">
        <f t="shared" si="1"/>
        <v>5774004038</v>
      </c>
      <c r="J13" s="72">
        <v>462025282</v>
      </c>
      <c r="K13" s="73">
        <v>32762066</v>
      </c>
      <c r="L13" s="73">
        <f t="shared" si="2"/>
        <v>494787348</v>
      </c>
      <c r="M13" s="99">
        <f t="shared" si="3"/>
        <v>0.07868649106116758</v>
      </c>
      <c r="N13" s="110">
        <v>1276200675</v>
      </c>
      <c r="O13" s="111">
        <v>59918899</v>
      </c>
      <c r="P13" s="112">
        <f t="shared" si="4"/>
        <v>1336119574</v>
      </c>
      <c r="Q13" s="99">
        <f t="shared" si="5"/>
        <v>0.21248433562654886</v>
      </c>
      <c r="R13" s="110">
        <v>1196501130</v>
      </c>
      <c r="S13" s="112">
        <v>56244452</v>
      </c>
      <c r="T13" s="112">
        <f t="shared" si="6"/>
        <v>1252745582</v>
      </c>
      <c r="U13" s="99">
        <f t="shared" si="7"/>
        <v>0.2169630595606452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2934727087</v>
      </c>
      <c r="AA13" s="73">
        <f t="shared" si="11"/>
        <v>148925417</v>
      </c>
      <c r="AB13" s="73">
        <f t="shared" si="12"/>
        <v>3083652504</v>
      </c>
      <c r="AC13" s="99">
        <f t="shared" si="13"/>
        <v>0.534057905693484</v>
      </c>
      <c r="AD13" s="72">
        <v>1087004411</v>
      </c>
      <c r="AE13" s="73">
        <v>38341415</v>
      </c>
      <c r="AF13" s="73">
        <f t="shared" si="14"/>
        <v>1125345826</v>
      </c>
      <c r="AG13" s="73">
        <v>6282902627</v>
      </c>
      <c r="AH13" s="73">
        <v>6309248799</v>
      </c>
      <c r="AI13" s="73">
        <v>3342262290</v>
      </c>
      <c r="AJ13" s="99">
        <f t="shared" si="15"/>
        <v>0.5297401317459125</v>
      </c>
      <c r="AK13" s="99">
        <f t="shared" si="16"/>
        <v>0.11320942687710289</v>
      </c>
      <c r="AL13" s="12"/>
      <c r="AM13" s="12"/>
      <c r="AN13" s="12"/>
      <c r="AO13" s="12"/>
    </row>
    <row r="14" spans="1:41" s="13" customFormat="1" ht="12.75">
      <c r="A14" s="29"/>
      <c r="B14" s="38" t="s">
        <v>68</v>
      </c>
      <c r="C14" s="39" t="s">
        <v>69</v>
      </c>
      <c r="D14" s="72">
        <v>1812022525</v>
      </c>
      <c r="E14" s="73">
        <v>340931872</v>
      </c>
      <c r="F14" s="75">
        <f t="shared" si="0"/>
        <v>2152954397</v>
      </c>
      <c r="G14" s="72">
        <v>1798268225</v>
      </c>
      <c r="H14" s="73">
        <v>350685276</v>
      </c>
      <c r="I14" s="75">
        <f t="shared" si="1"/>
        <v>2148953501</v>
      </c>
      <c r="J14" s="72">
        <v>228497108</v>
      </c>
      <c r="K14" s="73">
        <v>24913681</v>
      </c>
      <c r="L14" s="73">
        <f t="shared" si="2"/>
        <v>253410789</v>
      </c>
      <c r="M14" s="99">
        <f t="shared" si="3"/>
        <v>0.11770374205469063</v>
      </c>
      <c r="N14" s="110">
        <v>498345678</v>
      </c>
      <c r="O14" s="111">
        <v>33903055</v>
      </c>
      <c r="P14" s="112">
        <f t="shared" si="4"/>
        <v>532248733</v>
      </c>
      <c r="Q14" s="99">
        <f t="shared" si="5"/>
        <v>0.2472178387715288</v>
      </c>
      <c r="R14" s="110">
        <v>342833535</v>
      </c>
      <c r="S14" s="112">
        <v>53666498</v>
      </c>
      <c r="T14" s="112">
        <f t="shared" si="6"/>
        <v>396500033</v>
      </c>
      <c r="U14" s="99">
        <f t="shared" si="7"/>
        <v>0.18450842831894296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1069676321</v>
      </c>
      <c r="AA14" s="73">
        <f t="shared" si="11"/>
        <v>112483234</v>
      </c>
      <c r="AB14" s="73">
        <f t="shared" si="12"/>
        <v>1182159555</v>
      </c>
      <c r="AC14" s="99">
        <f t="shared" si="13"/>
        <v>0.5501094157923336</v>
      </c>
      <c r="AD14" s="72">
        <v>351536721</v>
      </c>
      <c r="AE14" s="73">
        <v>42220230</v>
      </c>
      <c r="AF14" s="73">
        <f t="shared" si="14"/>
        <v>393756951</v>
      </c>
      <c r="AG14" s="73">
        <v>1848921422</v>
      </c>
      <c r="AH14" s="73">
        <v>1958546972</v>
      </c>
      <c r="AI14" s="73">
        <v>1131530478</v>
      </c>
      <c r="AJ14" s="99">
        <f t="shared" si="15"/>
        <v>0.5777397704403895</v>
      </c>
      <c r="AK14" s="99">
        <f t="shared" si="16"/>
        <v>0.006966434479527495</v>
      </c>
      <c r="AL14" s="12"/>
      <c r="AM14" s="12"/>
      <c r="AN14" s="12"/>
      <c r="AO14" s="12"/>
    </row>
    <row r="15" spans="1:41" s="13" customFormat="1" ht="12.75">
      <c r="A15" s="29"/>
      <c r="B15" s="38" t="s">
        <v>70</v>
      </c>
      <c r="C15" s="39" t="s">
        <v>71</v>
      </c>
      <c r="D15" s="72">
        <v>1655806577</v>
      </c>
      <c r="E15" s="73">
        <v>104396000</v>
      </c>
      <c r="F15" s="75">
        <f t="shared" si="0"/>
        <v>1760202577</v>
      </c>
      <c r="G15" s="72">
        <v>1655806577</v>
      </c>
      <c r="H15" s="73">
        <v>104396000</v>
      </c>
      <c r="I15" s="75">
        <f t="shared" si="1"/>
        <v>1760202577</v>
      </c>
      <c r="J15" s="72">
        <v>267162352</v>
      </c>
      <c r="K15" s="73">
        <v>3262540</v>
      </c>
      <c r="L15" s="73">
        <f t="shared" si="2"/>
        <v>270424892</v>
      </c>
      <c r="M15" s="99">
        <f t="shared" si="3"/>
        <v>0.1536328235928949</v>
      </c>
      <c r="N15" s="110">
        <v>0</v>
      </c>
      <c r="O15" s="111">
        <v>3590958</v>
      </c>
      <c r="P15" s="112">
        <f t="shared" si="4"/>
        <v>3590958</v>
      </c>
      <c r="Q15" s="99">
        <f t="shared" si="5"/>
        <v>0.0020400822308306392</v>
      </c>
      <c r="R15" s="110">
        <v>0</v>
      </c>
      <c r="S15" s="112">
        <v>10993755</v>
      </c>
      <c r="T15" s="112">
        <f t="shared" si="6"/>
        <v>10993755</v>
      </c>
      <c r="U15" s="99">
        <f t="shared" si="7"/>
        <v>0.006245732817149489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267162352</v>
      </c>
      <c r="AA15" s="73">
        <f t="shared" si="11"/>
        <v>17847253</v>
      </c>
      <c r="AB15" s="73">
        <f t="shared" si="12"/>
        <v>285009605</v>
      </c>
      <c r="AC15" s="99">
        <f t="shared" si="13"/>
        <v>0.16191863864087502</v>
      </c>
      <c r="AD15" s="72">
        <v>224092237</v>
      </c>
      <c r="AE15" s="73">
        <v>12238136</v>
      </c>
      <c r="AF15" s="73">
        <f t="shared" si="14"/>
        <v>236330373</v>
      </c>
      <c r="AG15" s="73">
        <v>1809172686</v>
      </c>
      <c r="AH15" s="73">
        <v>1821721043</v>
      </c>
      <c r="AI15" s="73">
        <v>1233117699</v>
      </c>
      <c r="AJ15" s="99">
        <f t="shared" si="15"/>
        <v>0.676897104382847</v>
      </c>
      <c r="AK15" s="99">
        <f t="shared" si="16"/>
        <v>-0.9534814130725381</v>
      </c>
      <c r="AL15" s="12"/>
      <c r="AM15" s="12"/>
      <c r="AN15" s="12"/>
      <c r="AO15" s="12"/>
    </row>
    <row r="16" spans="1:41" s="13" customFormat="1" ht="12.75">
      <c r="A16" s="29"/>
      <c r="B16" s="38" t="s">
        <v>72</v>
      </c>
      <c r="C16" s="39" t="s">
        <v>73</v>
      </c>
      <c r="D16" s="72">
        <v>1711554000</v>
      </c>
      <c r="E16" s="73">
        <v>241497885</v>
      </c>
      <c r="F16" s="75">
        <f t="shared" si="0"/>
        <v>1953051885</v>
      </c>
      <c r="G16" s="72">
        <v>1748204100</v>
      </c>
      <c r="H16" s="73">
        <v>243329334</v>
      </c>
      <c r="I16" s="75">
        <f t="shared" si="1"/>
        <v>1991533434</v>
      </c>
      <c r="J16" s="72">
        <v>290363843</v>
      </c>
      <c r="K16" s="73">
        <v>19917912</v>
      </c>
      <c r="L16" s="73">
        <f t="shared" si="2"/>
        <v>310281755</v>
      </c>
      <c r="M16" s="99">
        <f t="shared" si="3"/>
        <v>0.15887020584709147</v>
      </c>
      <c r="N16" s="110">
        <v>322630973</v>
      </c>
      <c r="O16" s="111">
        <v>78005092</v>
      </c>
      <c r="P16" s="112">
        <f t="shared" si="4"/>
        <v>400636065</v>
      </c>
      <c r="Q16" s="99">
        <f t="shared" si="5"/>
        <v>0.20513334442213244</v>
      </c>
      <c r="R16" s="110">
        <v>245532943</v>
      </c>
      <c r="S16" s="112">
        <v>32489462</v>
      </c>
      <c r="T16" s="112">
        <f t="shared" si="6"/>
        <v>278022405</v>
      </c>
      <c r="U16" s="99">
        <f t="shared" si="7"/>
        <v>0.1396021780270047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858527759</v>
      </c>
      <c r="AA16" s="73">
        <f t="shared" si="11"/>
        <v>130412466</v>
      </c>
      <c r="AB16" s="73">
        <f t="shared" si="12"/>
        <v>988940225</v>
      </c>
      <c r="AC16" s="99">
        <f t="shared" si="13"/>
        <v>0.4965722433359861</v>
      </c>
      <c r="AD16" s="72">
        <v>329518189</v>
      </c>
      <c r="AE16" s="73">
        <v>51752369</v>
      </c>
      <c r="AF16" s="73">
        <f t="shared" si="14"/>
        <v>381270558</v>
      </c>
      <c r="AG16" s="73">
        <v>0</v>
      </c>
      <c r="AH16" s="73">
        <v>1959382198</v>
      </c>
      <c r="AI16" s="73">
        <v>1219498993</v>
      </c>
      <c r="AJ16" s="99">
        <f t="shared" si="15"/>
        <v>0.6223895441352785</v>
      </c>
      <c r="AK16" s="99">
        <f t="shared" si="16"/>
        <v>-0.27080022528254066</v>
      </c>
      <c r="AL16" s="12"/>
      <c r="AM16" s="12"/>
      <c r="AN16" s="12"/>
      <c r="AO16" s="12"/>
    </row>
    <row r="17" spans="1:41" s="13" customFormat="1" ht="12.75">
      <c r="A17" s="29"/>
      <c r="B17" s="38" t="s">
        <v>74</v>
      </c>
      <c r="C17" s="39" t="s">
        <v>75</v>
      </c>
      <c r="D17" s="72">
        <v>2293154170</v>
      </c>
      <c r="E17" s="73">
        <v>301005000</v>
      </c>
      <c r="F17" s="75">
        <f t="shared" si="0"/>
        <v>2594159170</v>
      </c>
      <c r="G17" s="72">
        <v>2293154170</v>
      </c>
      <c r="H17" s="73">
        <v>311487130</v>
      </c>
      <c r="I17" s="75">
        <f t="shared" si="1"/>
        <v>2604641300</v>
      </c>
      <c r="J17" s="72">
        <v>245292690</v>
      </c>
      <c r="K17" s="73">
        <v>12861696</v>
      </c>
      <c r="L17" s="73">
        <f t="shared" si="2"/>
        <v>258154386</v>
      </c>
      <c r="M17" s="99">
        <f t="shared" si="3"/>
        <v>0.09951370331682462</v>
      </c>
      <c r="N17" s="110">
        <v>392331303</v>
      </c>
      <c r="O17" s="111">
        <v>53424346</v>
      </c>
      <c r="P17" s="112">
        <f t="shared" si="4"/>
        <v>445755649</v>
      </c>
      <c r="Q17" s="99">
        <f t="shared" si="5"/>
        <v>0.17183049296084635</v>
      </c>
      <c r="R17" s="110">
        <v>412330566</v>
      </c>
      <c r="S17" s="112">
        <v>51149218</v>
      </c>
      <c r="T17" s="112">
        <f t="shared" si="6"/>
        <v>463479784</v>
      </c>
      <c r="U17" s="99">
        <f t="shared" si="7"/>
        <v>0.17794380516042652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f t="shared" si="10"/>
        <v>1049954559</v>
      </c>
      <c r="AA17" s="73">
        <f t="shared" si="11"/>
        <v>117435260</v>
      </c>
      <c r="AB17" s="73">
        <f t="shared" si="12"/>
        <v>1167389819</v>
      </c>
      <c r="AC17" s="99">
        <f t="shared" si="13"/>
        <v>0.4481960026511136</v>
      </c>
      <c r="AD17" s="72">
        <v>389095698</v>
      </c>
      <c r="AE17" s="73">
        <v>72889388</v>
      </c>
      <c r="AF17" s="73">
        <f t="shared" si="14"/>
        <v>461985086</v>
      </c>
      <c r="AG17" s="73">
        <v>1838062000</v>
      </c>
      <c r="AH17" s="73">
        <v>1839939582</v>
      </c>
      <c r="AI17" s="73">
        <v>1245855462</v>
      </c>
      <c r="AJ17" s="99">
        <f t="shared" si="15"/>
        <v>0.67711759352759</v>
      </c>
      <c r="AK17" s="99">
        <f t="shared" si="16"/>
        <v>0.0032353814988737017</v>
      </c>
      <c r="AL17" s="12"/>
      <c r="AM17" s="12"/>
      <c r="AN17" s="12"/>
      <c r="AO17" s="12"/>
    </row>
    <row r="18" spans="1:41" s="13" customFormat="1" ht="12.75">
      <c r="A18" s="29"/>
      <c r="B18" s="38" t="s">
        <v>76</v>
      </c>
      <c r="C18" s="39" t="s">
        <v>77</v>
      </c>
      <c r="D18" s="72">
        <v>2322821658</v>
      </c>
      <c r="E18" s="73">
        <v>181215135</v>
      </c>
      <c r="F18" s="75">
        <f t="shared" si="0"/>
        <v>2504036793</v>
      </c>
      <c r="G18" s="72">
        <v>2322821658</v>
      </c>
      <c r="H18" s="73">
        <v>181216000</v>
      </c>
      <c r="I18" s="75">
        <f t="shared" si="1"/>
        <v>2504037658</v>
      </c>
      <c r="J18" s="72">
        <v>465026622</v>
      </c>
      <c r="K18" s="73">
        <v>38068541</v>
      </c>
      <c r="L18" s="73">
        <f t="shared" si="2"/>
        <v>503095163</v>
      </c>
      <c r="M18" s="99">
        <f t="shared" si="3"/>
        <v>0.20091364647931512</v>
      </c>
      <c r="N18" s="110">
        <v>431222981</v>
      </c>
      <c r="O18" s="111">
        <v>35687525</v>
      </c>
      <c r="P18" s="112">
        <f t="shared" si="4"/>
        <v>466910506</v>
      </c>
      <c r="Q18" s="99">
        <f t="shared" si="5"/>
        <v>0.1864631171974956</v>
      </c>
      <c r="R18" s="110">
        <v>393185696</v>
      </c>
      <c r="S18" s="112">
        <v>28857361</v>
      </c>
      <c r="T18" s="112">
        <f t="shared" si="6"/>
        <v>422043057</v>
      </c>
      <c r="U18" s="99">
        <f t="shared" si="7"/>
        <v>0.1685450119536501</v>
      </c>
      <c r="V18" s="110">
        <v>0</v>
      </c>
      <c r="W18" s="112">
        <v>0</v>
      </c>
      <c r="X18" s="112">
        <f t="shared" si="8"/>
        <v>0</v>
      </c>
      <c r="Y18" s="99">
        <f t="shared" si="9"/>
        <v>0</v>
      </c>
      <c r="Z18" s="72">
        <f t="shared" si="10"/>
        <v>1289435299</v>
      </c>
      <c r="AA18" s="73">
        <f t="shared" si="11"/>
        <v>102613427</v>
      </c>
      <c r="AB18" s="73">
        <f t="shared" si="12"/>
        <v>1392048726</v>
      </c>
      <c r="AC18" s="99">
        <f t="shared" si="13"/>
        <v>0.5559216418142223</v>
      </c>
      <c r="AD18" s="72">
        <v>355514427</v>
      </c>
      <c r="AE18" s="73">
        <v>28645999</v>
      </c>
      <c r="AF18" s="73">
        <f t="shared" si="14"/>
        <v>384160426</v>
      </c>
      <c r="AG18" s="73">
        <v>2170097912</v>
      </c>
      <c r="AH18" s="73">
        <v>2190098271</v>
      </c>
      <c r="AI18" s="73">
        <v>1211315377</v>
      </c>
      <c r="AJ18" s="99">
        <f t="shared" si="15"/>
        <v>0.5530872258288724</v>
      </c>
      <c r="AK18" s="99">
        <f t="shared" si="16"/>
        <v>0.09861148737897318</v>
      </c>
      <c r="AL18" s="12"/>
      <c r="AM18" s="12"/>
      <c r="AN18" s="12"/>
      <c r="AO18" s="12"/>
    </row>
    <row r="19" spans="1:41" s="13" customFormat="1" ht="12.75">
      <c r="A19" s="29"/>
      <c r="B19" s="38" t="s">
        <v>78</v>
      </c>
      <c r="C19" s="39" t="s">
        <v>79</v>
      </c>
      <c r="D19" s="72">
        <v>2519890275</v>
      </c>
      <c r="E19" s="73">
        <v>293878065</v>
      </c>
      <c r="F19" s="75">
        <f t="shared" si="0"/>
        <v>2813768340</v>
      </c>
      <c r="G19" s="72">
        <v>2696380755</v>
      </c>
      <c r="H19" s="73">
        <v>365039805</v>
      </c>
      <c r="I19" s="75">
        <f t="shared" si="1"/>
        <v>3061420560</v>
      </c>
      <c r="J19" s="72">
        <v>607177174</v>
      </c>
      <c r="K19" s="73">
        <v>48529834</v>
      </c>
      <c r="L19" s="73">
        <f t="shared" si="2"/>
        <v>655707008</v>
      </c>
      <c r="M19" s="99">
        <f t="shared" si="3"/>
        <v>0.23303517872405943</v>
      </c>
      <c r="N19" s="110">
        <v>624923265</v>
      </c>
      <c r="O19" s="111">
        <v>92895800</v>
      </c>
      <c r="P19" s="112">
        <f t="shared" si="4"/>
        <v>717819065</v>
      </c>
      <c r="Q19" s="99">
        <f t="shared" si="5"/>
        <v>0.25510951089882544</v>
      </c>
      <c r="R19" s="110">
        <v>579941855</v>
      </c>
      <c r="S19" s="112">
        <v>86691541</v>
      </c>
      <c r="T19" s="112">
        <f t="shared" si="6"/>
        <v>666633396</v>
      </c>
      <c r="U19" s="99">
        <f t="shared" si="7"/>
        <v>0.21775296236986139</v>
      </c>
      <c r="V19" s="110">
        <v>0</v>
      </c>
      <c r="W19" s="112">
        <v>0</v>
      </c>
      <c r="X19" s="112">
        <f t="shared" si="8"/>
        <v>0</v>
      </c>
      <c r="Y19" s="99">
        <f t="shared" si="9"/>
        <v>0</v>
      </c>
      <c r="Z19" s="72">
        <f t="shared" si="10"/>
        <v>1812042294</v>
      </c>
      <c r="AA19" s="73">
        <f t="shared" si="11"/>
        <v>228117175</v>
      </c>
      <c r="AB19" s="73">
        <f t="shared" si="12"/>
        <v>2040159469</v>
      </c>
      <c r="AC19" s="99">
        <f t="shared" si="13"/>
        <v>0.6664094099505231</v>
      </c>
      <c r="AD19" s="72">
        <v>640406927</v>
      </c>
      <c r="AE19" s="73">
        <v>48002936</v>
      </c>
      <c r="AF19" s="73">
        <f t="shared" si="14"/>
        <v>688409863</v>
      </c>
      <c r="AG19" s="73">
        <v>3208062905</v>
      </c>
      <c r="AH19" s="73">
        <v>2936747191</v>
      </c>
      <c r="AI19" s="73">
        <v>2050344565</v>
      </c>
      <c r="AJ19" s="99">
        <f t="shared" si="15"/>
        <v>0.6981685625795496</v>
      </c>
      <c r="AK19" s="99">
        <f t="shared" si="16"/>
        <v>-0.031632996809634606</v>
      </c>
      <c r="AL19" s="12"/>
      <c r="AM19" s="12"/>
      <c r="AN19" s="12"/>
      <c r="AO19" s="12"/>
    </row>
    <row r="20" spans="1:41" s="13" customFormat="1" ht="12.75">
      <c r="A20" s="29"/>
      <c r="B20" s="38" t="s">
        <v>80</v>
      </c>
      <c r="C20" s="39" t="s">
        <v>81</v>
      </c>
      <c r="D20" s="72">
        <v>4904829221</v>
      </c>
      <c r="E20" s="73">
        <v>698424000</v>
      </c>
      <c r="F20" s="75">
        <f t="shared" si="0"/>
        <v>5603253221</v>
      </c>
      <c r="G20" s="72">
        <v>4754809256</v>
      </c>
      <c r="H20" s="73">
        <v>762591022</v>
      </c>
      <c r="I20" s="75">
        <f t="shared" si="1"/>
        <v>5517400278</v>
      </c>
      <c r="J20" s="72">
        <v>1088615116</v>
      </c>
      <c r="K20" s="73">
        <v>56195501</v>
      </c>
      <c r="L20" s="73">
        <f t="shared" si="2"/>
        <v>1144810617</v>
      </c>
      <c r="M20" s="99">
        <f t="shared" si="3"/>
        <v>0.20431177600709757</v>
      </c>
      <c r="N20" s="110">
        <v>1015601436</v>
      </c>
      <c r="O20" s="111">
        <v>158991626</v>
      </c>
      <c r="P20" s="112">
        <f t="shared" si="4"/>
        <v>1174593062</v>
      </c>
      <c r="Q20" s="99">
        <f t="shared" si="5"/>
        <v>0.20962698198215163</v>
      </c>
      <c r="R20" s="110">
        <v>1036014913</v>
      </c>
      <c r="S20" s="112">
        <v>82274100</v>
      </c>
      <c r="T20" s="112">
        <f t="shared" si="6"/>
        <v>1118289013</v>
      </c>
      <c r="U20" s="99">
        <f t="shared" si="7"/>
        <v>0.2026840462271786</v>
      </c>
      <c r="V20" s="110">
        <v>0</v>
      </c>
      <c r="W20" s="112">
        <v>0</v>
      </c>
      <c r="X20" s="112">
        <f t="shared" si="8"/>
        <v>0</v>
      </c>
      <c r="Y20" s="99">
        <f t="shared" si="9"/>
        <v>0</v>
      </c>
      <c r="Z20" s="72">
        <f t="shared" si="10"/>
        <v>3140231465</v>
      </c>
      <c r="AA20" s="73">
        <f t="shared" si="11"/>
        <v>297461227</v>
      </c>
      <c r="AB20" s="73">
        <f t="shared" si="12"/>
        <v>3437692692</v>
      </c>
      <c r="AC20" s="99">
        <f t="shared" si="13"/>
        <v>0.6230638559445115</v>
      </c>
      <c r="AD20" s="72">
        <v>992934177</v>
      </c>
      <c r="AE20" s="73">
        <v>150118016</v>
      </c>
      <c r="AF20" s="73">
        <f t="shared" si="14"/>
        <v>1143052193</v>
      </c>
      <c r="AG20" s="73">
        <v>5179811140</v>
      </c>
      <c r="AH20" s="73">
        <v>6590751383</v>
      </c>
      <c r="AI20" s="73">
        <v>3333976392</v>
      </c>
      <c r="AJ20" s="99">
        <f t="shared" si="15"/>
        <v>0.5058567981489281</v>
      </c>
      <c r="AK20" s="99">
        <f t="shared" si="16"/>
        <v>-0.021664085114965537</v>
      </c>
      <c r="AL20" s="12"/>
      <c r="AM20" s="12"/>
      <c r="AN20" s="12"/>
      <c r="AO20" s="12"/>
    </row>
    <row r="21" spans="1:41" s="13" customFormat="1" ht="12.75">
      <c r="A21" s="29"/>
      <c r="B21" s="38" t="s">
        <v>82</v>
      </c>
      <c r="C21" s="39" t="s">
        <v>83</v>
      </c>
      <c r="D21" s="72">
        <v>1816268586</v>
      </c>
      <c r="E21" s="73">
        <v>252778405</v>
      </c>
      <c r="F21" s="75">
        <f t="shared" si="0"/>
        <v>2069046991</v>
      </c>
      <c r="G21" s="72">
        <v>2109908831</v>
      </c>
      <c r="H21" s="73">
        <v>232863213</v>
      </c>
      <c r="I21" s="75">
        <f t="shared" si="1"/>
        <v>2342772044</v>
      </c>
      <c r="J21" s="72">
        <v>463322630</v>
      </c>
      <c r="K21" s="73">
        <v>24726269</v>
      </c>
      <c r="L21" s="73">
        <f t="shared" si="2"/>
        <v>488048899</v>
      </c>
      <c r="M21" s="99">
        <f t="shared" si="3"/>
        <v>0.23588101242887624</v>
      </c>
      <c r="N21" s="110">
        <v>566582303</v>
      </c>
      <c r="O21" s="111">
        <v>62995932</v>
      </c>
      <c r="P21" s="112">
        <f t="shared" si="4"/>
        <v>629578235</v>
      </c>
      <c r="Q21" s="99">
        <f t="shared" si="5"/>
        <v>0.3042841645156236</v>
      </c>
      <c r="R21" s="110">
        <v>387289841</v>
      </c>
      <c r="S21" s="112">
        <v>28115826</v>
      </c>
      <c r="T21" s="112">
        <f t="shared" si="6"/>
        <v>415405667</v>
      </c>
      <c r="U21" s="99">
        <f t="shared" si="7"/>
        <v>0.17731373740090609</v>
      </c>
      <c r="V21" s="110">
        <v>0</v>
      </c>
      <c r="W21" s="112">
        <v>0</v>
      </c>
      <c r="X21" s="112">
        <f t="shared" si="8"/>
        <v>0</v>
      </c>
      <c r="Y21" s="99">
        <f t="shared" si="9"/>
        <v>0</v>
      </c>
      <c r="Z21" s="72">
        <f t="shared" si="10"/>
        <v>1417194774</v>
      </c>
      <c r="AA21" s="73">
        <f t="shared" si="11"/>
        <v>115838027</v>
      </c>
      <c r="AB21" s="73">
        <f t="shared" si="12"/>
        <v>1533032801</v>
      </c>
      <c r="AC21" s="99">
        <f t="shared" si="13"/>
        <v>0.654367037085918</v>
      </c>
      <c r="AD21" s="72">
        <v>496870772</v>
      </c>
      <c r="AE21" s="73">
        <v>41328402</v>
      </c>
      <c r="AF21" s="73">
        <f t="shared" si="14"/>
        <v>538199174</v>
      </c>
      <c r="AG21" s="73">
        <v>2231397664</v>
      </c>
      <c r="AH21" s="73">
        <v>2222811743</v>
      </c>
      <c r="AI21" s="73">
        <v>1652097038</v>
      </c>
      <c r="AJ21" s="99">
        <f t="shared" si="15"/>
        <v>0.7432464954365683</v>
      </c>
      <c r="AK21" s="99">
        <f t="shared" si="16"/>
        <v>-0.22815625317180444</v>
      </c>
      <c r="AL21" s="12"/>
      <c r="AM21" s="12"/>
      <c r="AN21" s="12"/>
      <c r="AO21" s="12"/>
    </row>
    <row r="22" spans="1:41" s="13" customFormat="1" ht="12.75">
      <c r="A22" s="29"/>
      <c r="B22" s="38" t="s">
        <v>84</v>
      </c>
      <c r="C22" s="39" t="s">
        <v>85</v>
      </c>
      <c r="D22" s="72">
        <v>2902257718</v>
      </c>
      <c r="E22" s="73">
        <v>1230118000</v>
      </c>
      <c r="F22" s="75">
        <f t="shared" si="0"/>
        <v>4132375718</v>
      </c>
      <c r="G22" s="72">
        <v>2953840004</v>
      </c>
      <c r="H22" s="73">
        <v>1231379000</v>
      </c>
      <c r="I22" s="75">
        <f t="shared" si="1"/>
        <v>4185219004</v>
      </c>
      <c r="J22" s="72">
        <v>663867993</v>
      </c>
      <c r="K22" s="73">
        <v>206746264</v>
      </c>
      <c r="L22" s="73">
        <f t="shared" si="2"/>
        <v>870614257</v>
      </c>
      <c r="M22" s="99">
        <f t="shared" si="3"/>
        <v>0.21068129241195005</v>
      </c>
      <c r="N22" s="110">
        <v>704039972</v>
      </c>
      <c r="O22" s="111">
        <v>224552475</v>
      </c>
      <c r="P22" s="112">
        <f t="shared" si="4"/>
        <v>928592447</v>
      </c>
      <c r="Q22" s="99">
        <f t="shared" si="5"/>
        <v>0.22471152440355135</v>
      </c>
      <c r="R22" s="110">
        <v>603844382</v>
      </c>
      <c r="S22" s="112">
        <v>236665657</v>
      </c>
      <c r="T22" s="112">
        <f t="shared" si="6"/>
        <v>840510039</v>
      </c>
      <c r="U22" s="99">
        <f t="shared" si="7"/>
        <v>0.2008282095146484</v>
      </c>
      <c r="V22" s="110">
        <v>0</v>
      </c>
      <c r="W22" s="112">
        <v>0</v>
      </c>
      <c r="X22" s="112">
        <f t="shared" si="8"/>
        <v>0</v>
      </c>
      <c r="Y22" s="99">
        <f t="shared" si="9"/>
        <v>0</v>
      </c>
      <c r="Z22" s="72">
        <f t="shared" si="10"/>
        <v>1971752347</v>
      </c>
      <c r="AA22" s="73">
        <f t="shared" si="11"/>
        <v>667964396</v>
      </c>
      <c r="AB22" s="73">
        <f t="shared" si="12"/>
        <v>2639716743</v>
      </c>
      <c r="AC22" s="99">
        <f t="shared" si="13"/>
        <v>0.6307236826739784</v>
      </c>
      <c r="AD22" s="72">
        <v>568953075</v>
      </c>
      <c r="AE22" s="73">
        <v>162912187</v>
      </c>
      <c r="AF22" s="73">
        <f t="shared" si="14"/>
        <v>731865262</v>
      </c>
      <c r="AG22" s="73">
        <v>3675023000</v>
      </c>
      <c r="AH22" s="73">
        <v>3725110359</v>
      </c>
      <c r="AI22" s="73">
        <v>2171689248</v>
      </c>
      <c r="AJ22" s="99">
        <f t="shared" si="15"/>
        <v>0.5829865530703328</v>
      </c>
      <c r="AK22" s="99">
        <f t="shared" si="16"/>
        <v>0.14844915128653824</v>
      </c>
      <c r="AL22" s="12"/>
      <c r="AM22" s="12"/>
      <c r="AN22" s="12"/>
      <c r="AO22" s="12"/>
    </row>
    <row r="23" spans="1:41" s="13" customFormat="1" ht="12.75">
      <c r="A23" s="29"/>
      <c r="B23" s="38" t="s">
        <v>86</v>
      </c>
      <c r="C23" s="39" t="s">
        <v>87</v>
      </c>
      <c r="D23" s="72">
        <v>4627538058</v>
      </c>
      <c r="E23" s="73">
        <v>581218800</v>
      </c>
      <c r="F23" s="75">
        <f t="shared" si="0"/>
        <v>5208756858</v>
      </c>
      <c r="G23" s="72">
        <v>4627538058</v>
      </c>
      <c r="H23" s="73">
        <v>624207647</v>
      </c>
      <c r="I23" s="75">
        <f t="shared" si="1"/>
        <v>5251745705</v>
      </c>
      <c r="J23" s="72">
        <v>845087929</v>
      </c>
      <c r="K23" s="73">
        <v>72999055</v>
      </c>
      <c r="L23" s="73">
        <f t="shared" si="2"/>
        <v>918086984</v>
      </c>
      <c r="M23" s="99">
        <f t="shared" si="3"/>
        <v>0.1762583681728075</v>
      </c>
      <c r="N23" s="110">
        <v>769938071</v>
      </c>
      <c r="O23" s="111">
        <v>157126903</v>
      </c>
      <c r="P23" s="112">
        <f t="shared" si="4"/>
        <v>927064974</v>
      </c>
      <c r="Q23" s="99">
        <f t="shared" si="5"/>
        <v>0.1779820020925231</v>
      </c>
      <c r="R23" s="110">
        <v>0</v>
      </c>
      <c r="S23" s="112">
        <v>104388056</v>
      </c>
      <c r="T23" s="112">
        <f t="shared" si="6"/>
        <v>104388056</v>
      </c>
      <c r="U23" s="99">
        <f t="shared" si="7"/>
        <v>0.01987682988927203</v>
      </c>
      <c r="V23" s="110">
        <v>0</v>
      </c>
      <c r="W23" s="112">
        <v>0</v>
      </c>
      <c r="X23" s="112">
        <f t="shared" si="8"/>
        <v>0</v>
      </c>
      <c r="Y23" s="99">
        <f t="shared" si="9"/>
        <v>0</v>
      </c>
      <c r="Z23" s="72">
        <f t="shared" si="10"/>
        <v>1615026000</v>
      </c>
      <c r="AA23" s="73">
        <f t="shared" si="11"/>
        <v>334514014</v>
      </c>
      <c r="AB23" s="73">
        <f t="shared" si="12"/>
        <v>1949540014</v>
      </c>
      <c r="AC23" s="99">
        <f t="shared" si="13"/>
        <v>0.3712175195657155</v>
      </c>
      <c r="AD23" s="72">
        <v>1156961174</v>
      </c>
      <c r="AE23" s="73">
        <v>93933351</v>
      </c>
      <c r="AF23" s="73">
        <f t="shared" si="14"/>
        <v>1250894525</v>
      </c>
      <c r="AG23" s="73">
        <v>4372909133</v>
      </c>
      <c r="AH23" s="73">
        <v>4942598653</v>
      </c>
      <c r="AI23" s="73">
        <v>3070507853</v>
      </c>
      <c r="AJ23" s="99">
        <f t="shared" si="15"/>
        <v>0.6212334985233526</v>
      </c>
      <c r="AK23" s="99">
        <f t="shared" si="16"/>
        <v>-0.9165492742083909</v>
      </c>
      <c r="AL23" s="12"/>
      <c r="AM23" s="12"/>
      <c r="AN23" s="12"/>
      <c r="AO23" s="12"/>
    </row>
    <row r="24" spans="1:41" s="13" customFormat="1" ht="12.75">
      <c r="A24" s="29"/>
      <c r="B24" s="38" t="s">
        <v>88</v>
      </c>
      <c r="C24" s="39" t="s">
        <v>89</v>
      </c>
      <c r="D24" s="72">
        <v>1936490687</v>
      </c>
      <c r="E24" s="73">
        <v>232065602</v>
      </c>
      <c r="F24" s="75">
        <f t="shared" si="0"/>
        <v>2168556289</v>
      </c>
      <c r="G24" s="72">
        <v>1957811972</v>
      </c>
      <c r="H24" s="73">
        <v>313940936</v>
      </c>
      <c r="I24" s="75">
        <f t="shared" si="1"/>
        <v>2271752908</v>
      </c>
      <c r="J24" s="72">
        <v>560073291</v>
      </c>
      <c r="K24" s="73">
        <v>17876270</v>
      </c>
      <c r="L24" s="73">
        <f t="shared" si="2"/>
        <v>577949561</v>
      </c>
      <c r="M24" s="99">
        <f t="shared" si="3"/>
        <v>0.266513515896105</v>
      </c>
      <c r="N24" s="110">
        <v>409197328</v>
      </c>
      <c r="O24" s="111">
        <v>58985300</v>
      </c>
      <c r="P24" s="112">
        <f t="shared" si="4"/>
        <v>468182628</v>
      </c>
      <c r="Q24" s="99">
        <f t="shared" si="5"/>
        <v>0.21589599973717813</v>
      </c>
      <c r="R24" s="110">
        <v>362520719</v>
      </c>
      <c r="S24" s="112">
        <v>69485174</v>
      </c>
      <c r="T24" s="112">
        <f t="shared" si="6"/>
        <v>432005893</v>
      </c>
      <c r="U24" s="99">
        <f t="shared" si="7"/>
        <v>0.1901641201728793</v>
      </c>
      <c r="V24" s="110">
        <v>0</v>
      </c>
      <c r="W24" s="112">
        <v>0</v>
      </c>
      <c r="X24" s="112">
        <f t="shared" si="8"/>
        <v>0</v>
      </c>
      <c r="Y24" s="99">
        <f t="shared" si="9"/>
        <v>0</v>
      </c>
      <c r="Z24" s="72">
        <f t="shared" si="10"/>
        <v>1331791338</v>
      </c>
      <c r="AA24" s="73">
        <f t="shared" si="11"/>
        <v>146346744</v>
      </c>
      <c r="AB24" s="73">
        <f t="shared" si="12"/>
        <v>1478138082</v>
      </c>
      <c r="AC24" s="99">
        <f t="shared" si="13"/>
        <v>0.6506597072219968</v>
      </c>
      <c r="AD24" s="72">
        <v>353443576</v>
      </c>
      <c r="AE24" s="73">
        <v>12321975</v>
      </c>
      <c r="AF24" s="73">
        <f t="shared" si="14"/>
        <v>365765551</v>
      </c>
      <c r="AG24" s="73">
        <v>2016547992</v>
      </c>
      <c r="AH24" s="73">
        <v>2070545921</v>
      </c>
      <c r="AI24" s="73">
        <v>1319514348</v>
      </c>
      <c r="AJ24" s="99">
        <f t="shared" si="15"/>
        <v>0.6372784755059775</v>
      </c>
      <c r="AK24" s="99">
        <f t="shared" si="16"/>
        <v>0.18110054875014736</v>
      </c>
      <c r="AL24" s="12"/>
      <c r="AM24" s="12"/>
      <c r="AN24" s="12"/>
      <c r="AO24" s="12"/>
    </row>
    <row r="25" spans="1:41" s="13" customFormat="1" ht="12.75">
      <c r="A25" s="29"/>
      <c r="B25" s="38" t="s">
        <v>90</v>
      </c>
      <c r="C25" s="39" t="s">
        <v>91</v>
      </c>
      <c r="D25" s="72">
        <v>1486675554</v>
      </c>
      <c r="E25" s="73">
        <v>418056510</v>
      </c>
      <c r="F25" s="75">
        <f t="shared" si="0"/>
        <v>1904732064</v>
      </c>
      <c r="G25" s="72">
        <v>1575255473</v>
      </c>
      <c r="H25" s="73">
        <v>499855135</v>
      </c>
      <c r="I25" s="75">
        <f t="shared" si="1"/>
        <v>2075110608</v>
      </c>
      <c r="J25" s="72">
        <v>237524586</v>
      </c>
      <c r="K25" s="73">
        <v>14474167</v>
      </c>
      <c r="L25" s="73">
        <f t="shared" si="2"/>
        <v>251998753</v>
      </c>
      <c r="M25" s="99">
        <f t="shared" si="3"/>
        <v>0.13230141801193515</v>
      </c>
      <c r="N25" s="110">
        <v>370006577</v>
      </c>
      <c r="O25" s="111">
        <v>70110279</v>
      </c>
      <c r="P25" s="112">
        <f t="shared" si="4"/>
        <v>440116856</v>
      </c>
      <c r="Q25" s="99">
        <f t="shared" si="5"/>
        <v>0.2310649693562359</v>
      </c>
      <c r="R25" s="110">
        <v>307536458</v>
      </c>
      <c r="S25" s="112">
        <v>78370286</v>
      </c>
      <c r="T25" s="112">
        <f t="shared" si="6"/>
        <v>385906744</v>
      </c>
      <c r="U25" s="99">
        <f t="shared" si="7"/>
        <v>0.18596924063336484</v>
      </c>
      <c r="V25" s="110">
        <v>0</v>
      </c>
      <c r="W25" s="112">
        <v>0</v>
      </c>
      <c r="X25" s="112">
        <f t="shared" si="8"/>
        <v>0</v>
      </c>
      <c r="Y25" s="99">
        <f t="shared" si="9"/>
        <v>0</v>
      </c>
      <c r="Z25" s="72">
        <f t="shared" si="10"/>
        <v>915067621</v>
      </c>
      <c r="AA25" s="73">
        <f t="shared" si="11"/>
        <v>162954732</v>
      </c>
      <c r="AB25" s="73">
        <f t="shared" si="12"/>
        <v>1078022353</v>
      </c>
      <c r="AC25" s="99">
        <f t="shared" si="13"/>
        <v>0.519501152779033</v>
      </c>
      <c r="AD25" s="72">
        <v>265333718</v>
      </c>
      <c r="AE25" s="73">
        <v>58320934</v>
      </c>
      <c r="AF25" s="73">
        <f t="shared" si="14"/>
        <v>323654652</v>
      </c>
      <c r="AG25" s="73">
        <v>1843930814</v>
      </c>
      <c r="AH25" s="73">
        <v>1933425742</v>
      </c>
      <c r="AI25" s="73">
        <v>1002327794</v>
      </c>
      <c r="AJ25" s="99">
        <f t="shared" si="15"/>
        <v>0.5184206314348327</v>
      </c>
      <c r="AK25" s="99">
        <f t="shared" si="16"/>
        <v>0.1923411006618252</v>
      </c>
      <c r="AL25" s="12"/>
      <c r="AM25" s="12"/>
      <c r="AN25" s="12"/>
      <c r="AO25" s="12"/>
    </row>
    <row r="26" spans="1:41" s="13" customFormat="1" ht="12.75">
      <c r="A26" s="29"/>
      <c r="B26" s="38" t="s">
        <v>92</v>
      </c>
      <c r="C26" s="39" t="s">
        <v>93</v>
      </c>
      <c r="D26" s="72">
        <v>1421172405</v>
      </c>
      <c r="E26" s="73">
        <v>282174770</v>
      </c>
      <c r="F26" s="75">
        <f t="shared" si="0"/>
        <v>1703347175</v>
      </c>
      <c r="G26" s="72">
        <v>1442430960</v>
      </c>
      <c r="H26" s="73">
        <v>316639100</v>
      </c>
      <c r="I26" s="75">
        <f t="shared" si="1"/>
        <v>1759070060</v>
      </c>
      <c r="J26" s="72">
        <v>289481769</v>
      </c>
      <c r="K26" s="73">
        <v>26135859</v>
      </c>
      <c r="L26" s="73">
        <f t="shared" si="2"/>
        <v>315617628</v>
      </c>
      <c r="M26" s="99">
        <f t="shared" si="3"/>
        <v>0.18529260072891482</v>
      </c>
      <c r="N26" s="110">
        <v>309046796</v>
      </c>
      <c r="O26" s="111">
        <v>67774284</v>
      </c>
      <c r="P26" s="112">
        <f t="shared" si="4"/>
        <v>376821080</v>
      </c>
      <c r="Q26" s="99">
        <f t="shared" si="5"/>
        <v>0.2212238852599148</v>
      </c>
      <c r="R26" s="110">
        <v>313590895</v>
      </c>
      <c r="S26" s="112">
        <v>62872498</v>
      </c>
      <c r="T26" s="112">
        <f t="shared" si="6"/>
        <v>376463393</v>
      </c>
      <c r="U26" s="99">
        <f t="shared" si="7"/>
        <v>0.21401273409201224</v>
      </c>
      <c r="V26" s="110">
        <v>0</v>
      </c>
      <c r="W26" s="112">
        <v>0</v>
      </c>
      <c r="X26" s="112">
        <f t="shared" si="8"/>
        <v>0</v>
      </c>
      <c r="Y26" s="99">
        <f t="shared" si="9"/>
        <v>0</v>
      </c>
      <c r="Z26" s="72">
        <f t="shared" si="10"/>
        <v>912119460</v>
      </c>
      <c r="AA26" s="73">
        <f t="shared" si="11"/>
        <v>156782641</v>
      </c>
      <c r="AB26" s="73">
        <f t="shared" si="12"/>
        <v>1068902101</v>
      </c>
      <c r="AC26" s="99">
        <f t="shared" si="13"/>
        <v>0.6076518072281897</v>
      </c>
      <c r="AD26" s="72">
        <v>300955044</v>
      </c>
      <c r="AE26" s="73">
        <v>52179408</v>
      </c>
      <c r="AF26" s="73">
        <f t="shared" si="14"/>
        <v>353134452</v>
      </c>
      <c r="AG26" s="73">
        <v>1661295870</v>
      </c>
      <c r="AH26" s="73">
        <v>1685410921</v>
      </c>
      <c r="AI26" s="73">
        <v>1025938584</v>
      </c>
      <c r="AJ26" s="99">
        <f t="shared" si="15"/>
        <v>0.6087171806097488</v>
      </c>
      <c r="AK26" s="99">
        <f t="shared" si="16"/>
        <v>0.06606248942258408</v>
      </c>
      <c r="AL26" s="12"/>
      <c r="AM26" s="12"/>
      <c r="AN26" s="12"/>
      <c r="AO26" s="12"/>
    </row>
    <row r="27" spans="1:41" s="13" customFormat="1" ht="12.75">
      <c r="A27" s="29"/>
      <c r="B27" s="40" t="s">
        <v>94</v>
      </c>
      <c r="C27" s="39" t="s">
        <v>95</v>
      </c>
      <c r="D27" s="72">
        <v>2882743500</v>
      </c>
      <c r="E27" s="73">
        <v>521255100</v>
      </c>
      <c r="F27" s="75">
        <f t="shared" si="0"/>
        <v>3403998600</v>
      </c>
      <c r="G27" s="72">
        <v>2878250200</v>
      </c>
      <c r="H27" s="73">
        <v>570504800</v>
      </c>
      <c r="I27" s="75">
        <f t="shared" si="1"/>
        <v>3448755000</v>
      </c>
      <c r="J27" s="72">
        <v>772434383</v>
      </c>
      <c r="K27" s="73">
        <v>33520468</v>
      </c>
      <c r="L27" s="73">
        <f t="shared" si="2"/>
        <v>805954851</v>
      </c>
      <c r="M27" s="99">
        <f t="shared" si="3"/>
        <v>0.23676709238364552</v>
      </c>
      <c r="N27" s="110">
        <v>658419548</v>
      </c>
      <c r="O27" s="111">
        <v>100586331</v>
      </c>
      <c r="P27" s="112">
        <f t="shared" si="4"/>
        <v>759005879</v>
      </c>
      <c r="Q27" s="99">
        <f t="shared" si="5"/>
        <v>0.2229747917640154</v>
      </c>
      <c r="R27" s="110">
        <v>656009485</v>
      </c>
      <c r="S27" s="112">
        <v>91707310</v>
      </c>
      <c r="T27" s="112">
        <f t="shared" si="6"/>
        <v>747716795</v>
      </c>
      <c r="U27" s="99">
        <f t="shared" si="7"/>
        <v>0.21680774511381642</v>
      </c>
      <c r="V27" s="110">
        <v>0</v>
      </c>
      <c r="W27" s="112">
        <v>0</v>
      </c>
      <c r="X27" s="112">
        <f t="shared" si="8"/>
        <v>0</v>
      </c>
      <c r="Y27" s="99">
        <f t="shared" si="9"/>
        <v>0</v>
      </c>
      <c r="Z27" s="72">
        <f t="shared" si="10"/>
        <v>2086863416</v>
      </c>
      <c r="AA27" s="73">
        <f t="shared" si="11"/>
        <v>225814109</v>
      </c>
      <c r="AB27" s="73">
        <f t="shared" si="12"/>
        <v>2312677525</v>
      </c>
      <c r="AC27" s="99">
        <f t="shared" si="13"/>
        <v>0.670583304699812</v>
      </c>
      <c r="AD27" s="72">
        <v>759020948</v>
      </c>
      <c r="AE27" s="73">
        <v>101476015</v>
      </c>
      <c r="AF27" s="73">
        <f t="shared" si="14"/>
        <v>860496963</v>
      </c>
      <c r="AG27" s="73">
        <v>3108733600</v>
      </c>
      <c r="AH27" s="73">
        <v>3391269900</v>
      </c>
      <c r="AI27" s="73">
        <v>2328892174</v>
      </c>
      <c r="AJ27" s="99">
        <f t="shared" si="15"/>
        <v>0.6867315910184559</v>
      </c>
      <c r="AK27" s="99">
        <f t="shared" si="16"/>
        <v>-0.13106399307535965</v>
      </c>
      <c r="AL27" s="12"/>
      <c r="AM27" s="12"/>
      <c r="AN27" s="12"/>
      <c r="AO27" s="12"/>
    </row>
    <row r="28" spans="1:41" s="13" customFormat="1" ht="12.75">
      <c r="A28" s="41"/>
      <c r="B28" s="42" t="s">
        <v>615</v>
      </c>
      <c r="C28" s="41"/>
      <c r="D28" s="76">
        <f>SUM(D9:D27)</f>
        <v>51377325186</v>
      </c>
      <c r="E28" s="77">
        <f>SUM(E9:E27)</f>
        <v>7802129180</v>
      </c>
      <c r="F28" s="78">
        <f t="shared" si="0"/>
        <v>59179454366</v>
      </c>
      <c r="G28" s="76">
        <f>SUM(G9:G27)</f>
        <v>51640420461</v>
      </c>
      <c r="H28" s="77">
        <f>SUM(H9:H27)</f>
        <v>8395386432</v>
      </c>
      <c r="I28" s="78">
        <f t="shared" si="1"/>
        <v>60035806893</v>
      </c>
      <c r="J28" s="76">
        <f>SUM(J9:J27)</f>
        <v>8897186675</v>
      </c>
      <c r="K28" s="77">
        <f>SUM(K9:K27)</f>
        <v>758399417</v>
      </c>
      <c r="L28" s="77">
        <f t="shared" si="2"/>
        <v>9655586092</v>
      </c>
      <c r="M28" s="100">
        <f t="shared" si="3"/>
        <v>0.16315774106811237</v>
      </c>
      <c r="N28" s="113">
        <f>SUM(N9:N27)</f>
        <v>9754546909</v>
      </c>
      <c r="O28" s="114">
        <f>SUM(O9:O27)</f>
        <v>1690624372</v>
      </c>
      <c r="P28" s="115">
        <f t="shared" si="4"/>
        <v>11445171281</v>
      </c>
      <c r="Q28" s="100">
        <f t="shared" si="5"/>
        <v>0.1933977155351321</v>
      </c>
      <c r="R28" s="113">
        <f>SUM(R9:R27)</f>
        <v>8180804504</v>
      </c>
      <c r="S28" s="115">
        <f>SUM(S9:S27)</f>
        <v>1319070357</v>
      </c>
      <c r="T28" s="115">
        <f t="shared" si="6"/>
        <v>9499874861</v>
      </c>
      <c r="U28" s="100">
        <f t="shared" si="7"/>
        <v>0.15823681487168714</v>
      </c>
      <c r="V28" s="113">
        <f>SUM(V9:V27)</f>
        <v>0</v>
      </c>
      <c r="W28" s="115">
        <f>SUM(W9:W27)</f>
        <v>0</v>
      </c>
      <c r="X28" s="115">
        <f t="shared" si="8"/>
        <v>0</v>
      </c>
      <c r="Y28" s="100">
        <f t="shared" si="9"/>
        <v>0</v>
      </c>
      <c r="Z28" s="76">
        <f t="shared" si="10"/>
        <v>26832538088</v>
      </c>
      <c r="AA28" s="77">
        <f t="shared" si="11"/>
        <v>3768094146</v>
      </c>
      <c r="AB28" s="77">
        <f t="shared" si="12"/>
        <v>30600632234</v>
      </c>
      <c r="AC28" s="100">
        <f t="shared" si="13"/>
        <v>0.5097063538854167</v>
      </c>
      <c r="AD28" s="76">
        <f>SUM(AD9:AD27)</f>
        <v>10752128328</v>
      </c>
      <c r="AE28" s="77">
        <f>SUM(AE9:AE27)</f>
        <v>1201766877</v>
      </c>
      <c r="AF28" s="77">
        <f t="shared" si="14"/>
        <v>11953895205</v>
      </c>
      <c r="AG28" s="77">
        <f>SUM(AG9:AG27)</f>
        <v>53235782032</v>
      </c>
      <c r="AH28" s="77">
        <f>SUM(AH9:AH27)</f>
        <v>57554467173</v>
      </c>
      <c r="AI28" s="77">
        <f>SUM(AI9:AI27)</f>
        <v>34432464109</v>
      </c>
      <c r="AJ28" s="100">
        <f t="shared" si="15"/>
        <v>0.5982587590551613</v>
      </c>
      <c r="AK28" s="100">
        <f t="shared" si="16"/>
        <v>-0.20529043478426579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</v>
      </c>
      <c r="C9" s="64" t="s">
        <v>42</v>
      </c>
      <c r="D9" s="85">
        <v>6198139550</v>
      </c>
      <c r="E9" s="86">
        <v>1646166419</v>
      </c>
      <c r="F9" s="87">
        <f>$D9+$E9</f>
        <v>7844305969</v>
      </c>
      <c r="G9" s="85">
        <v>5936097194</v>
      </c>
      <c r="H9" s="86">
        <v>1634319577</v>
      </c>
      <c r="I9" s="87">
        <f>$G9+$H9</f>
        <v>7570416771</v>
      </c>
      <c r="J9" s="85">
        <v>1437364220</v>
      </c>
      <c r="K9" s="86">
        <v>127625173</v>
      </c>
      <c r="L9" s="86">
        <f>$J9+$K9</f>
        <v>1564989393</v>
      </c>
      <c r="M9" s="104">
        <f>IF($F9=0,0,$L9/$F9)</f>
        <v>0.19950641894702972</v>
      </c>
      <c r="N9" s="85">
        <v>2079073656</v>
      </c>
      <c r="O9" s="86">
        <v>299183051</v>
      </c>
      <c r="P9" s="86">
        <f>$N9+$O9</f>
        <v>2378256707</v>
      </c>
      <c r="Q9" s="104">
        <f>IF($F9=0,0,$P9/$F9)</f>
        <v>0.30318255259275445</v>
      </c>
      <c r="R9" s="85">
        <v>1408504958</v>
      </c>
      <c r="S9" s="86">
        <v>180102980</v>
      </c>
      <c r="T9" s="86">
        <f>$R9+$S9</f>
        <v>1588607938</v>
      </c>
      <c r="U9" s="104">
        <f>IF($I9=0,0,$T9/$I9)</f>
        <v>0.20984418507650482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4924942834</v>
      </c>
      <c r="AA9" s="86">
        <f>$K9+$O9+$S9</f>
        <v>606911204</v>
      </c>
      <c r="AB9" s="86">
        <f>$Z9+$AA9</f>
        <v>5531854038</v>
      </c>
      <c r="AC9" s="104">
        <f>IF($I9=0,0,$AB9/$I9)</f>
        <v>0.730719880468256</v>
      </c>
      <c r="AD9" s="85">
        <v>1349151308</v>
      </c>
      <c r="AE9" s="86">
        <v>259298387</v>
      </c>
      <c r="AF9" s="86">
        <f>$AD9+$AE9</f>
        <v>1608449695</v>
      </c>
      <c r="AG9" s="86">
        <v>7464095217</v>
      </c>
      <c r="AH9" s="86">
        <v>7433826479</v>
      </c>
      <c r="AI9" s="87">
        <v>4958896200</v>
      </c>
      <c r="AJ9" s="124">
        <f>IF($AH9=0,0,$AI9/$AH9)</f>
        <v>0.6670718255273389</v>
      </c>
      <c r="AK9" s="125">
        <f>IF($AF9=0,0,(($T9/$AF9)-1))</f>
        <v>-0.012335951234085707</v>
      </c>
    </row>
    <row r="10" spans="1:37" ht="12.75">
      <c r="A10" s="62" t="s">
        <v>96</v>
      </c>
      <c r="B10" s="63" t="s">
        <v>53</v>
      </c>
      <c r="C10" s="64" t="s">
        <v>54</v>
      </c>
      <c r="D10" s="85">
        <v>9488809423</v>
      </c>
      <c r="E10" s="86">
        <v>1601891266</v>
      </c>
      <c r="F10" s="87">
        <f aca="true" t="shared" si="0" ref="F10:F55">$D10+$E10</f>
        <v>11090700689</v>
      </c>
      <c r="G10" s="85">
        <v>9488809423</v>
      </c>
      <c r="H10" s="86">
        <v>1669908605</v>
      </c>
      <c r="I10" s="87">
        <f aca="true" t="shared" si="1" ref="I10:I55">$G10+$H10</f>
        <v>11158718028</v>
      </c>
      <c r="J10" s="85">
        <v>1980152642</v>
      </c>
      <c r="K10" s="86">
        <v>231495786</v>
      </c>
      <c r="L10" s="86">
        <f aca="true" t="shared" si="2" ref="L10:L55">$J10+$K10</f>
        <v>2211648428</v>
      </c>
      <c r="M10" s="104">
        <f aca="true" t="shared" si="3" ref="M10:M55">IF($F10=0,0,$L10/$F10)</f>
        <v>0.1994146709047483</v>
      </c>
      <c r="N10" s="85">
        <v>2275677733</v>
      </c>
      <c r="O10" s="86">
        <v>346404936</v>
      </c>
      <c r="P10" s="86">
        <f aca="true" t="shared" si="4" ref="P10:P55">$N10+$O10</f>
        <v>2622082669</v>
      </c>
      <c r="Q10" s="104">
        <f aca="true" t="shared" si="5" ref="Q10:Q55">IF($F10=0,0,$P10/$F10)</f>
        <v>0.23642173227167143</v>
      </c>
      <c r="R10" s="85">
        <v>2210606737</v>
      </c>
      <c r="S10" s="86">
        <v>242161903</v>
      </c>
      <c r="T10" s="86">
        <f aca="true" t="shared" si="6" ref="T10:T55">$R10+$S10</f>
        <v>2452768640</v>
      </c>
      <c r="U10" s="104">
        <f aca="true" t="shared" si="7" ref="U10:U55">IF($I10=0,0,$T10/$I10)</f>
        <v>0.21980738592420682</v>
      </c>
      <c r="V10" s="85">
        <v>0</v>
      </c>
      <c r="W10" s="86">
        <v>0</v>
      </c>
      <c r="X10" s="86">
        <f aca="true" t="shared" si="8" ref="X10:X55">$V10+$W10</f>
        <v>0</v>
      </c>
      <c r="Y10" s="104">
        <f aca="true" t="shared" si="9" ref="Y10:Y55">IF($I10=0,0,$X10/$I10)</f>
        <v>0</v>
      </c>
      <c r="Z10" s="85">
        <f aca="true" t="shared" si="10" ref="Z10:Z55">$J10+$N10+$R10</f>
        <v>6466437112</v>
      </c>
      <c r="AA10" s="86">
        <f aca="true" t="shared" si="11" ref="AA10:AA55">$K10+$O10+$S10</f>
        <v>820062625</v>
      </c>
      <c r="AB10" s="86">
        <f aca="true" t="shared" si="12" ref="AB10:AB55">$Z10+$AA10</f>
        <v>7286499737</v>
      </c>
      <c r="AC10" s="104">
        <f aca="true" t="shared" si="13" ref="AC10:AC55">IF($I10=0,0,$AB10/$I10)</f>
        <v>0.6529871727842176</v>
      </c>
      <c r="AD10" s="85">
        <v>1918084580</v>
      </c>
      <c r="AE10" s="86">
        <v>257618268</v>
      </c>
      <c r="AF10" s="86">
        <f aca="true" t="shared" si="14" ref="AF10:AF55">$AD10+$AE10</f>
        <v>2175702848</v>
      </c>
      <c r="AG10" s="86">
        <v>10919882513</v>
      </c>
      <c r="AH10" s="86">
        <v>11375544308</v>
      </c>
      <c r="AI10" s="87">
        <v>7155191993</v>
      </c>
      <c r="AJ10" s="124">
        <f aca="true" t="shared" si="15" ref="AJ10:AJ55">IF($AH10=0,0,$AI10/$AH10)</f>
        <v>0.6289977691852527</v>
      </c>
      <c r="AK10" s="125">
        <f aca="true" t="shared" si="16" ref="AK10:AK55">IF($AF10=0,0,(($T10/$AF10)-1))</f>
        <v>0.1273454195524406</v>
      </c>
    </row>
    <row r="11" spans="1:37" ht="16.5">
      <c r="A11" s="65"/>
      <c r="B11" s="66" t="s">
        <v>97</v>
      </c>
      <c r="C11" s="67"/>
      <c r="D11" s="88">
        <f>SUM(D9:D10)</f>
        <v>15686948973</v>
      </c>
      <c r="E11" s="89">
        <f>SUM(E9:E10)</f>
        <v>3248057685</v>
      </c>
      <c r="F11" s="90">
        <f t="shared" si="0"/>
        <v>18935006658</v>
      </c>
      <c r="G11" s="88">
        <f>SUM(G9:G10)</f>
        <v>15424906617</v>
      </c>
      <c r="H11" s="89">
        <f>SUM(H9:H10)</f>
        <v>3304228182</v>
      </c>
      <c r="I11" s="90">
        <f t="shared" si="1"/>
        <v>18729134799</v>
      </c>
      <c r="J11" s="88">
        <f>SUM(J9:J10)</f>
        <v>3417516862</v>
      </c>
      <c r="K11" s="89">
        <f>SUM(K9:K10)</f>
        <v>359120959</v>
      </c>
      <c r="L11" s="89">
        <f t="shared" si="2"/>
        <v>3776637821</v>
      </c>
      <c r="M11" s="105">
        <f t="shared" si="3"/>
        <v>0.19945267985445247</v>
      </c>
      <c r="N11" s="88">
        <f>SUM(N9:N10)</f>
        <v>4354751389</v>
      </c>
      <c r="O11" s="89">
        <f>SUM(O9:O10)</f>
        <v>645587987</v>
      </c>
      <c r="P11" s="89">
        <f t="shared" si="4"/>
        <v>5000339376</v>
      </c>
      <c r="Q11" s="105">
        <f t="shared" si="5"/>
        <v>0.26407909256727763</v>
      </c>
      <c r="R11" s="88">
        <f>SUM(R9:R10)</f>
        <v>3619111695</v>
      </c>
      <c r="S11" s="89">
        <f>SUM(S9:S10)</f>
        <v>422264883</v>
      </c>
      <c r="T11" s="89">
        <f t="shared" si="6"/>
        <v>4041376578</v>
      </c>
      <c r="U11" s="105">
        <f t="shared" si="7"/>
        <v>0.2157802066871653</v>
      </c>
      <c r="V11" s="88">
        <f>SUM(V9:V10)</f>
        <v>0</v>
      </c>
      <c r="W11" s="89">
        <f>SUM(W9:W10)</f>
        <v>0</v>
      </c>
      <c r="X11" s="89">
        <f t="shared" si="8"/>
        <v>0</v>
      </c>
      <c r="Y11" s="105">
        <f t="shared" si="9"/>
        <v>0</v>
      </c>
      <c r="Z11" s="88">
        <f t="shared" si="10"/>
        <v>11391379946</v>
      </c>
      <c r="AA11" s="89">
        <f t="shared" si="11"/>
        <v>1426973829</v>
      </c>
      <c r="AB11" s="89">
        <f t="shared" si="12"/>
        <v>12818353775</v>
      </c>
      <c r="AC11" s="105">
        <f t="shared" si="13"/>
        <v>0.6844071502803433</v>
      </c>
      <c r="AD11" s="88">
        <f>SUM(AD9:AD10)</f>
        <v>3267235888</v>
      </c>
      <c r="AE11" s="89">
        <f>SUM(AE9:AE10)</f>
        <v>516916655</v>
      </c>
      <c r="AF11" s="89">
        <f t="shared" si="14"/>
        <v>3784152543</v>
      </c>
      <c r="AG11" s="89">
        <f>SUM(AG9:AG10)</f>
        <v>18383977730</v>
      </c>
      <c r="AH11" s="89">
        <f>SUM(AH9:AH10)</f>
        <v>18809370787</v>
      </c>
      <c r="AI11" s="90">
        <f>SUM(AI9:AI10)</f>
        <v>12114088193</v>
      </c>
      <c r="AJ11" s="126">
        <f t="shared" si="15"/>
        <v>0.6440453713301558</v>
      </c>
      <c r="AK11" s="127">
        <f t="shared" si="16"/>
        <v>0.06797401322412822</v>
      </c>
    </row>
    <row r="12" spans="1:37" ht="12.75">
      <c r="A12" s="62" t="s">
        <v>98</v>
      </c>
      <c r="B12" s="63" t="s">
        <v>99</v>
      </c>
      <c r="C12" s="64" t="s">
        <v>100</v>
      </c>
      <c r="D12" s="85">
        <v>397933594</v>
      </c>
      <c r="E12" s="86">
        <v>64760430</v>
      </c>
      <c r="F12" s="87">
        <f t="shared" si="0"/>
        <v>462694024</v>
      </c>
      <c r="G12" s="85">
        <v>440303542</v>
      </c>
      <c r="H12" s="86">
        <v>72647399</v>
      </c>
      <c r="I12" s="87">
        <f t="shared" si="1"/>
        <v>512950941</v>
      </c>
      <c r="J12" s="85">
        <v>85436994</v>
      </c>
      <c r="K12" s="86">
        <v>13618236</v>
      </c>
      <c r="L12" s="86">
        <f t="shared" si="2"/>
        <v>99055230</v>
      </c>
      <c r="M12" s="104">
        <f t="shared" si="3"/>
        <v>0.21408365974486845</v>
      </c>
      <c r="N12" s="85">
        <v>66098076</v>
      </c>
      <c r="O12" s="86">
        <v>9714666</v>
      </c>
      <c r="P12" s="86">
        <f t="shared" si="4"/>
        <v>75812742</v>
      </c>
      <c r="Q12" s="104">
        <f t="shared" si="5"/>
        <v>0.16385070493151646</v>
      </c>
      <c r="R12" s="85">
        <v>73888521</v>
      </c>
      <c r="S12" s="86">
        <v>13600773</v>
      </c>
      <c r="T12" s="86">
        <f t="shared" si="6"/>
        <v>87489294</v>
      </c>
      <c r="U12" s="104">
        <f t="shared" si="7"/>
        <v>0.17056074374176847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225423591</v>
      </c>
      <c r="AA12" s="86">
        <f t="shared" si="11"/>
        <v>36933675</v>
      </c>
      <c r="AB12" s="86">
        <f t="shared" si="12"/>
        <v>262357266</v>
      </c>
      <c r="AC12" s="104">
        <f t="shared" si="13"/>
        <v>0.5114665848717099</v>
      </c>
      <c r="AD12" s="85">
        <v>68257889</v>
      </c>
      <c r="AE12" s="86">
        <v>3815844</v>
      </c>
      <c r="AF12" s="86">
        <f t="shared" si="14"/>
        <v>72073733</v>
      </c>
      <c r="AG12" s="86">
        <v>523587313</v>
      </c>
      <c r="AH12" s="86">
        <v>523587313</v>
      </c>
      <c r="AI12" s="87">
        <v>220221438</v>
      </c>
      <c r="AJ12" s="124">
        <f t="shared" si="15"/>
        <v>0.4206011729699799</v>
      </c>
      <c r="AK12" s="125">
        <f t="shared" si="16"/>
        <v>0.21388597979238844</v>
      </c>
    </row>
    <row r="13" spans="1:37" ht="12.75">
      <c r="A13" s="62" t="s">
        <v>98</v>
      </c>
      <c r="B13" s="63" t="s">
        <v>101</v>
      </c>
      <c r="C13" s="64" t="s">
        <v>102</v>
      </c>
      <c r="D13" s="85">
        <v>239415730</v>
      </c>
      <c r="E13" s="86">
        <v>33150200</v>
      </c>
      <c r="F13" s="87">
        <f t="shared" si="0"/>
        <v>272565930</v>
      </c>
      <c r="G13" s="85">
        <v>241961080</v>
      </c>
      <c r="H13" s="86">
        <v>32671360</v>
      </c>
      <c r="I13" s="87">
        <f t="shared" si="1"/>
        <v>274632440</v>
      </c>
      <c r="J13" s="85">
        <v>48033668</v>
      </c>
      <c r="K13" s="86">
        <v>678089</v>
      </c>
      <c r="L13" s="86">
        <f t="shared" si="2"/>
        <v>48711757</v>
      </c>
      <c r="M13" s="104">
        <f t="shared" si="3"/>
        <v>0.1787155019704774</v>
      </c>
      <c r="N13" s="85">
        <v>66475725</v>
      </c>
      <c r="O13" s="86">
        <v>9269322</v>
      </c>
      <c r="P13" s="86">
        <f t="shared" si="4"/>
        <v>75745047</v>
      </c>
      <c r="Q13" s="104">
        <f t="shared" si="5"/>
        <v>0.27789623963640653</v>
      </c>
      <c r="R13" s="85">
        <v>54588295</v>
      </c>
      <c r="S13" s="86">
        <v>7109574</v>
      </c>
      <c r="T13" s="86">
        <f t="shared" si="6"/>
        <v>61697869</v>
      </c>
      <c r="U13" s="104">
        <f t="shared" si="7"/>
        <v>0.22465615860966753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169097688</v>
      </c>
      <c r="AA13" s="86">
        <f t="shared" si="11"/>
        <v>17056985</v>
      </c>
      <c r="AB13" s="86">
        <f t="shared" si="12"/>
        <v>186154673</v>
      </c>
      <c r="AC13" s="104">
        <f t="shared" si="13"/>
        <v>0.6778320616457401</v>
      </c>
      <c r="AD13" s="85">
        <v>51702518</v>
      </c>
      <c r="AE13" s="86">
        <v>1791260</v>
      </c>
      <c r="AF13" s="86">
        <f t="shared" si="14"/>
        <v>53493778</v>
      </c>
      <c r="AG13" s="86">
        <v>250772320</v>
      </c>
      <c r="AH13" s="86">
        <v>255937850</v>
      </c>
      <c r="AI13" s="87">
        <v>174944433</v>
      </c>
      <c r="AJ13" s="124">
        <f t="shared" si="15"/>
        <v>0.6835426374020099</v>
      </c>
      <c r="AK13" s="125">
        <f t="shared" si="16"/>
        <v>0.15336533157183263</v>
      </c>
    </row>
    <row r="14" spans="1:37" ht="12.75">
      <c r="A14" s="62" t="s">
        <v>98</v>
      </c>
      <c r="B14" s="63" t="s">
        <v>103</v>
      </c>
      <c r="C14" s="64" t="s">
        <v>104</v>
      </c>
      <c r="D14" s="85">
        <v>472097882</v>
      </c>
      <c r="E14" s="86">
        <v>149402625</v>
      </c>
      <c r="F14" s="87">
        <f t="shared" si="0"/>
        <v>621500507</v>
      </c>
      <c r="G14" s="85">
        <v>472097882</v>
      </c>
      <c r="H14" s="86">
        <v>149402625</v>
      </c>
      <c r="I14" s="87">
        <f t="shared" si="1"/>
        <v>621500507</v>
      </c>
      <c r="J14" s="85">
        <v>13587516</v>
      </c>
      <c r="K14" s="86">
        <v>0</v>
      </c>
      <c r="L14" s="86">
        <f t="shared" si="2"/>
        <v>13587516</v>
      </c>
      <c r="M14" s="104">
        <f t="shared" si="3"/>
        <v>0.021862437515276233</v>
      </c>
      <c r="N14" s="85">
        <v>78337171</v>
      </c>
      <c r="O14" s="86">
        <v>12349642</v>
      </c>
      <c r="P14" s="86">
        <f t="shared" si="4"/>
        <v>90686813</v>
      </c>
      <c r="Q14" s="104">
        <f t="shared" si="5"/>
        <v>0.14591591153762326</v>
      </c>
      <c r="R14" s="85">
        <v>0</v>
      </c>
      <c r="S14" s="86">
        <v>467510</v>
      </c>
      <c r="T14" s="86">
        <f t="shared" si="6"/>
        <v>467510</v>
      </c>
      <c r="U14" s="104">
        <f t="shared" si="7"/>
        <v>0.0007522278658414675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91924687</v>
      </c>
      <c r="AA14" s="86">
        <f t="shared" si="11"/>
        <v>12817152</v>
      </c>
      <c r="AB14" s="86">
        <f t="shared" si="12"/>
        <v>104741839</v>
      </c>
      <c r="AC14" s="104">
        <f t="shared" si="13"/>
        <v>0.16853057691874096</v>
      </c>
      <c r="AD14" s="85">
        <v>46007189</v>
      </c>
      <c r="AE14" s="86">
        <v>5479810</v>
      </c>
      <c r="AF14" s="86">
        <f t="shared" si="14"/>
        <v>51486999</v>
      </c>
      <c r="AG14" s="86">
        <v>656233713</v>
      </c>
      <c r="AH14" s="86">
        <v>465378382</v>
      </c>
      <c r="AI14" s="87">
        <v>184781827</v>
      </c>
      <c r="AJ14" s="124">
        <f t="shared" si="15"/>
        <v>0.3970571778729507</v>
      </c>
      <c r="AK14" s="125">
        <f t="shared" si="16"/>
        <v>-0.9909198436677189</v>
      </c>
    </row>
    <row r="15" spans="1:37" ht="12.75">
      <c r="A15" s="62" t="s">
        <v>98</v>
      </c>
      <c r="B15" s="63" t="s">
        <v>105</v>
      </c>
      <c r="C15" s="64" t="s">
        <v>106</v>
      </c>
      <c r="D15" s="85">
        <v>306341823</v>
      </c>
      <c r="E15" s="86">
        <v>46013710</v>
      </c>
      <c r="F15" s="87">
        <f t="shared" si="0"/>
        <v>352355533</v>
      </c>
      <c r="G15" s="85">
        <v>307997563</v>
      </c>
      <c r="H15" s="86">
        <v>47475000</v>
      </c>
      <c r="I15" s="87">
        <f t="shared" si="1"/>
        <v>355472563</v>
      </c>
      <c r="J15" s="85">
        <v>54472271</v>
      </c>
      <c r="K15" s="86">
        <v>4051792</v>
      </c>
      <c r="L15" s="86">
        <f t="shared" si="2"/>
        <v>58524063</v>
      </c>
      <c r="M15" s="104">
        <f t="shared" si="3"/>
        <v>0.1660937817599135</v>
      </c>
      <c r="N15" s="85">
        <v>71893598</v>
      </c>
      <c r="O15" s="86">
        <v>8271008</v>
      </c>
      <c r="P15" s="86">
        <f t="shared" si="4"/>
        <v>80164606</v>
      </c>
      <c r="Q15" s="104">
        <f t="shared" si="5"/>
        <v>0.2275105638826452</v>
      </c>
      <c r="R15" s="85">
        <v>64213843</v>
      </c>
      <c r="S15" s="86">
        <v>11586607</v>
      </c>
      <c r="T15" s="86">
        <f t="shared" si="6"/>
        <v>75800450</v>
      </c>
      <c r="U15" s="104">
        <f t="shared" si="7"/>
        <v>0.2132385390317733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190579712</v>
      </c>
      <c r="AA15" s="86">
        <f t="shared" si="11"/>
        <v>23909407</v>
      </c>
      <c r="AB15" s="86">
        <f t="shared" si="12"/>
        <v>214489119</v>
      </c>
      <c r="AC15" s="104">
        <f t="shared" si="13"/>
        <v>0.6033914887546469</v>
      </c>
      <c r="AD15" s="85">
        <v>70598895</v>
      </c>
      <c r="AE15" s="86">
        <v>7543198</v>
      </c>
      <c r="AF15" s="86">
        <f t="shared" si="14"/>
        <v>78142093</v>
      </c>
      <c r="AG15" s="86">
        <v>411282547</v>
      </c>
      <c r="AH15" s="86">
        <v>353496265</v>
      </c>
      <c r="AI15" s="87">
        <v>242779870</v>
      </c>
      <c r="AJ15" s="124">
        <f t="shared" si="15"/>
        <v>0.6867961391331815</v>
      </c>
      <c r="AK15" s="125">
        <f t="shared" si="16"/>
        <v>-0.029966474023161882</v>
      </c>
    </row>
    <row r="16" spans="1:37" ht="12.75">
      <c r="A16" s="62" t="s">
        <v>98</v>
      </c>
      <c r="B16" s="63" t="s">
        <v>107</v>
      </c>
      <c r="C16" s="64" t="s">
        <v>108</v>
      </c>
      <c r="D16" s="85">
        <v>187981120</v>
      </c>
      <c r="E16" s="86">
        <v>78155048</v>
      </c>
      <c r="F16" s="87">
        <f t="shared" si="0"/>
        <v>266136168</v>
      </c>
      <c r="G16" s="85">
        <v>196887126</v>
      </c>
      <c r="H16" s="86">
        <v>76916840</v>
      </c>
      <c r="I16" s="87">
        <f t="shared" si="1"/>
        <v>273803966</v>
      </c>
      <c r="J16" s="85">
        <v>27708699</v>
      </c>
      <c r="K16" s="86">
        <v>7587310</v>
      </c>
      <c r="L16" s="86">
        <f t="shared" si="2"/>
        <v>35296009</v>
      </c>
      <c r="M16" s="104">
        <f t="shared" si="3"/>
        <v>0.1326238717016471</v>
      </c>
      <c r="N16" s="85">
        <v>12883367</v>
      </c>
      <c r="O16" s="86">
        <v>20022663</v>
      </c>
      <c r="P16" s="86">
        <f t="shared" si="4"/>
        <v>32906030</v>
      </c>
      <c r="Q16" s="104">
        <f t="shared" si="5"/>
        <v>0.12364358533936658</v>
      </c>
      <c r="R16" s="85">
        <v>21887570</v>
      </c>
      <c r="S16" s="86">
        <v>15809048</v>
      </c>
      <c r="T16" s="86">
        <f t="shared" si="6"/>
        <v>37696618</v>
      </c>
      <c r="U16" s="104">
        <f t="shared" si="7"/>
        <v>0.13767739945739135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62479636</v>
      </c>
      <c r="AA16" s="86">
        <f t="shared" si="11"/>
        <v>43419021</v>
      </c>
      <c r="AB16" s="86">
        <f t="shared" si="12"/>
        <v>105898657</v>
      </c>
      <c r="AC16" s="104">
        <f t="shared" si="13"/>
        <v>0.3867681631755473</v>
      </c>
      <c r="AD16" s="85">
        <v>21655293</v>
      </c>
      <c r="AE16" s="86">
        <v>7539825</v>
      </c>
      <c r="AF16" s="86">
        <f t="shared" si="14"/>
        <v>29195118</v>
      </c>
      <c r="AG16" s="86">
        <v>269900168</v>
      </c>
      <c r="AH16" s="86">
        <v>258350605</v>
      </c>
      <c r="AI16" s="87">
        <v>116250720</v>
      </c>
      <c r="AJ16" s="124">
        <f t="shared" si="15"/>
        <v>0.4499727027927804</v>
      </c>
      <c r="AK16" s="125">
        <f t="shared" si="16"/>
        <v>0.29119594584272623</v>
      </c>
    </row>
    <row r="17" spans="1:37" ht="12.75">
      <c r="A17" s="62" t="s">
        <v>98</v>
      </c>
      <c r="B17" s="63" t="s">
        <v>109</v>
      </c>
      <c r="C17" s="64" t="s">
        <v>110</v>
      </c>
      <c r="D17" s="85">
        <v>744842257</v>
      </c>
      <c r="E17" s="86">
        <v>59679721</v>
      </c>
      <c r="F17" s="87">
        <f t="shared" si="0"/>
        <v>804521978</v>
      </c>
      <c r="G17" s="85">
        <v>755421309</v>
      </c>
      <c r="H17" s="86">
        <v>69433719</v>
      </c>
      <c r="I17" s="87">
        <f t="shared" si="1"/>
        <v>824855028</v>
      </c>
      <c r="J17" s="85">
        <v>163101427</v>
      </c>
      <c r="K17" s="86">
        <v>397755</v>
      </c>
      <c r="L17" s="86">
        <f t="shared" si="2"/>
        <v>163499182</v>
      </c>
      <c r="M17" s="104">
        <f t="shared" si="3"/>
        <v>0.20322525234978728</v>
      </c>
      <c r="N17" s="85">
        <v>202374558</v>
      </c>
      <c r="O17" s="86">
        <v>13468502</v>
      </c>
      <c r="P17" s="86">
        <f t="shared" si="4"/>
        <v>215843060</v>
      </c>
      <c r="Q17" s="104">
        <f t="shared" si="5"/>
        <v>0.26828733819873346</v>
      </c>
      <c r="R17" s="85">
        <v>154364664</v>
      </c>
      <c r="S17" s="86">
        <v>9251624</v>
      </c>
      <c r="T17" s="86">
        <f t="shared" si="6"/>
        <v>163616288</v>
      </c>
      <c r="U17" s="104">
        <f t="shared" si="7"/>
        <v>0.19835762945728203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519840649</v>
      </c>
      <c r="AA17" s="86">
        <f t="shared" si="11"/>
        <v>23117881</v>
      </c>
      <c r="AB17" s="86">
        <f t="shared" si="12"/>
        <v>542958530</v>
      </c>
      <c r="AC17" s="104">
        <f t="shared" si="13"/>
        <v>0.6582472211104713</v>
      </c>
      <c r="AD17" s="85">
        <v>209926030</v>
      </c>
      <c r="AE17" s="86">
        <v>6493872</v>
      </c>
      <c r="AF17" s="86">
        <f t="shared" si="14"/>
        <v>216419902</v>
      </c>
      <c r="AG17" s="86">
        <v>749425071</v>
      </c>
      <c r="AH17" s="86">
        <v>763924781</v>
      </c>
      <c r="AI17" s="87">
        <v>528268492</v>
      </c>
      <c r="AJ17" s="124">
        <f t="shared" si="15"/>
        <v>0.6915189887000144</v>
      </c>
      <c r="AK17" s="125">
        <f t="shared" si="16"/>
        <v>-0.24398686771422717</v>
      </c>
    </row>
    <row r="18" spans="1:37" ht="12.75">
      <c r="A18" s="62" t="s">
        <v>98</v>
      </c>
      <c r="B18" s="63" t="s">
        <v>111</v>
      </c>
      <c r="C18" s="64" t="s">
        <v>112</v>
      </c>
      <c r="D18" s="85">
        <v>123913919</v>
      </c>
      <c r="E18" s="86">
        <v>19943892</v>
      </c>
      <c r="F18" s="87">
        <f t="shared" si="0"/>
        <v>143857811</v>
      </c>
      <c r="G18" s="85">
        <v>126723861</v>
      </c>
      <c r="H18" s="86">
        <v>23302601</v>
      </c>
      <c r="I18" s="87">
        <f t="shared" si="1"/>
        <v>150026462</v>
      </c>
      <c r="J18" s="85">
        <v>15133567</v>
      </c>
      <c r="K18" s="86">
        <v>4002011</v>
      </c>
      <c r="L18" s="86">
        <f t="shared" si="2"/>
        <v>19135578</v>
      </c>
      <c r="M18" s="104">
        <f t="shared" si="3"/>
        <v>0.13301730275876364</v>
      </c>
      <c r="N18" s="85">
        <v>20439420</v>
      </c>
      <c r="O18" s="86">
        <v>4961045</v>
      </c>
      <c r="P18" s="86">
        <f t="shared" si="4"/>
        <v>25400465</v>
      </c>
      <c r="Q18" s="104">
        <f t="shared" si="5"/>
        <v>0.17656646395099115</v>
      </c>
      <c r="R18" s="85">
        <v>13601156</v>
      </c>
      <c r="S18" s="86">
        <v>7832745</v>
      </c>
      <c r="T18" s="86">
        <f t="shared" si="6"/>
        <v>21433901</v>
      </c>
      <c r="U18" s="104">
        <f t="shared" si="7"/>
        <v>0.1428674696067951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49174143</v>
      </c>
      <c r="AA18" s="86">
        <f t="shared" si="11"/>
        <v>16795801</v>
      </c>
      <c r="AB18" s="86">
        <f t="shared" si="12"/>
        <v>65969944</v>
      </c>
      <c r="AC18" s="104">
        <f t="shared" si="13"/>
        <v>0.43972205383340973</v>
      </c>
      <c r="AD18" s="85">
        <v>19548489</v>
      </c>
      <c r="AE18" s="86">
        <v>4537160</v>
      </c>
      <c r="AF18" s="86">
        <f t="shared" si="14"/>
        <v>24085649</v>
      </c>
      <c r="AG18" s="86">
        <v>161554952</v>
      </c>
      <c r="AH18" s="86">
        <v>164215700</v>
      </c>
      <c r="AI18" s="87">
        <v>73189042</v>
      </c>
      <c r="AJ18" s="124">
        <f t="shared" si="15"/>
        <v>0.44568845731559165</v>
      </c>
      <c r="AK18" s="125">
        <f t="shared" si="16"/>
        <v>-0.11009659735554567</v>
      </c>
    </row>
    <row r="19" spans="1:37" ht="12.75">
      <c r="A19" s="62" t="s">
        <v>113</v>
      </c>
      <c r="B19" s="63" t="s">
        <v>114</v>
      </c>
      <c r="C19" s="64" t="s">
        <v>115</v>
      </c>
      <c r="D19" s="85">
        <v>140353500</v>
      </c>
      <c r="E19" s="86">
        <v>1012000</v>
      </c>
      <c r="F19" s="87">
        <f t="shared" si="0"/>
        <v>141365500</v>
      </c>
      <c r="G19" s="85">
        <v>147215300</v>
      </c>
      <c r="H19" s="86">
        <v>4307000</v>
      </c>
      <c r="I19" s="87">
        <f t="shared" si="1"/>
        <v>151522300</v>
      </c>
      <c r="J19" s="85">
        <v>13016409</v>
      </c>
      <c r="K19" s="86">
        <v>109853</v>
      </c>
      <c r="L19" s="86">
        <f t="shared" si="2"/>
        <v>13126262</v>
      </c>
      <c r="M19" s="104">
        <f t="shared" si="3"/>
        <v>0.09285336238332549</v>
      </c>
      <c r="N19" s="85">
        <v>31135751</v>
      </c>
      <c r="O19" s="86">
        <v>1493801</v>
      </c>
      <c r="P19" s="86">
        <f t="shared" si="4"/>
        <v>32629552</v>
      </c>
      <c r="Q19" s="104">
        <f t="shared" si="5"/>
        <v>0.23081693906929202</v>
      </c>
      <c r="R19" s="85">
        <v>5886440</v>
      </c>
      <c r="S19" s="86">
        <v>287483</v>
      </c>
      <c r="T19" s="86">
        <f t="shared" si="6"/>
        <v>6173923</v>
      </c>
      <c r="U19" s="104">
        <f t="shared" si="7"/>
        <v>0.040745969405163465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50038600</v>
      </c>
      <c r="AA19" s="86">
        <f t="shared" si="11"/>
        <v>1891137</v>
      </c>
      <c r="AB19" s="86">
        <f t="shared" si="12"/>
        <v>51929737</v>
      </c>
      <c r="AC19" s="104">
        <f t="shared" si="13"/>
        <v>0.34272009466593367</v>
      </c>
      <c r="AD19" s="85">
        <v>36563348</v>
      </c>
      <c r="AE19" s="86">
        <v>3060144</v>
      </c>
      <c r="AF19" s="86">
        <f t="shared" si="14"/>
        <v>39623492</v>
      </c>
      <c r="AG19" s="86">
        <v>146610800</v>
      </c>
      <c r="AH19" s="86">
        <v>166242700</v>
      </c>
      <c r="AI19" s="87">
        <v>93967633</v>
      </c>
      <c r="AJ19" s="124">
        <f t="shared" si="15"/>
        <v>0.5652436648346063</v>
      </c>
      <c r="AK19" s="125">
        <f t="shared" si="16"/>
        <v>-0.8441852878590307</v>
      </c>
    </row>
    <row r="20" spans="1:37" ht="16.5">
      <c r="A20" s="65"/>
      <c r="B20" s="66" t="s">
        <v>116</v>
      </c>
      <c r="C20" s="67"/>
      <c r="D20" s="88">
        <f>SUM(D12:D19)</f>
        <v>2612879825</v>
      </c>
      <c r="E20" s="89">
        <f>SUM(E12:E19)</f>
        <v>452117626</v>
      </c>
      <c r="F20" s="90">
        <f t="shared" si="0"/>
        <v>3064997451</v>
      </c>
      <c r="G20" s="88">
        <f>SUM(G12:G19)</f>
        <v>2688607663</v>
      </c>
      <c r="H20" s="89">
        <f>SUM(H12:H19)</f>
        <v>476156544</v>
      </c>
      <c r="I20" s="90">
        <f t="shared" si="1"/>
        <v>3164764207</v>
      </c>
      <c r="J20" s="88">
        <f>SUM(J12:J19)</f>
        <v>420490551</v>
      </c>
      <c r="K20" s="89">
        <f>SUM(K12:K19)</f>
        <v>30445046</v>
      </c>
      <c r="L20" s="89">
        <f t="shared" si="2"/>
        <v>450935597</v>
      </c>
      <c r="M20" s="105">
        <f t="shared" si="3"/>
        <v>0.14712429755948922</v>
      </c>
      <c r="N20" s="88">
        <f>SUM(N12:N19)</f>
        <v>549637666</v>
      </c>
      <c r="O20" s="89">
        <f>SUM(O12:O19)</f>
        <v>79550649</v>
      </c>
      <c r="P20" s="89">
        <f t="shared" si="4"/>
        <v>629188315</v>
      </c>
      <c r="Q20" s="105">
        <f t="shared" si="5"/>
        <v>0.20528183956391813</v>
      </c>
      <c r="R20" s="88">
        <f>SUM(R12:R19)</f>
        <v>388430489</v>
      </c>
      <c r="S20" s="89">
        <f>SUM(S12:S19)</f>
        <v>65945364</v>
      </c>
      <c r="T20" s="89">
        <f t="shared" si="6"/>
        <v>454375853</v>
      </c>
      <c r="U20" s="105">
        <f t="shared" si="7"/>
        <v>0.14357336701261547</v>
      </c>
      <c r="V20" s="88">
        <f>SUM(V12:V19)</f>
        <v>0</v>
      </c>
      <c r="W20" s="89">
        <f>SUM(W12:W19)</f>
        <v>0</v>
      </c>
      <c r="X20" s="89">
        <f t="shared" si="8"/>
        <v>0</v>
      </c>
      <c r="Y20" s="105">
        <f t="shared" si="9"/>
        <v>0</v>
      </c>
      <c r="Z20" s="88">
        <f t="shared" si="10"/>
        <v>1358558706</v>
      </c>
      <c r="AA20" s="89">
        <f t="shared" si="11"/>
        <v>175941059</v>
      </c>
      <c r="AB20" s="89">
        <f t="shared" si="12"/>
        <v>1534499765</v>
      </c>
      <c r="AC20" s="105">
        <f t="shared" si="13"/>
        <v>0.4848701718775474</v>
      </c>
      <c r="AD20" s="88">
        <f>SUM(AD12:AD19)</f>
        <v>524259651</v>
      </c>
      <c r="AE20" s="89">
        <f>SUM(AE12:AE19)</f>
        <v>40261113</v>
      </c>
      <c r="AF20" s="89">
        <f t="shared" si="14"/>
        <v>564520764</v>
      </c>
      <c r="AG20" s="89">
        <f>SUM(AG12:AG19)</f>
        <v>3169366884</v>
      </c>
      <c r="AH20" s="89">
        <f>SUM(AH12:AH19)</f>
        <v>2951133596</v>
      </c>
      <c r="AI20" s="90">
        <f>SUM(AI12:AI19)</f>
        <v>1634403455</v>
      </c>
      <c r="AJ20" s="126">
        <f t="shared" si="15"/>
        <v>0.553822252308499</v>
      </c>
      <c r="AK20" s="127">
        <f t="shared" si="16"/>
        <v>-0.19511224037102026</v>
      </c>
    </row>
    <row r="21" spans="1:37" ht="12.75">
      <c r="A21" s="62" t="s">
        <v>98</v>
      </c>
      <c r="B21" s="63" t="s">
        <v>117</v>
      </c>
      <c r="C21" s="64" t="s">
        <v>118</v>
      </c>
      <c r="D21" s="85">
        <v>413274858</v>
      </c>
      <c r="E21" s="86">
        <v>77867140</v>
      </c>
      <c r="F21" s="87">
        <f t="shared" si="0"/>
        <v>491141998</v>
      </c>
      <c r="G21" s="85">
        <v>413274858</v>
      </c>
      <c r="H21" s="86">
        <v>77867140</v>
      </c>
      <c r="I21" s="87">
        <f t="shared" si="1"/>
        <v>491141998</v>
      </c>
      <c r="J21" s="85">
        <v>71835019</v>
      </c>
      <c r="K21" s="86">
        <v>11573874</v>
      </c>
      <c r="L21" s="86">
        <f t="shared" si="2"/>
        <v>83408893</v>
      </c>
      <c r="M21" s="104">
        <f t="shared" si="3"/>
        <v>0.1698264317440839</v>
      </c>
      <c r="N21" s="85">
        <v>34090427</v>
      </c>
      <c r="O21" s="86">
        <v>10747974</v>
      </c>
      <c r="P21" s="86">
        <f t="shared" si="4"/>
        <v>44838401</v>
      </c>
      <c r="Q21" s="104">
        <f t="shared" si="5"/>
        <v>0.0912941698787486</v>
      </c>
      <c r="R21" s="85">
        <v>27518424</v>
      </c>
      <c r="S21" s="86">
        <v>4940786</v>
      </c>
      <c r="T21" s="86">
        <f t="shared" si="6"/>
        <v>32459210</v>
      </c>
      <c r="U21" s="104">
        <f t="shared" si="7"/>
        <v>0.0660892575511329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133443870</v>
      </c>
      <c r="AA21" s="86">
        <f t="shared" si="11"/>
        <v>27262634</v>
      </c>
      <c r="AB21" s="86">
        <f t="shared" si="12"/>
        <v>160706504</v>
      </c>
      <c r="AC21" s="104">
        <f t="shared" si="13"/>
        <v>0.3272098591739654</v>
      </c>
      <c r="AD21" s="85">
        <v>61700514</v>
      </c>
      <c r="AE21" s="86">
        <v>23169164</v>
      </c>
      <c r="AF21" s="86">
        <f t="shared" si="14"/>
        <v>84869678</v>
      </c>
      <c r="AG21" s="86">
        <v>424549845</v>
      </c>
      <c r="AH21" s="86">
        <v>468499887</v>
      </c>
      <c r="AI21" s="87">
        <v>260993209</v>
      </c>
      <c r="AJ21" s="124">
        <f t="shared" si="15"/>
        <v>0.5570827576314868</v>
      </c>
      <c r="AK21" s="125">
        <f t="shared" si="16"/>
        <v>-0.6175405543544068</v>
      </c>
    </row>
    <row r="22" spans="1:37" ht="12.75">
      <c r="A22" s="62" t="s">
        <v>98</v>
      </c>
      <c r="B22" s="63" t="s">
        <v>119</v>
      </c>
      <c r="C22" s="64" t="s">
        <v>120</v>
      </c>
      <c r="D22" s="85">
        <v>398232042</v>
      </c>
      <c r="E22" s="86">
        <v>68776000</v>
      </c>
      <c r="F22" s="87">
        <f t="shared" si="0"/>
        <v>467008042</v>
      </c>
      <c r="G22" s="85">
        <v>395592817</v>
      </c>
      <c r="H22" s="86">
        <v>30799732</v>
      </c>
      <c r="I22" s="87">
        <f t="shared" si="1"/>
        <v>426392549</v>
      </c>
      <c r="J22" s="85">
        <v>94227570</v>
      </c>
      <c r="K22" s="86">
        <v>2779063</v>
      </c>
      <c r="L22" s="86">
        <f t="shared" si="2"/>
        <v>97006633</v>
      </c>
      <c r="M22" s="104">
        <f t="shared" si="3"/>
        <v>0.20771940582556392</v>
      </c>
      <c r="N22" s="85">
        <v>78732231</v>
      </c>
      <c r="O22" s="86">
        <v>375260</v>
      </c>
      <c r="P22" s="86">
        <f t="shared" si="4"/>
        <v>79107491</v>
      </c>
      <c r="Q22" s="104">
        <f t="shared" si="5"/>
        <v>0.16939213864758243</v>
      </c>
      <c r="R22" s="85">
        <v>73421582</v>
      </c>
      <c r="S22" s="86">
        <v>98391</v>
      </c>
      <c r="T22" s="86">
        <f t="shared" si="6"/>
        <v>73519973</v>
      </c>
      <c r="U22" s="104">
        <f t="shared" si="7"/>
        <v>0.17242321230148888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246381383</v>
      </c>
      <c r="AA22" s="86">
        <f t="shared" si="11"/>
        <v>3252714</v>
      </c>
      <c r="AB22" s="86">
        <f t="shared" si="12"/>
        <v>249634097</v>
      </c>
      <c r="AC22" s="104">
        <f t="shared" si="13"/>
        <v>0.5854560488579269</v>
      </c>
      <c r="AD22" s="85">
        <v>95236096</v>
      </c>
      <c r="AE22" s="86">
        <v>0</v>
      </c>
      <c r="AF22" s="86">
        <f t="shared" si="14"/>
        <v>95236096</v>
      </c>
      <c r="AG22" s="86">
        <v>466129704</v>
      </c>
      <c r="AH22" s="86">
        <v>467227674</v>
      </c>
      <c r="AI22" s="87">
        <v>245878556</v>
      </c>
      <c r="AJ22" s="124">
        <f t="shared" si="15"/>
        <v>0.5262499840709349</v>
      </c>
      <c r="AK22" s="125">
        <f t="shared" si="16"/>
        <v>-0.2280240781814492</v>
      </c>
    </row>
    <row r="23" spans="1:37" ht="12.75">
      <c r="A23" s="62" t="s">
        <v>98</v>
      </c>
      <c r="B23" s="63" t="s">
        <v>121</v>
      </c>
      <c r="C23" s="64" t="s">
        <v>122</v>
      </c>
      <c r="D23" s="85">
        <v>127043260</v>
      </c>
      <c r="E23" s="86">
        <v>17714250</v>
      </c>
      <c r="F23" s="87">
        <f t="shared" si="0"/>
        <v>144757510</v>
      </c>
      <c r="G23" s="85">
        <v>126644339</v>
      </c>
      <c r="H23" s="86">
        <v>15614250</v>
      </c>
      <c r="I23" s="87">
        <f t="shared" si="1"/>
        <v>142258589</v>
      </c>
      <c r="J23" s="85">
        <v>16337511</v>
      </c>
      <c r="K23" s="86">
        <v>2714584</v>
      </c>
      <c r="L23" s="86">
        <f t="shared" si="2"/>
        <v>19052095</v>
      </c>
      <c r="M23" s="104">
        <f t="shared" si="3"/>
        <v>0.13161386238268397</v>
      </c>
      <c r="N23" s="85">
        <v>25716634</v>
      </c>
      <c r="O23" s="86">
        <v>4099945</v>
      </c>
      <c r="P23" s="86">
        <f t="shared" si="4"/>
        <v>29816579</v>
      </c>
      <c r="Q23" s="104">
        <f t="shared" si="5"/>
        <v>0.20597604227925723</v>
      </c>
      <c r="R23" s="85">
        <v>22478632</v>
      </c>
      <c r="S23" s="86">
        <v>3003346</v>
      </c>
      <c r="T23" s="86">
        <f t="shared" si="6"/>
        <v>25481978</v>
      </c>
      <c r="U23" s="104">
        <f t="shared" si="7"/>
        <v>0.1791243550152181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64532777</v>
      </c>
      <c r="AA23" s="86">
        <f t="shared" si="11"/>
        <v>9817875</v>
      </c>
      <c r="AB23" s="86">
        <f t="shared" si="12"/>
        <v>74350652</v>
      </c>
      <c r="AC23" s="104">
        <f t="shared" si="13"/>
        <v>0.5226443796655399</v>
      </c>
      <c r="AD23" s="85">
        <v>21862224</v>
      </c>
      <c r="AE23" s="86">
        <v>3600056</v>
      </c>
      <c r="AF23" s="86">
        <f t="shared" si="14"/>
        <v>25462280</v>
      </c>
      <c r="AG23" s="86">
        <v>147989972</v>
      </c>
      <c r="AH23" s="86">
        <v>151781104</v>
      </c>
      <c r="AI23" s="87">
        <v>72459525</v>
      </c>
      <c r="AJ23" s="124">
        <f t="shared" si="15"/>
        <v>0.4773949002242071</v>
      </c>
      <c r="AK23" s="125">
        <f t="shared" si="16"/>
        <v>0.0007736149315771268</v>
      </c>
    </row>
    <row r="24" spans="1:37" ht="12.75">
      <c r="A24" s="62" t="s">
        <v>98</v>
      </c>
      <c r="B24" s="63" t="s">
        <v>123</v>
      </c>
      <c r="C24" s="64" t="s">
        <v>124</v>
      </c>
      <c r="D24" s="85">
        <v>225620519</v>
      </c>
      <c r="E24" s="86">
        <v>32145300</v>
      </c>
      <c r="F24" s="87">
        <f t="shared" si="0"/>
        <v>257765819</v>
      </c>
      <c r="G24" s="85">
        <v>253811704</v>
      </c>
      <c r="H24" s="86">
        <v>34957360</v>
      </c>
      <c r="I24" s="87">
        <f t="shared" si="1"/>
        <v>288769064</v>
      </c>
      <c r="J24" s="85">
        <v>52575512</v>
      </c>
      <c r="K24" s="86">
        <v>1053314</v>
      </c>
      <c r="L24" s="86">
        <f t="shared" si="2"/>
        <v>53628826</v>
      </c>
      <c r="M24" s="104">
        <f t="shared" si="3"/>
        <v>0.20805251141540998</v>
      </c>
      <c r="N24" s="85">
        <v>67348691</v>
      </c>
      <c r="O24" s="86">
        <v>6621115</v>
      </c>
      <c r="P24" s="86">
        <f t="shared" si="4"/>
        <v>73969806</v>
      </c>
      <c r="Q24" s="104">
        <f t="shared" si="5"/>
        <v>0.2869651464533395</v>
      </c>
      <c r="R24" s="85">
        <v>78788322</v>
      </c>
      <c r="S24" s="86">
        <v>8135036</v>
      </c>
      <c r="T24" s="86">
        <f t="shared" si="6"/>
        <v>86923358</v>
      </c>
      <c r="U24" s="104">
        <f t="shared" si="7"/>
        <v>0.30101340079836253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198712525</v>
      </c>
      <c r="AA24" s="86">
        <f t="shared" si="11"/>
        <v>15809465</v>
      </c>
      <c r="AB24" s="86">
        <f t="shared" si="12"/>
        <v>214521990</v>
      </c>
      <c r="AC24" s="104">
        <f t="shared" si="13"/>
        <v>0.7428842516177564</v>
      </c>
      <c r="AD24" s="85">
        <v>66950731</v>
      </c>
      <c r="AE24" s="86">
        <v>10439121</v>
      </c>
      <c r="AF24" s="86">
        <f t="shared" si="14"/>
        <v>77389852</v>
      </c>
      <c r="AG24" s="86">
        <v>273293458</v>
      </c>
      <c r="AH24" s="86">
        <v>272831141</v>
      </c>
      <c r="AI24" s="87">
        <v>226541226</v>
      </c>
      <c r="AJ24" s="124">
        <f t="shared" si="15"/>
        <v>0.8303349286656394</v>
      </c>
      <c r="AK24" s="125">
        <f t="shared" si="16"/>
        <v>0.1231880634685798</v>
      </c>
    </row>
    <row r="25" spans="1:37" ht="12.75">
      <c r="A25" s="62" t="s">
        <v>98</v>
      </c>
      <c r="B25" s="63" t="s">
        <v>125</v>
      </c>
      <c r="C25" s="64" t="s">
        <v>126</v>
      </c>
      <c r="D25" s="85">
        <v>137143785</v>
      </c>
      <c r="E25" s="86">
        <v>30401022</v>
      </c>
      <c r="F25" s="87">
        <f t="shared" si="0"/>
        <v>167544807</v>
      </c>
      <c r="G25" s="85">
        <v>141493116</v>
      </c>
      <c r="H25" s="86">
        <v>27632296</v>
      </c>
      <c r="I25" s="87">
        <f t="shared" si="1"/>
        <v>169125412</v>
      </c>
      <c r="J25" s="85">
        <v>29055941</v>
      </c>
      <c r="K25" s="86">
        <v>2891841</v>
      </c>
      <c r="L25" s="86">
        <f t="shared" si="2"/>
        <v>31947782</v>
      </c>
      <c r="M25" s="104">
        <f t="shared" si="3"/>
        <v>0.19068201857190356</v>
      </c>
      <c r="N25" s="85">
        <v>32943967</v>
      </c>
      <c r="O25" s="86">
        <v>7313827</v>
      </c>
      <c r="P25" s="86">
        <f t="shared" si="4"/>
        <v>40257794</v>
      </c>
      <c r="Q25" s="104">
        <f t="shared" si="5"/>
        <v>0.24028076262608367</v>
      </c>
      <c r="R25" s="85">
        <v>33164021</v>
      </c>
      <c r="S25" s="86">
        <v>11295329</v>
      </c>
      <c r="T25" s="86">
        <f t="shared" si="6"/>
        <v>44459350</v>
      </c>
      <c r="U25" s="104">
        <f t="shared" si="7"/>
        <v>0.26287799967044573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95163929</v>
      </c>
      <c r="AA25" s="86">
        <f t="shared" si="11"/>
        <v>21500997</v>
      </c>
      <c r="AB25" s="86">
        <f t="shared" si="12"/>
        <v>116664926</v>
      </c>
      <c r="AC25" s="104">
        <f t="shared" si="13"/>
        <v>0.6898131074471529</v>
      </c>
      <c r="AD25" s="85">
        <v>31627282</v>
      </c>
      <c r="AE25" s="86">
        <v>7581117</v>
      </c>
      <c r="AF25" s="86">
        <f t="shared" si="14"/>
        <v>39208399</v>
      </c>
      <c r="AG25" s="86">
        <v>190476615</v>
      </c>
      <c r="AH25" s="86">
        <v>197814267</v>
      </c>
      <c r="AI25" s="87">
        <v>111024705</v>
      </c>
      <c r="AJ25" s="124">
        <f t="shared" si="15"/>
        <v>0.5612573182095101</v>
      </c>
      <c r="AK25" s="125">
        <f t="shared" si="16"/>
        <v>0.13392413701972372</v>
      </c>
    </row>
    <row r="26" spans="1:37" ht="12.75">
      <c r="A26" s="62" t="s">
        <v>98</v>
      </c>
      <c r="B26" s="63" t="s">
        <v>127</v>
      </c>
      <c r="C26" s="64" t="s">
        <v>128</v>
      </c>
      <c r="D26" s="85">
        <v>364647056</v>
      </c>
      <c r="E26" s="86">
        <v>45389300</v>
      </c>
      <c r="F26" s="87">
        <f t="shared" si="0"/>
        <v>410036356</v>
      </c>
      <c r="G26" s="85">
        <v>408715277</v>
      </c>
      <c r="H26" s="86">
        <v>47883150</v>
      </c>
      <c r="I26" s="87">
        <f t="shared" si="1"/>
        <v>456598427</v>
      </c>
      <c r="J26" s="85">
        <v>82832290</v>
      </c>
      <c r="K26" s="86">
        <v>10054120</v>
      </c>
      <c r="L26" s="86">
        <f t="shared" si="2"/>
        <v>92886410</v>
      </c>
      <c r="M26" s="104">
        <f t="shared" si="3"/>
        <v>0.22653213218976123</v>
      </c>
      <c r="N26" s="85">
        <v>92956589</v>
      </c>
      <c r="O26" s="86">
        <v>21278093</v>
      </c>
      <c r="P26" s="86">
        <f t="shared" si="4"/>
        <v>114234682</v>
      </c>
      <c r="Q26" s="104">
        <f t="shared" si="5"/>
        <v>0.2785964715772667</v>
      </c>
      <c r="R26" s="85">
        <v>86231912</v>
      </c>
      <c r="S26" s="86">
        <v>11845214</v>
      </c>
      <c r="T26" s="86">
        <f t="shared" si="6"/>
        <v>98077126</v>
      </c>
      <c r="U26" s="104">
        <f t="shared" si="7"/>
        <v>0.2147995266746725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262020791</v>
      </c>
      <c r="AA26" s="86">
        <f t="shared" si="11"/>
        <v>43177427</v>
      </c>
      <c r="AB26" s="86">
        <f t="shared" si="12"/>
        <v>305198218</v>
      </c>
      <c r="AC26" s="104">
        <f t="shared" si="13"/>
        <v>0.66841714721895</v>
      </c>
      <c r="AD26" s="85">
        <v>41642823</v>
      </c>
      <c r="AE26" s="86">
        <v>5862594</v>
      </c>
      <c r="AF26" s="86">
        <f t="shared" si="14"/>
        <v>47505417</v>
      </c>
      <c r="AG26" s="86">
        <v>488060128</v>
      </c>
      <c r="AH26" s="86">
        <v>423480948</v>
      </c>
      <c r="AI26" s="87">
        <v>138836698</v>
      </c>
      <c r="AJ26" s="124">
        <f t="shared" si="15"/>
        <v>0.3278463851932248</v>
      </c>
      <c r="AK26" s="125">
        <f t="shared" si="16"/>
        <v>1.0645461548100923</v>
      </c>
    </row>
    <row r="27" spans="1:37" ht="12.75">
      <c r="A27" s="62" t="s">
        <v>113</v>
      </c>
      <c r="B27" s="63" t="s">
        <v>129</v>
      </c>
      <c r="C27" s="64" t="s">
        <v>130</v>
      </c>
      <c r="D27" s="85">
        <v>1389929479</v>
      </c>
      <c r="E27" s="86">
        <v>537521028</v>
      </c>
      <c r="F27" s="87">
        <f t="shared" si="0"/>
        <v>1927450507</v>
      </c>
      <c r="G27" s="85">
        <v>1389929479</v>
      </c>
      <c r="H27" s="86">
        <v>39632529</v>
      </c>
      <c r="I27" s="87">
        <f t="shared" si="1"/>
        <v>1429562008</v>
      </c>
      <c r="J27" s="85">
        <v>288547560</v>
      </c>
      <c r="K27" s="86">
        <v>55122321</v>
      </c>
      <c r="L27" s="86">
        <f t="shared" si="2"/>
        <v>343669881</v>
      </c>
      <c r="M27" s="104">
        <f t="shared" si="3"/>
        <v>0.17830283047573994</v>
      </c>
      <c r="N27" s="85">
        <v>459943272</v>
      </c>
      <c r="O27" s="86">
        <v>-11761208</v>
      </c>
      <c r="P27" s="86">
        <f t="shared" si="4"/>
        <v>448182064</v>
      </c>
      <c r="Q27" s="104">
        <f t="shared" si="5"/>
        <v>0.23252584819808295</v>
      </c>
      <c r="R27" s="85">
        <v>229562498</v>
      </c>
      <c r="S27" s="86">
        <v>132347907</v>
      </c>
      <c r="T27" s="86">
        <f t="shared" si="6"/>
        <v>361910405</v>
      </c>
      <c r="U27" s="104">
        <f t="shared" si="7"/>
        <v>0.2531617397319641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978053330</v>
      </c>
      <c r="AA27" s="86">
        <f t="shared" si="11"/>
        <v>175709020</v>
      </c>
      <c r="AB27" s="86">
        <f t="shared" si="12"/>
        <v>1153762350</v>
      </c>
      <c r="AC27" s="104">
        <f t="shared" si="13"/>
        <v>0.8070740153581362</v>
      </c>
      <c r="AD27" s="85">
        <v>142097120</v>
      </c>
      <c r="AE27" s="86">
        <v>0</v>
      </c>
      <c r="AF27" s="86">
        <f t="shared" si="14"/>
        <v>142097120</v>
      </c>
      <c r="AG27" s="86">
        <v>1872259577</v>
      </c>
      <c r="AH27" s="86">
        <v>1872259577</v>
      </c>
      <c r="AI27" s="87">
        <v>579315236</v>
      </c>
      <c r="AJ27" s="124">
        <f t="shared" si="15"/>
        <v>0.30942036196084577</v>
      </c>
      <c r="AK27" s="125">
        <f t="shared" si="16"/>
        <v>1.546922872187698</v>
      </c>
    </row>
    <row r="28" spans="1:37" ht="16.5">
      <c r="A28" s="65"/>
      <c r="B28" s="66" t="s">
        <v>131</v>
      </c>
      <c r="C28" s="67"/>
      <c r="D28" s="88">
        <f>SUM(D21:D27)</f>
        <v>3055890999</v>
      </c>
      <c r="E28" s="89">
        <f>SUM(E21:E27)</f>
        <v>809814040</v>
      </c>
      <c r="F28" s="90">
        <f t="shared" si="0"/>
        <v>3865705039</v>
      </c>
      <c r="G28" s="88">
        <f>SUM(G21:G27)</f>
        <v>3129461590</v>
      </c>
      <c r="H28" s="89">
        <f>SUM(H21:H27)</f>
        <v>274386457</v>
      </c>
      <c r="I28" s="90">
        <f t="shared" si="1"/>
        <v>3403848047</v>
      </c>
      <c r="J28" s="88">
        <f>SUM(J21:J27)</f>
        <v>635411403</v>
      </c>
      <c r="K28" s="89">
        <f>SUM(K21:K27)</f>
        <v>86189117</v>
      </c>
      <c r="L28" s="89">
        <f t="shared" si="2"/>
        <v>721600520</v>
      </c>
      <c r="M28" s="105">
        <f t="shared" si="3"/>
        <v>0.18666724768702664</v>
      </c>
      <c r="N28" s="88">
        <f>SUM(N21:N27)</f>
        <v>791731811</v>
      </c>
      <c r="O28" s="89">
        <f>SUM(O21:O27)</f>
        <v>38675006</v>
      </c>
      <c r="P28" s="89">
        <f t="shared" si="4"/>
        <v>830406817</v>
      </c>
      <c r="Q28" s="105">
        <f t="shared" si="5"/>
        <v>0.21481380721556909</v>
      </c>
      <c r="R28" s="88">
        <f>SUM(R21:R27)</f>
        <v>551165391</v>
      </c>
      <c r="S28" s="89">
        <f>SUM(S21:S27)</f>
        <v>171666009</v>
      </c>
      <c r="T28" s="89">
        <f t="shared" si="6"/>
        <v>722831400</v>
      </c>
      <c r="U28" s="105">
        <f t="shared" si="7"/>
        <v>0.21235712934867096</v>
      </c>
      <c r="V28" s="88">
        <f>SUM(V21:V27)</f>
        <v>0</v>
      </c>
      <c r="W28" s="89">
        <f>SUM(W21:W27)</f>
        <v>0</v>
      </c>
      <c r="X28" s="89">
        <f t="shared" si="8"/>
        <v>0</v>
      </c>
      <c r="Y28" s="105">
        <f t="shared" si="9"/>
        <v>0</v>
      </c>
      <c r="Z28" s="88">
        <f t="shared" si="10"/>
        <v>1978308605</v>
      </c>
      <c r="AA28" s="89">
        <f t="shared" si="11"/>
        <v>296530132</v>
      </c>
      <c r="AB28" s="89">
        <f t="shared" si="12"/>
        <v>2274838737</v>
      </c>
      <c r="AC28" s="105">
        <f t="shared" si="13"/>
        <v>0.6683138335170224</v>
      </c>
      <c r="AD28" s="88">
        <f>SUM(AD21:AD27)</f>
        <v>461116790</v>
      </c>
      <c r="AE28" s="89">
        <f>SUM(AE21:AE27)</f>
        <v>50652052</v>
      </c>
      <c r="AF28" s="89">
        <f t="shared" si="14"/>
        <v>511768842</v>
      </c>
      <c r="AG28" s="89">
        <f>SUM(AG21:AG27)</f>
        <v>3862759299</v>
      </c>
      <c r="AH28" s="89">
        <f>SUM(AH21:AH27)</f>
        <v>3853894598</v>
      </c>
      <c r="AI28" s="90">
        <f>SUM(AI21:AI27)</f>
        <v>1635049155</v>
      </c>
      <c r="AJ28" s="126">
        <f t="shared" si="15"/>
        <v>0.4242589187178388</v>
      </c>
      <c r="AK28" s="127">
        <f t="shared" si="16"/>
        <v>0.41241775715607165</v>
      </c>
    </row>
    <row r="29" spans="1:37" ht="12.75">
      <c r="A29" s="62" t="s">
        <v>98</v>
      </c>
      <c r="B29" s="63" t="s">
        <v>132</v>
      </c>
      <c r="C29" s="64" t="s">
        <v>133</v>
      </c>
      <c r="D29" s="85">
        <v>301926166</v>
      </c>
      <c r="E29" s="86">
        <v>34343510</v>
      </c>
      <c r="F29" s="87">
        <f t="shared" si="0"/>
        <v>336269676</v>
      </c>
      <c r="G29" s="85">
        <v>272195649</v>
      </c>
      <c r="H29" s="86">
        <v>34343510</v>
      </c>
      <c r="I29" s="87">
        <f t="shared" si="1"/>
        <v>306539159</v>
      </c>
      <c r="J29" s="85">
        <v>35308625</v>
      </c>
      <c r="K29" s="86">
        <v>3329971</v>
      </c>
      <c r="L29" s="86">
        <f t="shared" si="2"/>
        <v>38638596</v>
      </c>
      <c r="M29" s="104">
        <f t="shared" si="3"/>
        <v>0.11490359897929066</v>
      </c>
      <c r="N29" s="85">
        <v>34529666</v>
      </c>
      <c r="O29" s="86">
        <v>6986988</v>
      </c>
      <c r="P29" s="86">
        <f t="shared" si="4"/>
        <v>41516654</v>
      </c>
      <c r="Q29" s="104">
        <f t="shared" si="5"/>
        <v>0.12346237845127611</v>
      </c>
      <c r="R29" s="85">
        <v>35229531</v>
      </c>
      <c r="S29" s="86">
        <v>4148197</v>
      </c>
      <c r="T29" s="86">
        <f t="shared" si="6"/>
        <v>39377728</v>
      </c>
      <c r="U29" s="104">
        <f t="shared" si="7"/>
        <v>0.12845904623885263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105067822</v>
      </c>
      <c r="AA29" s="86">
        <f t="shared" si="11"/>
        <v>14465156</v>
      </c>
      <c r="AB29" s="86">
        <f t="shared" si="12"/>
        <v>119532978</v>
      </c>
      <c r="AC29" s="104">
        <f t="shared" si="13"/>
        <v>0.38994358303175225</v>
      </c>
      <c r="AD29" s="85">
        <v>80748763</v>
      </c>
      <c r="AE29" s="86">
        <v>3411371</v>
      </c>
      <c r="AF29" s="86">
        <f t="shared" si="14"/>
        <v>84160134</v>
      </c>
      <c r="AG29" s="86">
        <v>313167341</v>
      </c>
      <c r="AH29" s="86">
        <v>327149833</v>
      </c>
      <c r="AI29" s="87">
        <v>188916684</v>
      </c>
      <c r="AJ29" s="124">
        <f t="shared" si="15"/>
        <v>0.5774622663493764</v>
      </c>
      <c r="AK29" s="125">
        <f t="shared" si="16"/>
        <v>-0.5321094902249086</v>
      </c>
    </row>
    <row r="30" spans="1:37" ht="12.75">
      <c r="A30" s="62" t="s">
        <v>98</v>
      </c>
      <c r="B30" s="63" t="s">
        <v>134</v>
      </c>
      <c r="C30" s="64" t="s">
        <v>135</v>
      </c>
      <c r="D30" s="85">
        <v>163302953</v>
      </c>
      <c r="E30" s="86">
        <v>47930046</v>
      </c>
      <c r="F30" s="87">
        <f t="shared" si="0"/>
        <v>211232999</v>
      </c>
      <c r="G30" s="85">
        <v>163302953</v>
      </c>
      <c r="H30" s="86">
        <v>47930046</v>
      </c>
      <c r="I30" s="87">
        <f t="shared" si="1"/>
        <v>211232999</v>
      </c>
      <c r="J30" s="85">
        <v>35149047</v>
      </c>
      <c r="K30" s="86">
        <v>4842466</v>
      </c>
      <c r="L30" s="86">
        <f t="shared" si="2"/>
        <v>39991513</v>
      </c>
      <c r="M30" s="104">
        <f t="shared" si="3"/>
        <v>0.18932417372912458</v>
      </c>
      <c r="N30" s="85">
        <v>24654984</v>
      </c>
      <c r="O30" s="86">
        <v>5034479</v>
      </c>
      <c r="P30" s="86">
        <f t="shared" si="4"/>
        <v>29689463</v>
      </c>
      <c r="Q30" s="104">
        <f t="shared" si="5"/>
        <v>0.14055314813761652</v>
      </c>
      <c r="R30" s="85">
        <v>0</v>
      </c>
      <c r="S30" s="86">
        <v>12851792</v>
      </c>
      <c r="T30" s="86">
        <f t="shared" si="6"/>
        <v>12851792</v>
      </c>
      <c r="U30" s="104">
        <f t="shared" si="7"/>
        <v>0.060841781638483486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59804031</v>
      </c>
      <c r="AA30" s="86">
        <f t="shared" si="11"/>
        <v>22728737</v>
      </c>
      <c r="AB30" s="86">
        <f t="shared" si="12"/>
        <v>82532768</v>
      </c>
      <c r="AC30" s="104">
        <f t="shared" si="13"/>
        <v>0.3907191035052246</v>
      </c>
      <c r="AD30" s="85">
        <v>0</v>
      </c>
      <c r="AE30" s="86">
        <v>3064403</v>
      </c>
      <c r="AF30" s="86">
        <f t="shared" si="14"/>
        <v>3064403</v>
      </c>
      <c r="AG30" s="86">
        <v>292475354</v>
      </c>
      <c r="AH30" s="86">
        <v>292475354</v>
      </c>
      <c r="AI30" s="87">
        <v>15642310</v>
      </c>
      <c r="AJ30" s="124">
        <f t="shared" si="15"/>
        <v>0.053482489331391665</v>
      </c>
      <c r="AK30" s="125">
        <f t="shared" si="16"/>
        <v>3.193897473667791</v>
      </c>
    </row>
    <row r="31" spans="1:37" ht="12.75">
      <c r="A31" s="62" t="s">
        <v>98</v>
      </c>
      <c r="B31" s="63" t="s">
        <v>136</v>
      </c>
      <c r="C31" s="64" t="s">
        <v>137</v>
      </c>
      <c r="D31" s="85">
        <v>194845468</v>
      </c>
      <c r="E31" s="86">
        <v>40357950</v>
      </c>
      <c r="F31" s="87">
        <f t="shared" si="0"/>
        <v>235203418</v>
      </c>
      <c r="G31" s="85">
        <v>187240642</v>
      </c>
      <c r="H31" s="86">
        <v>39903250</v>
      </c>
      <c r="I31" s="87">
        <f t="shared" si="1"/>
        <v>227143892</v>
      </c>
      <c r="J31" s="85">
        <v>40820688</v>
      </c>
      <c r="K31" s="86">
        <v>5556972</v>
      </c>
      <c r="L31" s="86">
        <f t="shared" si="2"/>
        <v>46377660</v>
      </c>
      <c r="M31" s="104">
        <f t="shared" si="3"/>
        <v>0.19718106307451705</v>
      </c>
      <c r="N31" s="85">
        <v>44358538</v>
      </c>
      <c r="O31" s="86">
        <v>3806187</v>
      </c>
      <c r="P31" s="86">
        <f t="shared" si="4"/>
        <v>48164725</v>
      </c>
      <c r="Q31" s="104">
        <f t="shared" si="5"/>
        <v>0.204779018134847</v>
      </c>
      <c r="R31" s="85">
        <v>44100052</v>
      </c>
      <c r="S31" s="86">
        <v>11960171</v>
      </c>
      <c r="T31" s="86">
        <f t="shared" si="6"/>
        <v>56060223</v>
      </c>
      <c r="U31" s="104">
        <f t="shared" si="7"/>
        <v>0.24680488877068285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129279278</v>
      </c>
      <c r="AA31" s="86">
        <f t="shared" si="11"/>
        <v>21323330</v>
      </c>
      <c r="AB31" s="86">
        <f t="shared" si="12"/>
        <v>150602608</v>
      </c>
      <c r="AC31" s="104">
        <f t="shared" si="13"/>
        <v>0.6630273289497038</v>
      </c>
      <c r="AD31" s="85">
        <v>43671370</v>
      </c>
      <c r="AE31" s="86">
        <v>10727139</v>
      </c>
      <c r="AF31" s="86">
        <f t="shared" si="14"/>
        <v>54398509</v>
      </c>
      <c r="AG31" s="86">
        <v>230769307</v>
      </c>
      <c r="AH31" s="86">
        <v>231489535</v>
      </c>
      <c r="AI31" s="87">
        <v>145458134</v>
      </c>
      <c r="AJ31" s="124">
        <f t="shared" si="15"/>
        <v>0.6283572775762843</v>
      </c>
      <c r="AK31" s="125">
        <f t="shared" si="16"/>
        <v>0.03054705047154882</v>
      </c>
    </row>
    <row r="32" spans="1:37" ht="12.75">
      <c r="A32" s="62" t="s">
        <v>98</v>
      </c>
      <c r="B32" s="63" t="s">
        <v>138</v>
      </c>
      <c r="C32" s="64" t="s">
        <v>139</v>
      </c>
      <c r="D32" s="85">
        <v>192761800</v>
      </c>
      <c r="E32" s="86">
        <v>66641500</v>
      </c>
      <c r="F32" s="87">
        <f t="shared" si="0"/>
        <v>259403300</v>
      </c>
      <c r="G32" s="85">
        <v>192761800</v>
      </c>
      <c r="H32" s="86">
        <v>107096930</v>
      </c>
      <c r="I32" s="87">
        <f t="shared" si="1"/>
        <v>299858730</v>
      </c>
      <c r="J32" s="85">
        <v>31410697</v>
      </c>
      <c r="K32" s="86">
        <v>7291517</v>
      </c>
      <c r="L32" s="86">
        <f t="shared" si="2"/>
        <v>38702214</v>
      </c>
      <c r="M32" s="104">
        <f t="shared" si="3"/>
        <v>0.1491970765213858</v>
      </c>
      <c r="N32" s="85">
        <v>31774103</v>
      </c>
      <c r="O32" s="86">
        <v>15767552</v>
      </c>
      <c r="P32" s="86">
        <f t="shared" si="4"/>
        <v>47541655</v>
      </c>
      <c r="Q32" s="104">
        <f t="shared" si="5"/>
        <v>0.183273131066567</v>
      </c>
      <c r="R32" s="85">
        <v>36050245</v>
      </c>
      <c r="S32" s="86">
        <v>15967466</v>
      </c>
      <c r="T32" s="86">
        <f t="shared" si="6"/>
        <v>52017711</v>
      </c>
      <c r="U32" s="104">
        <f t="shared" si="7"/>
        <v>0.1734740589343522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99235045</v>
      </c>
      <c r="AA32" s="86">
        <f t="shared" si="11"/>
        <v>39026535</v>
      </c>
      <c r="AB32" s="86">
        <f t="shared" si="12"/>
        <v>138261580</v>
      </c>
      <c r="AC32" s="104">
        <f t="shared" si="13"/>
        <v>0.4610890601717682</v>
      </c>
      <c r="AD32" s="85">
        <v>34698847</v>
      </c>
      <c r="AE32" s="86">
        <v>15553359</v>
      </c>
      <c r="AF32" s="86">
        <f t="shared" si="14"/>
        <v>50252206</v>
      </c>
      <c r="AG32" s="86">
        <v>286587430</v>
      </c>
      <c r="AH32" s="86">
        <v>45672625</v>
      </c>
      <c r="AI32" s="87">
        <v>151207277</v>
      </c>
      <c r="AJ32" s="124">
        <f t="shared" si="15"/>
        <v>3.310676296797042</v>
      </c>
      <c r="AK32" s="125">
        <f t="shared" si="16"/>
        <v>0.03513288550954363</v>
      </c>
    </row>
    <row r="33" spans="1:37" ht="12.75">
      <c r="A33" s="62" t="s">
        <v>98</v>
      </c>
      <c r="B33" s="63" t="s">
        <v>140</v>
      </c>
      <c r="C33" s="64" t="s">
        <v>141</v>
      </c>
      <c r="D33" s="85">
        <v>96279350</v>
      </c>
      <c r="E33" s="86">
        <v>31850000</v>
      </c>
      <c r="F33" s="87">
        <f t="shared" si="0"/>
        <v>128129350</v>
      </c>
      <c r="G33" s="85">
        <v>96279350</v>
      </c>
      <c r="H33" s="86">
        <v>31850000</v>
      </c>
      <c r="I33" s="87">
        <f t="shared" si="1"/>
        <v>128129350</v>
      </c>
      <c r="J33" s="85">
        <v>18384789</v>
      </c>
      <c r="K33" s="86">
        <v>4906087</v>
      </c>
      <c r="L33" s="86">
        <f t="shared" si="2"/>
        <v>23290876</v>
      </c>
      <c r="M33" s="104">
        <f t="shared" si="3"/>
        <v>0.18177627530304338</v>
      </c>
      <c r="N33" s="85">
        <v>27397338</v>
      </c>
      <c r="O33" s="86">
        <v>11240730</v>
      </c>
      <c r="P33" s="86">
        <f t="shared" si="4"/>
        <v>38638068</v>
      </c>
      <c r="Q33" s="104">
        <f t="shared" si="5"/>
        <v>0.3015551706146952</v>
      </c>
      <c r="R33" s="85">
        <v>13219024</v>
      </c>
      <c r="S33" s="86">
        <v>5661591</v>
      </c>
      <c r="T33" s="86">
        <f t="shared" si="6"/>
        <v>18880615</v>
      </c>
      <c r="U33" s="104">
        <f t="shared" si="7"/>
        <v>0.14735589464864998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59001151</v>
      </c>
      <c r="AA33" s="86">
        <f t="shared" si="11"/>
        <v>21808408</v>
      </c>
      <c r="AB33" s="86">
        <f t="shared" si="12"/>
        <v>80809559</v>
      </c>
      <c r="AC33" s="104">
        <f t="shared" si="13"/>
        <v>0.6306873405663885</v>
      </c>
      <c r="AD33" s="85">
        <v>17417465</v>
      </c>
      <c r="AE33" s="86">
        <v>3402837</v>
      </c>
      <c r="AF33" s="86">
        <f t="shared" si="14"/>
        <v>20820302</v>
      </c>
      <c r="AG33" s="86">
        <v>112384111</v>
      </c>
      <c r="AH33" s="86">
        <v>107283476</v>
      </c>
      <c r="AI33" s="87">
        <v>66292825</v>
      </c>
      <c r="AJ33" s="124">
        <f t="shared" si="15"/>
        <v>0.61792204607539</v>
      </c>
      <c r="AK33" s="125">
        <f t="shared" si="16"/>
        <v>-0.09316324998551895</v>
      </c>
    </row>
    <row r="34" spans="1:37" ht="12.75">
      <c r="A34" s="62" t="s">
        <v>98</v>
      </c>
      <c r="B34" s="63" t="s">
        <v>142</v>
      </c>
      <c r="C34" s="64" t="s">
        <v>143</v>
      </c>
      <c r="D34" s="85">
        <v>672958771</v>
      </c>
      <c r="E34" s="86">
        <v>67784200</v>
      </c>
      <c r="F34" s="87">
        <f t="shared" si="0"/>
        <v>740742971</v>
      </c>
      <c r="G34" s="85">
        <v>672958771</v>
      </c>
      <c r="H34" s="86">
        <v>5500000</v>
      </c>
      <c r="I34" s="87">
        <f t="shared" si="1"/>
        <v>678458771</v>
      </c>
      <c r="J34" s="85">
        <v>113201891</v>
      </c>
      <c r="K34" s="86">
        <v>52832</v>
      </c>
      <c r="L34" s="86">
        <f t="shared" si="2"/>
        <v>113254723</v>
      </c>
      <c r="M34" s="104">
        <f t="shared" si="3"/>
        <v>0.15289341571085932</v>
      </c>
      <c r="N34" s="85">
        <v>167156514</v>
      </c>
      <c r="O34" s="86">
        <v>12829546</v>
      </c>
      <c r="P34" s="86">
        <f t="shared" si="4"/>
        <v>179986060</v>
      </c>
      <c r="Q34" s="104">
        <f t="shared" si="5"/>
        <v>0.24298044942231387</v>
      </c>
      <c r="R34" s="85">
        <v>113170852</v>
      </c>
      <c r="S34" s="86">
        <v>7060083</v>
      </c>
      <c r="T34" s="86">
        <f t="shared" si="6"/>
        <v>120230935</v>
      </c>
      <c r="U34" s="104">
        <f t="shared" si="7"/>
        <v>0.17721185153636992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393529257</v>
      </c>
      <c r="AA34" s="86">
        <f t="shared" si="11"/>
        <v>19942461</v>
      </c>
      <c r="AB34" s="86">
        <f t="shared" si="12"/>
        <v>413471718</v>
      </c>
      <c r="AC34" s="104">
        <f t="shared" si="13"/>
        <v>0.6094279205655667</v>
      </c>
      <c r="AD34" s="85">
        <v>117664719</v>
      </c>
      <c r="AE34" s="86">
        <v>13729425</v>
      </c>
      <c r="AF34" s="86">
        <f t="shared" si="14"/>
        <v>131394144</v>
      </c>
      <c r="AG34" s="86">
        <v>887909130</v>
      </c>
      <c r="AH34" s="86">
        <v>912467162</v>
      </c>
      <c r="AI34" s="87">
        <v>383270084</v>
      </c>
      <c r="AJ34" s="124">
        <f t="shared" si="15"/>
        <v>0.4200371256757621</v>
      </c>
      <c r="AK34" s="125">
        <f t="shared" si="16"/>
        <v>-0.08495971479520426</v>
      </c>
    </row>
    <row r="35" spans="1:37" ht="12.75">
      <c r="A35" s="62" t="s">
        <v>113</v>
      </c>
      <c r="B35" s="63" t="s">
        <v>144</v>
      </c>
      <c r="C35" s="64" t="s">
        <v>145</v>
      </c>
      <c r="D35" s="85">
        <v>1285880765</v>
      </c>
      <c r="E35" s="86">
        <v>611254155</v>
      </c>
      <c r="F35" s="87">
        <f t="shared" si="0"/>
        <v>1897134920</v>
      </c>
      <c r="G35" s="85">
        <v>1277001513</v>
      </c>
      <c r="H35" s="86">
        <v>619366891</v>
      </c>
      <c r="I35" s="87">
        <f t="shared" si="1"/>
        <v>1896368404</v>
      </c>
      <c r="J35" s="85">
        <v>236267927</v>
      </c>
      <c r="K35" s="86">
        <v>39093522</v>
      </c>
      <c r="L35" s="86">
        <f t="shared" si="2"/>
        <v>275361449</v>
      </c>
      <c r="M35" s="104">
        <f t="shared" si="3"/>
        <v>0.14514594934555314</v>
      </c>
      <c r="N35" s="85">
        <v>302857772</v>
      </c>
      <c r="O35" s="86">
        <v>137885884</v>
      </c>
      <c r="P35" s="86">
        <f t="shared" si="4"/>
        <v>440743656</v>
      </c>
      <c r="Q35" s="104">
        <f t="shared" si="5"/>
        <v>0.23232067016087607</v>
      </c>
      <c r="R35" s="85">
        <v>285836677</v>
      </c>
      <c r="S35" s="86">
        <v>72600030</v>
      </c>
      <c r="T35" s="86">
        <f t="shared" si="6"/>
        <v>358436707</v>
      </c>
      <c r="U35" s="104">
        <f t="shared" si="7"/>
        <v>0.18901216991590417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824962376</v>
      </c>
      <c r="AA35" s="86">
        <f t="shared" si="11"/>
        <v>249579436</v>
      </c>
      <c r="AB35" s="86">
        <f t="shared" si="12"/>
        <v>1074541812</v>
      </c>
      <c r="AC35" s="104">
        <f t="shared" si="13"/>
        <v>0.5666313622044507</v>
      </c>
      <c r="AD35" s="85">
        <v>233600758</v>
      </c>
      <c r="AE35" s="86">
        <v>137981705</v>
      </c>
      <c r="AF35" s="86">
        <f t="shared" si="14"/>
        <v>371582463</v>
      </c>
      <c r="AG35" s="86">
        <v>1848942647</v>
      </c>
      <c r="AH35" s="86">
        <v>1689284556</v>
      </c>
      <c r="AI35" s="87">
        <v>1206447741</v>
      </c>
      <c r="AJ35" s="124">
        <f t="shared" si="15"/>
        <v>0.7141767422871058</v>
      </c>
      <c r="AK35" s="125">
        <f t="shared" si="16"/>
        <v>-0.03537776216311905</v>
      </c>
    </row>
    <row r="36" spans="1:37" ht="16.5">
      <c r="A36" s="65"/>
      <c r="B36" s="66" t="s">
        <v>146</v>
      </c>
      <c r="C36" s="67"/>
      <c r="D36" s="88">
        <f>SUM(D29:D35)</f>
        <v>2907955273</v>
      </c>
      <c r="E36" s="89">
        <f>SUM(E29:E35)</f>
        <v>900161361</v>
      </c>
      <c r="F36" s="90">
        <f t="shared" si="0"/>
        <v>3808116634</v>
      </c>
      <c r="G36" s="88">
        <f>SUM(G29:G35)</f>
        <v>2861740678</v>
      </c>
      <c r="H36" s="89">
        <f>SUM(H29:H35)</f>
        <v>885990627</v>
      </c>
      <c r="I36" s="90">
        <f t="shared" si="1"/>
        <v>3747731305</v>
      </c>
      <c r="J36" s="88">
        <f>SUM(J29:J35)</f>
        <v>510543664</v>
      </c>
      <c r="K36" s="89">
        <f>SUM(K29:K35)</f>
        <v>65073367</v>
      </c>
      <c r="L36" s="89">
        <f t="shared" si="2"/>
        <v>575617031</v>
      </c>
      <c r="M36" s="105">
        <f t="shared" si="3"/>
        <v>0.1511553049244132</v>
      </c>
      <c r="N36" s="88">
        <f>SUM(N29:N35)</f>
        <v>632728915</v>
      </c>
      <c r="O36" s="89">
        <f>SUM(O29:O35)</f>
        <v>193551366</v>
      </c>
      <c r="P36" s="89">
        <f t="shared" si="4"/>
        <v>826280281</v>
      </c>
      <c r="Q36" s="105">
        <f t="shared" si="5"/>
        <v>0.2169787221385825</v>
      </c>
      <c r="R36" s="88">
        <f>SUM(R29:R35)</f>
        <v>527606381</v>
      </c>
      <c r="S36" s="89">
        <f>SUM(S29:S35)</f>
        <v>130249330</v>
      </c>
      <c r="T36" s="89">
        <f t="shared" si="6"/>
        <v>657855711</v>
      </c>
      <c r="U36" s="105">
        <f t="shared" si="7"/>
        <v>0.1755343853286195</v>
      </c>
      <c r="V36" s="88">
        <f>SUM(V29:V35)</f>
        <v>0</v>
      </c>
      <c r="W36" s="89">
        <f>SUM(W29:W35)</f>
        <v>0</v>
      </c>
      <c r="X36" s="89">
        <f t="shared" si="8"/>
        <v>0</v>
      </c>
      <c r="Y36" s="105">
        <f t="shared" si="9"/>
        <v>0</v>
      </c>
      <c r="Z36" s="88">
        <f t="shared" si="10"/>
        <v>1670878960</v>
      </c>
      <c r="AA36" s="89">
        <f t="shared" si="11"/>
        <v>388874063</v>
      </c>
      <c r="AB36" s="89">
        <f t="shared" si="12"/>
        <v>2059753023</v>
      </c>
      <c r="AC36" s="105">
        <f t="shared" si="13"/>
        <v>0.5495999727226977</v>
      </c>
      <c r="AD36" s="88">
        <f>SUM(AD29:AD35)</f>
        <v>527801922</v>
      </c>
      <c r="AE36" s="89">
        <f>SUM(AE29:AE35)</f>
        <v>187870239</v>
      </c>
      <c r="AF36" s="89">
        <f t="shared" si="14"/>
        <v>715672161</v>
      </c>
      <c r="AG36" s="89">
        <f>SUM(AG29:AG35)</f>
        <v>3972235320</v>
      </c>
      <c r="AH36" s="89">
        <f>SUM(AH29:AH35)</f>
        <v>3605822541</v>
      </c>
      <c r="AI36" s="90">
        <f>SUM(AI29:AI35)</f>
        <v>2157235055</v>
      </c>
      <c r="AJ36" s="126">
        <f t="shared" si="15"/>
        <v>0.5982643434254353</v>
      </c>
      <c r="AK36" s="127">
        <f t="shared" si="16"/>
        <v>-0.08078622189133888</v>
      </c>
    </row>
    <row r="37" spans="1:37" ht="12.75">
      <c r="A37" s="62" t="s">
        <v>98</v>
      </c>
      <c r="B37" s="63" t="s">
        <v>147</v>
      </c>
      <c r="C37" s="64" t="s">
        <v>148</v>
      </c>
      <c r="D37" s="85">
        <v>328966738</v>
      </c>
      <c r="E37" s="86">
        <v>88177500</v>
      </c>
      <c r="F37" s="87">
        <f t="shared" si="0"/>
        <v>417144238</v>
      </c>
      <c r="G37" s="85">
        <v>328966738</v>
      </c>
      <c r="H37" s="86">
        <v>88177500</v>
      </c>
      <c r="I37" s="87">
        <f t="shared" si="1"/>
        <v>417144238</v>
      </c>
      <c r="J37" s="85">
        <v>54706351</v>
      </c>
      <c r="K37" s="86">
        <v>14792027</v>
      </c>
      <c r="L37" s="86">
        <f t="shared" si="2"/>
        <v>69498378</v>
      </c>
      <c r="M37" s="104">
        <f t="shared" si="3"/>
        <v>0.1666051491762425</v>
      </c>
      <c r="N37" s="85">
        <v>61667478</v>
      </c>
      <c r="O37" s="86">
        <v>9557718</v>
      </c>
      <c r="P37" s="86">
        <f t="shared" si="4"/>
        <v>71225196</v>
      </c>
      <c r="Q37" s="104">
        <f t="shared" si="5"/>
        <v>0.17074476766475197</v>
      </c>
      <c r="R37" s="85">
        <v>62532584</v>
      </c>
      <c r="S37" s="86">
        <v>5756053</v>
      </c>
      <c r="T37" s="86">
        <f t="shared" si="6"/>
        <v>68288637</v>
      </c>
      <c r="U37" s="104">
        <f t="shared" si="7"/>
        <v>0.16370509473512132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178906413</v>
      </c>
      <c r="AA37" s="86">
        <f t="shared" si="11"/>
        <v>30105798</v>
      </c>
      <c r="AB37" s="86">
        <f t="shared" si="12"/>
        <v>209012211</v>
      </c>
      <c r="AC37" s="104">
        <f t="shared" si="13"/>
        <v>0.5010550115761158</v>
      </c>
      <c r="AD37" s="85">
        <v>38763999</v>
      </c>
      <c r="AE37" s="86">
        <v>9836443</v>
      </c>
      <c r="AF37" s="86">
        <f t="shared" si="14"/>
        <v>48600442</v>
      </c>
      <c r="AG37" s="86">
        <v>332050332</v>
      </c>
      <c r="AH37" s="86">
        <v>368664718</v>
      </c>
      <c r="AI37" s="87">
        <v>170850061</v>
      </c>
      <c r="AJ37" s="124">
        <f t="shared" si="15"/>
        <v>0.463429378126713</v>
      </c>
      <c r="AK37" s="125">
        <f t="shared" si="16"/>
        <v>0.4051032087321347</v>
      </c>
    </row>
    <row r="38" spans="1:37" ht="12.75">
      <c r="A38" s="62" t="s">
        <v>98</v>
      </c>
      <c r="B38" s="63" t="s">
        <v>149</v>
      </c>
      <c r="C38" s="64" t="s">
        <v>150</v>
      </c>
      <c r="D38" s="85">
        <v>220145948</v>
      </c>
      <c r="E38" s="86">
        <v>79628421</v>
      </c>
      <c r="F38" s="87">
        <f t="shared" si="0"/>
        <v>299774369</v>
      </c>
      <c r="G38" s="85">
        <v>239960145</v>
      </c>
      <c r="H38" s="86">
        <v>66706791</v>
      </c>
      <c r="I38" s="87">
        <f t="shared" si="1"/>
        <v>306666936</v>
      </c>
      <c r="J38" s="85">
        <v>34895513</v>
      </c>
      <c r="K38" s="86">
        <v>6575427</v>
      </c>
      <c r="L38" s="86">
        <f t="shared" si="2"/>
        <v>41470940</v>
      </c>
      <c r="M38" s="104">
        <f t="shared" si="3"/>
        <v>0.1383405130276498</v>
      </c>
      <c r="N38" s="85">
        <v>50162270</v>
      </c>
      <c r="O38" s="86">
        <v>14561719</v>
      </c>
      <c r="P38" s="86">
        <f t="shared" si="4"/>
        <v>64723989</v>
      </c>
      <c r="Q38" s="104">
        <f t="shared" si="5"/>
        <v>0.215909015890548</v>
      </c>
      <c r="R38" s="85">
        <v>43619442</v>
      </c>
      <c r="S38" s="86">
        <v>9518085</v>
      </c>
      <c r="T38" s="86">
        <f t="shared" si="6"/>
        <v>53137527</v>
      </c>
      <c r="U38" s="104">
        <f t="shared" si="7"/>
        <v>0.17327439238509887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128677225</v>
      </c>
      <c r="AA38" s="86">
        <f t="shared" si="11"/>
        <v>30655231</v>
      </c>
      <c r="AB38" s="86">
        <f t="shared" si="12"/>
        <v>159332456</v>
      </c>
      <c r="AC38" s="104">
        <f t="shared" si="13"/>
        <v>0.5195619002108529</v>
      </c>
      <c r="AD38" s="85">
        <v>36472904</v>
      </c>
      <c r="AE38" s="86">
        <v>10614007</v>
      </c>
      <c r="AF38" s="86">
        <f t="shared" si="14"/>
        <v>47086911</v>
      </c>
      <c r="AG38" s="86">
        <v>281644141</v>
      </c>
      <c r="AH38" s="86">
        <v>281644141</v>
      </c>
      <c r="AI38" s="87">
        <v>147993231</v>
      </c>
      <c r="AJ38" s="124">
        <f t="shared" si="15"/>
        <v>0.5254617776692894</v>
      </c>
      <c r="AK38" s="125">
        <f t="shared" si="16"/>
        <v>0.12849889431056538</v>
      </c>
    </row>
    <row r="39" spans="1:37" ht="12.75">
      <c r="A39" s="62" t="s">
        <v>98</v>
      </c>
      <c r="B39" s="63" t="s">
        <v>151</v>
      </c>
      <c r="C39" s="64" t="s">
        <v>152</v>
      </c>
      <c r="D39" s="85">
        <v>228950466</v>
      </c>
      <c r="E39" s="86">
        <v>37556300</v>
      </c>
      <c r="F39" s="87">
        <f t="shared" si="0"/>
        <v>266506766</v>
      </c>
      <c r="G39" s="85">
        <v>224219584</v>
      </c>
      <c r="H39" s="86">
        <v>40556300</v>
      </c>
      <c r="I39" s="87">
        <f t="shared" si="1"/>
        <v>264775884</v>
      </c>
      <c r="J39" s="85">
        <v>25204858</v>
      </c>
      <c r="K39" s="86">
        <v>0</v>
      </c>
      <c r="L39" s="86">
        <f t="shared" si="2"/>
        <v>25204858</v>
      </c>
      <c r="M39" s="104">
        <f t="shared" si="3"/>
        <v>0.09457492722717592</v>
      </c>
      <c r="N39" s="85">
        <v>78570090</v>
      </c>
      <c r="O39" s="86">
        <v>18661188</v>
      </c>
      <c r="P39" s="86">
        <f t="shared" si="4"/>
        <v>97231278</v>
      </c>
      <c r="Q39" s="104">
        <f t="shared" si="5"/>
        <v>0.3648360582335084</v>
      </c>
      <c r="R39" s="85">
        <v>55697851</v>
      </c>
      <c r="S39" s="86">
        <v>11072939</v>
      </c>
      <c r="T39" s="86">
        <f t="shared" si="6"/>
        <v>66770790</v>
      </c>
      <c r="U39" s="104">
        <f t="shared" si="7"/>
        <v>0.2521785178894918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159472799</v>
      </c>
      <c r="AA39" s="86">
        <f t="shared" si="11"/>
        <v>29734127</v>
      </c>
      <c r="AB39" s="86">
        <f t="shared" si="12"/>
        <v>189206926</v>
      </c>
      <c r="AC39" s="104">
        <f t="shared" si="13"/>
        <v>0.7145927459163917</v>
      </c>
      <c r="AD39" s="85">
        <v>15283767</v>
      </c>
      <c r="AE39" s="86">
        <v>3533201</v>
      </c>
      <c r="AF39" s="86">
        <f t="shared" si="14"/>
        <v>18816968</v>
      </c>
      <c r="AG39" s="86">
        <v>267608445</v>
      </c>
      <c r="AH39" s="86">
        <v>241566494</v>
      </c>
      <c r="AI39" s="87">
        <v>48671999</v>
      </c>
      <c r="AJ39" s="124">
        <f t="shared" si="15"/>
        <v>0.2014848921887321</v>
      </c>
      <c r="AK39" s="125">
        <f t="shared" si="16"/>
        <v>2.5484351145200437</v>
      </c>
    </row>
    <row r="40" spans="1:37" ht="12.75">
      <c r="A40" s="62" t="s">
        <v>113</v>
      </c>
      <c r="B40" s="63" t="s">
        <v>153</v>
      </c>
      <c r="C40" s="64" t="s">
        <v>154</v>
      </c>
      <c r="D40" s="85">
        <v>518271972</v>
      </c>
      <c r="E40" s="86">
        <v>258546000</v>
      </c>
      <c r="F40" s="87">
        <f t="shared" si="0"/>
        <v>776817972</v>
      </c>
      <c r="G40" s="85">
        <v>535818297</v>
      </c>
      <c r="H40" s="86">
        <v>218488636</v>
      </c>
      <c r="I40" s="87">
        <f t="shared" si="1"/>
        <v>754306933</v>
      </c>
      <c r="J40" s="85">
        <v>77895091</v>
      </c>
      <c r="K40" s="86">
        <v>33123603</v>
      </c>
      <c r="L40" s="86">
        <f t="shared" si="2"/>
        <v>111018694</v>
      </c>
      <c r="M40" s="104">
        <f t="shared" si="3"/>
        <v>0.14291468272054858</v>
      </c>
      <c r="N40" s="85">
        <v>97121268</v>
      </c>
      <c r="O40" s="86">
        <v>41114883</v>
      </c>
      <c r="P40" s="86">
        <f t="shared" si="4"/>
        <v>138236151</v>
      </c>
      <c r="Q40" s="104">
        <f t="shared" si="5"/>
        <v>0.1779517930617599</v>
      </c>
      <c r="R40" s="85">
        <v>87138285</v>
      </c>
      <c r="S40" s="86">
        <v>35008579</v>
      </c>
      <c r="T40" s="86">
        <f t="shared" si="6"/>
        <v>122146864</v>
      </c>
      <c r="U40" s="104">
        <f t="shared" si="7"/>
        <v>0.16193257499861796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262154644</v>
      </c>
      <c r="AA40" s="86">
        <f t="shared" si="11"/>
        <v>109247065</v>
      </c>
      <c r="AB40" s="86">
        <f t="shared" si="12"/>
        <v>371401709</v>
      </c>
      <c r="AC40" s="104">
        <f t="shared" si="13"/>
        <v>0.49237477842458066</v>
      </c>
      <c r="AD40" s="85">
        <v>90767849</v>
      </c>
      <c r="AE40" s="86">
        <v>44455273</v>
      </c>
      <c r="AF40" s="86">
        <f t="shared" si="14"/>
        <v>135223122</v>
      </c>
      <c r="AG40" s="86">
        <v>773162170</v>
      </c>
      <c r="AH40" s="86">
        <v>773162170</v>
      </c>
      <c r="AI40" s="87">
        <v>445009636</v>
      </c>
      <c r="AJ40" s="124">
        <f t="shared" si="15"/>
        <v>0.5755708870236111</v>
      </c>
      <c r="AK40" s="125">
        <f t="shared" si="16"/>
        <v>-0.09670134668241126</v>
      </c>
    </row>
    <row r="41" spans="1:37" ht="16.5">
      <c r="A41" s="65"/>
      <c r="B41" s="66" t="s">
        <v>155</v>
      </c>
      <c r="C41" s="67"/>
      <c r="D41" s="88">
        <f>SUM(D37:D40)</f>
        <v>1296335124</v>
      </c>
      <c r="E41" s="89">
        <f>SUM(E37:E40)</f>
        <v>463908221</v>
      </c>
      <c r="F41" s="90">
        <f t="shared" si="0"/>
        <v>1760243345</v>
      </c>
      <c r="G41" s="88">
        <f>SUM(G37:G40)</f>
        <v>1328964764</v>
      </c>
      <c r="H41" s="89">
        <f>SUM(H37:H40)</f>
        <v>413929227</v>
      </c>
      <c r="I41" s="90">
        <f t="shared" si="1"/>
        <v>1742893991</v>
      </c>
      <c r="J41" s="88">
        <f>SUM(J37:J40)</f>
        <v>192701813</v>
      </c>
      <c r="K41" s="89">
        <f>SUM(K37:K40)</f>
        <v>54491057</v>
      </c>
      <c r="L41" s="89">
        <f t="shared" si="2"/>
        <v>247192870</v>
      </c>
      <c r="M41" s="105">
        <f t="shared" si="3"/>
        <v>0.14043107772692645</v>
      </c>
      <c r="N41" s="88">
        <f>SUM(N37:N40)</f>
        <v>287521106</v>
      </c>
      <c r="O41" s="89">
        <f>SUM(O37:O40)</f>
        <v>83895508</v>
      </c>
      <c r="P41" s="89">
        <f t="shared" si="4"/>
        <v>371416614</v>
      </c>
      <c r="Q41" s="105">
        <f t="shared" si="5"/>
        <v>0.21100299288448665</v>
      </c>
      <c r="R41" s="88">
        <f>SUM(R37:R40)</f>
        <v>248988162</v>
      </c>
      <c r="S41" s="89">
        <f>SUM(S37:S40)</f>
        <v>61355656</v>
      </c>
      <c r="T41" s="89">
        <f t="shared" si="6"/>
        <v>310343818</v>
      </c>
      <c r="U41" s="105">
        <f t="shared" si="7"/>
        <v>0.17806236042040494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f t="shared" si="10"/>
        <v>729211081</v>
      </c>
      <c r="AA41" s="89">
        <f t="shared" si="11"/>
        <v>199742221</v>
      </c>
      <c r="AB41" s="89">
        <f t="shared" si="12"/>
        <v>928953302</v>
      </c>
      <c r="AC41" s="105">
        <f t="shared" si="13"/>
        <v>0.532994724175396</v>
      </c>
      <c r="AD41" s="88">
        <f>SUM(AD37:AD40)</f>
        <v>181288519</v>
      </c>
      <c r="AE41" s="89">
        <f>SUM(AE37:AE40)</f>
        <v>68438924</v>
      </c>
      <c r="AF41" s="89">
        <f t="shared" si="14"/>
        <v>249727443</v>
      </c>
      <c r="AG41" s="89">
        <f>SUM(AG37:AG40)</f>
        <v>1654465088</v>
      </c>
      <c r="AH41" s="89">
        <f>SUM(AH37:AH40)</f>
        <v>1665037523</v>
      </c>
      <c r="AI41" s="90">
        <f>SUM(AI37:AI40)</f>
        <v>812524927</v>
      </c>
      <c r="AJ41" s="126">
        <f t="shared" si="15"/>
        <v>0.4879919616081829</v>
      </c>
      <c r="AK41" s="127">
        <f t="shared" si="16"/>
        <v>0.24273013118546216</v>
      </c>
    </row>
    <row r="42" spans="1:37" ht="12.75">
      <c r="A42" s="62" t="s">
        <v>98</v>
      </c>
      <c r="B42" s="63" t="s">
        <v>156</v>
      </c>
      <c r="C42" s="64" t="s">
        <v>157</v>
      </c>
      <c r="D42" s="85">
        <v>379328233</v>
      </c>
      <c r="E42" s="86">
        <v>144013235</v>
      </c>
      <c r="F42" s="87">
        <f t="shared" si="0"/>
        <v>523341468</v>
      </c>
      <c r="G42" s="85">
        <v>268600084</v>
      </c>
      <c r="H42" s="86">
        <v>164668006</v>
      </c>
      <c r="I42" s="87">
        <f t="shared" si="1"/>
        <v>433268090</v>
      </c>
      <c r="J42" s="85">
        <v>73323643</v>
      </c>
      <c r="K42" s="86">
        <v>24769411</v>
      </c>
      <c r="L42" s="86">
        <f t="shared" si="2"/>
        <v>98093054</v>
      </c>
      <c r="M42" s="104">
        <f t="shared" si="3"/>
        <v>0.1874360431915936</v>
      </c>
      <c r="N42" s="85">
        <v>79295805</v>
      </c>
      <c r="O42" s="86">
        <v>29135934</v>
      </c>
      <c r="P42" s="86">
        <f t="shared" si="4"/>
        <v>108431739</v>
      </c>
      <c r="Q42" s="104">
        <f t="shared" si="5"/>
        <v>0.2071911851632594</v>
      </c>
      <c r="R42" s="85">
        <v>42133115</v>
      </c>
      <c r="S42" s="86">
        <v>16878853</v>
      </c>
      <c r="T42" s="86">
        <f t="shared" si="6"/>
        <v>59011968</v>
      </c>
      <c r="U42" s="104">
        <f t="shared" si="7"/>
        <v>0.13620197139373916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194752563</v>
      </c>
      <c r="AA42" s="86">
        <f t="shared" si="11"/>
        <v>70784198</v>
      </c>
      <c r="AB42" s="86">
        <f t="shared" si="12"/>
        <v>265536761</v>
      </c>
      <c r="AC42" s="104">
        <f t="shared" si="13"/>
        <v>0.612869415331279</v>
      </c>
      <c r="AD42" s="85">
        <v>36716154</v>
      </c>
      <c r="AE42" s="86">
        <v>9414129</v>
      </c>
      <c r="AF42" s="86">
        <f t="shared" si="14"/>
        <v>46130283</v>
      </c>
      <c r="AG42" s="86">
        <v>363519332</v>
      </c>
      <c r="AH42" s="86">
        <v>324249878</v>
      </c>
      <c r="AI42" s="87">
        <v>193025572</v>
      </c>
      <c r="AJ42" s="124">
        <f t="shared" si="15"/>
        <v>0.5952988269127429</v>
      </c>
      <c r="AK42" s="125">
        <f t="shared" si="16"/>
        <v>0.2792457397237298</v>
      </c>
    </row>
    <row r="43" spans="1:37" ht="12.75">
      <c r="A43" s="62" t="s">
        <v>98</v>
      </c>
      <c r="B43" s="63" t="s">
        <v>158</v>
      </c>
      <c r="C43" s="64" t="s">
        <v>159</v>
      </c>
      <c r="D43" s="85">
        <v>272906485</v>
      </c>
      <c r="E43" s="86">
        <v>70043500</v>
      </c>
      <c r="F43" s="87">
        <f t="shared" si="0"/>
        <v>342949985</v>
      </c>
      <c r="G43" s="85">
        <v>267925377</v>
      </c>
      <c r="H43" s="86">
        <v>65888899</v>
      </c>
      <c r="I43" s="87">
        <f t="shared" si="1"/>
        <v>333814276</v>
      </c>
      <c r="J43" s="85">
        <v>42971368</v>
      </c>
      <c r="K43" s="86">
        <v>7953686</v>
      </c>
      <c r="L43" s="86">
        <f t="shared" si="2"/>
        <v>50925054</v>
      </c>
      <c r="M43" s="104">
        <f t="shared" si="3"/>
        <v>0.14849119763046498</v>
      </c>
      <c r="N43" s="85">
        <v>41223841</v>
      </c>
      <c r="O43" s="86">
        <v>7750067</v>
      </c>
      <c r="P43" s="86">
        <f t="shared" si="4"/>
        <v>48973908</v>
      </c>
      <c r="Q43" s="104">
        <f t="shared" si="5"/>
        <v>0.14280189573415494</v>
      </c>
      <c r="R43" s="85">
        <v>27746843</v>
      </c>
      <c r="S43" s="86">
        <v>2429097</v>
      </c>
      <c r="T43" s="86">
        <f t="shared" si="6"/>
        <v>30175940</v>
      </c>
      <c r="U43" s="104">
        <f t="shared" si="7"/>
        <v>0.0903973921115345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111942052</v>
      </c>
      <c r="AA43" s="86">
        <f t="shared" si="11"/>
        <v>18132850</v>
      </c>
      <c r="AB43" s="86">
        <f t="shared" si="12"/>
        <v>130074902</v>
      </c>
      <c r="AC43" s="104">
        <f t="shared" si="13"/>
        <v>0.3896624900488079</v>
      </c>
      <c r="AD43" s="85">
        <v>21843628</v>
      </c>
      <c r="AE43" s="86">
        <v>7875582</v>
      </c>
      <c r="AF43" s="86">
        <f t="shared" si="14"/>
        <v>29719210</v>
      </c>
      <c r="AG43" s="86">
        <v>302380071</v>
      </c>
      <c r="AH43" s="86">
        <v>315157247</v>
      </c>
      <c r="AI43" s="87">
        <v>104377519</v>
      </c>
      <c r="AJ43" s="124">
        <f t="shared" si="15"/>
        <v>0.3311918732428831</v>
      </c>
      <c r="AK43" s="125">
        <f t="shared" si="16"/>
        <v>0.015368174322264894</v>
      </c>
    </row>
    <row r="44" spans="1:37" ht="12.75">
      <c r="A44" s="62" t="s">
        <v>98</v>
      </c>
      <c r="B44" s="63" t="s">
        <v>160</v>
      </c>
      <c r="C44" s="64" t="s">
        <v>161</v>
      </c>
      <c r="D44" s="85">
        <v>314680658</v>
      </c>
      <c r="E44" s="86">
        <v>113390700</v>
      </c>
      <c r="F44" s="87">
        <f t="shared" si="0"/>
        <v>428071358</v>
      </c>
      <c r="G44" s="85">
        <v>317340187</v>
      </c>
      <c r="H44" s="86">
        <v>109950700</v>
      </c>
      <c r="I44" s="87">
        <f t="shared" si="1"/>
        <v>427290887</v>
      </c>
      <c r="J44" s="85">
        <v>50940860</v>
      </c>
      <c r="K44" s="86">
        <v>6441001</v>
      </c>
      <c r="L44" s="86">
        <f t="shared" si="2"/>
        <v>57381861</v>
      </c>
      <c r="M44" s="104">
        <f t="shared" si="3"/>
        <v>0.13404741972949286</v>
      </c>
      <c r="N44" s="85">
        <v>57205960</v>
      </c>
      <c r="O44" s="86">
        <v>24757864</v>
      </c>
      <c r="P44" s="86">
        <f t="shared" si="4"/>
        <v>81963824</v>
      </c>
      <c r="Q44" s="104">
        <f t="shared" si="5"/>
        <v>0.191472338590801</v>
      </c>
      <c r="R44" s="85">
        <v>56134132</v>
      </c>
      <c r="S44" s="86">
        <v>11505440</v>
      </c>
      <c r="T44" s="86">
        <f t="shared" si="6"/>
        <v>67639572</v>
      </c>
      <c r="U44" s="104">
        <f t="shared" si="7"/>
        <v>0.1582986533480645</v>
      </c>
      <c r="V44" s="85">
        <v>0</v>
      </c>
      <c r="W44" s="86">
        <v>0</v>
      </c>
      <c r="X44" s="86">
        <f t="shared" si="8"/>
        <v>0</v>
      </c>
      <c r="Y44" s="104">
        <f t="shared" si="9"/>
        <v>0</v>
      </c>
      <c r="Z44" s="85">
        <f t="shared" si="10"/>
        <v>164280952</v>
      </c>
      <c r="AA44" s="86">
        <f t="shared" si="11"/>
        <v>42704305</v>
      </c>
      <c r="AB44" s="86">
        <f t="shared" si="12"/>
        <v>206985257</v>
      </c>
      <c r="AC44" s="104">
        <f t="shared" si="13"/>
        <v>0.4844129919391424</v>
      </c>
      <c r="AD44" s="85">
        <v>55148366</v>
      </c>
      <c r="AE44" s="86">
        <v>14072026</v>
      </c>
      <c r="AF44" s="86">
        <f t="shared" si="14"/>
        <v>69220392</v>
      </c>
      <c r="AG44" s="86">
        <v>344461834</v>
      </c>
      <c r="AH44" s="86">
        <v>377079029</v>
      </c>
      <c r="AI44" s="87">
        <v>202890622</v>
      </c>
      <c r="AJ44" s="124">
        <f t="shared" si="15"/>
        <v>0.5380586200671478</v>
      </c>
      <c r="AK44" s="125">
        <f t="shared" si="16"/>
        <v>-0.02283748985414591</v>
      </c>
    </row>
    <row r="45" spans="1:37" ht="12.75">
      <c r="A45" s="62" t="s">
        <v>98</v>
      </c>
      <c r="B45" s="63" t="s">
        <v>162</v>
      </c>
      <c r="C45" s="64" t="s">
        <v>163</v>
      </c>
      <c r="D45" s="85">
        <v>165199824</v>
      </c>
      <c r="E45" s="86">
        <v>57679712</v>
      </c>
      <c r="F45" s="87">
        <f t="shared" si="0"/>
        <v>222879536</v>
      </c>
      <c r="G45" s="85">
        <v>299402805</v>
      </c>
      <c r="H45" s="86">
        <v>57679712</v>
      </c>
      <c r="I45" s="87">
        <f t="shared" si="1"/>
        <v>357082517</v>
      </c>
      <c r="J45" s="85">
        <v>20601331</v>
      </c>
      <c r="K45" s="86">
        <v>14721033</v>
      </c>
      <c r="L45" s="86">
        <f t="shared" si="2"/>
        <v>35322364</v>
      </c>
      <c r="M45" s="104">
        <f t="shared" si="3"/>
        <v>0.15848186259684244</v>
      </c>
      <c r="N45" s="85">
        <v>29645710</v>
      </c>
      <c r="O45" s="86">
        <v>12738480</v>
      </c>
      <c r="P45" s="86">
        <f t="shared" si="4"/>
        <v>42384190</v>
      </c>
      <c r="Q45" s="104">
        <f t="shared" si="5"/>
        <v>0.1901663596428162</v>
      </c>
      <c r="R45" s="85">
        <v>11938812</v>
      </c>
      <c r="S45" s="86">
        <v>415929</v>
      </c>
      <c r="T45" s="86">
        <f t="shared" si="6"/>
        <v>12354741</v>
      </c>
      <c r="U45" s="104">
        <f t="shared" si="7"/>
        <v>0.034599120404430216</v>
      </c>
      <c r="V45" s="85">
        <v>0</v>
      </c>
      <c r="W45" s="86">
        <v>0</v>
      </c>
      <c r="X45" s="86">
        <f t="shared" si="8"/>
        <v>0</v>
      </c>
      <c r="Y45" s="104">
        <f t="shared" si="9"/>
        <v>0</v>
      </c>
      <c r="Z45" s="85">
        <f t="shared" si="10"/>
        <v>62185853</v>
      </c>
      <c r="AA45" s="86">
        <f t="shared" si="11"/>
        <v>27875442</v>
      </c>
      <c r="AB45" s="86">
        <f t="shared" si="12"/>
        <v>90061295</v>
      </c>
      <c r="AC45" s="104">
        <f t="shared" si="13"/>
        <v>0.2522142382008582</v>
      </c>
      <c r="AD45" s="85">
        <v>40319979</v>
      </c>
      <c r="AE45" s="86">
        <v>14499077</v>
      </c>
      <c r="AF45" s="86">
        <f t="shared" si="14"/>
        <v>54819056</v>
      </c>
      <c r="AG45" s="86">
        <v>214540596</v>
      </c>
      <c r="AH45" s="86">
        <v>280123316</v>
      </c>
      <c r="AI45" s="87">
        <v>164507046</v>
      </c>
      <c r="AJ45" s="124">
        <f t="shared" si="15"/>
        <v>0.5872665237191466</v>
      </c>
      <c r="AK45" s="125">
        <f t="shared" si="16"/>
        <v>-0.7746268925170838</v>
      </c>
    </row>
    <row r="46" spans="1:37" ht="12.75">
      <c r="A46" s="62" t="s">
        <v>98</v>
      </c>
      <c r="B46" s="63" t="s">
        <v>164</v>
      </c>
      <c r="C46" s="64" t="s">
        <v>165</v>
      </c>
      <c r="D46" s="85">
        <v>1189493824</v>
      </c>
      <c r="E46" s="86">
        <v>235716483</v>
      </c>
      <c r="F46" s="87">
        <f t="shared" si="0"/>
        <v>1425210307</v>
      </c>
      <c r="G46" s="85">
        <v>1187968983</v>
      </c>
      <c r="H46" s="86">
        <v>255510184</v>
      </c>
      <c r="I46" s="87">
        <f t="shared" si="1"/>
        <v>1443479167</v>
      </c>
      <c r="J46" s="85">
        <v>238394192</v>
      </c>
      <c r="K46" s="86">
        <v>40653025</v>
      </c>
      <c r="L46" s="86">
        <f t="shared" si="2"/>
        <v>279047217</v>
      </c>
      <c r="M46" s="104">
        <f t="shared" si="3"/>
        <v>0.1957937124292773</v>
      </c>
      <c r="N46" s="85">
        <v>196106728</v>
      </c>
      <c r="O46" s="86">
        <v>46579993</v>
      </c>
      <c r="P46" s="86">
        <f t="shared" si="4"/>
        <v>242686721</v>
      </c>
      <c r="Q46" s="104">
        <f t="shared" si="5"/>
        <v>0.17028134009979484</v>
      </c>
      <c r="R46" s="85">
        <v>202488093</v>
      </c>
      <c r="S46" s="86">
        <v>119190416</v>
      </c>
      <c r="T46" s="86">
        <f t="shared" si="6"/>
        <v>321678509</v>
      </c>
      <c r="U46" s="104">
        <f t="shared" si="7"/>
        <v>0.22284942959623608</v>
      </c>
      <c r="V46" s="85">
        <v>0</v>
      </c>
      <c r="W46" s="86">
        <v>0</v>
      </c>
      <c r="X46" s="86">
        <f t="shared" si="8"/>
        <v>0</v>
      </c>
      <c r="Y46" s="104">
        <f t="shared" si="9"/>
        <v>0</v>
      </c>
      <c r="Z46" s="85">
        <f t="shared" si="10"/>
        <v>636989013</v>
      </c>
      <c r="AA46" s="86">
        <f t="shared" si="11"/>
        <v>206423434</v>
      </c>
      <c r="AB46" s="86">
        <f t="shared" si="12"/>
        <v>843412447</v>
      </c>
      <c r="AC46" s="104">
        <f t="shared" si="13"/>
        <v>0.5842913886681678</v>
      </c>
      <c r="AD46" s="85">
        <v>201729314</v>
      </c>
      <c r="AE46" s="86">
        <v>24665804</v>
      </c>
      <c r="AF46" s="86">
        <f t="shared" si="14"/>
        <v>226395118</v>
      </c>
      <c r="AG46" s="86">
        <v>1416514577</v>
      </c>
      <c r="AH46" s="86">
        <v>1418017628</v>
      </c>
      <c r="AI46" s="87">
        <v>797225139</v>
      </c>
      <c r="AJ46" s="124">
        <f t="shared" si="15"/>
        <v>0.5622110213992347</v>
      </c>
      <c r="AK46" s="125">
        <f t="shared" si="16"/>
        <v>0.42087210997191193</v>
      </c>
    </row>
    <row r="47" spans="1:37" ht="12.75">
      <c r="A47" s="62" t="s">
        <v>113</v>
      </c>
      <c r="B47" s="63" t="s">
        <v>166</v>
      </c>
      <c r="C47" s="64" t="s">
        <v>167</v>
      </c>
      <c r="D47" s="85">
        <v>1383009390</v>
      </c>
      <c r="E47" s="86">
        <v>1263232525</v>
      </c>
      <c r="F47" s="87">
        <f t="shared" si="0"/>
        <v>2646241915</v>
      </c>
      <c r="G47" s="85">
        <v>1383009390</v>
      </c>
      <c r="H47" s="86">
        <v>1263232525</v>
      </c>
      <c r="I47" s="87">
        <f t="shared" si="1"/>
        <v>2646241915</v>
      </c>
      <c r="J47" s="85">
        <v>190989833</v>
      </c>
      <c r="K47" s="86">
        <v>327128630</v>
      </c>
      <c r="L47" s="86">
        <f t="shared" si="2"/>
        <v>518118463</v>
      </c>
      <c r="M47" s="104">
        <f t="shared" si="3"/>
        <v>0.19579406556259615</v>
      </c>
      <c r="N47" s="85">
        <v>276896366</v>
      </c>
      <c r="O47" s="86">
        <v>182933360</v>
      </c>
      <c r="P47" s="86">
        <f t="shared" si="4"/>
        <v>459829726</v>
      </c>
      <c r="Q47" s="104">
        <f t="shared" si="5"/>
        <v>0.17376707828316595</v>
      </c>
      <c r="R47" s="85">
        <v>254517232</v>
      </c>
      <c r="S47" s="86">
        <v>161641681</v>
      </c>
      <c r="T47" s="86">
        <f t="shared" si="6"/>
        <v>416158913</v>
      </c>
      <c r="U47" s="104">
        <f t="shared" si="7"/>
        <v>0.1572641226189632</v>
      </c>
      <c r="V47" s="85">
        <v>0</v>
      </c>
      <c r="W47" s="86">
        <v>0</v>
      </c>
      <c r="X47" s="86">
        <f t="shared" si="8"/>
        <v>0</v>
      </c>
      <c r="Y47" s="104">
        <f t="shared" si="9"/>
        <v>0</v>
      </c>
      <c r="Z47" s="85">
        <f t="shared" si="10"/>
        <v>722403431</v>
      </c>
      <c r="AA47" s="86">
        <f t="shared" si="11"/>
        <v>671703671</v>
      </c>
      <c r="AB47" s="86">
        <f t="shared" si="12"/>
        <v>1394107102</v>
      </c>
      <c r="AC47" s="104">
        <f t="shared" si="13"/>
        <v>0.5268252664647253</v>
      </c>
      <c r="AD47" s="85">
        <v>216378220</v>
      </c>
      <c r="AE47" s="86">
        <v>207569663</v>
      </c>
      <c r="AF47" s="86">
        <f t="shared" si="14"/>
        <v>423947883</v>
      </c>
      <c r="AG47" s="86">
        <v>2356353624</v>
      </c>
      <c r="AH47" s="86">
        <v>2399012476</v>
      </c>
      <c r="AI47" s="87">
        <v>1379652613</v>
      </c>
      <c r="AJ47" s="124">
        <f t="shared" si="15"/>
        <v>0.5750918875171369</v>
      </c>
      <c r="AK47" s="125">
        <f t="shared" si="16"/>
        <v>-0.01837247056143454</v>
      </c>
    </row>
    <row r="48" spans="1:37" ht="16.5">
      <c r="A48" s="65"/>
      <c r="B48" s="66" t="s">
        <v>168</v>
      </c>
      <c r="C48" s="67"/>
      <c r="D48" s="88">
        <f>SUM(D42:D47)</f>
        <v>3704618414</v>
      </c>
      <c r="E48" s="89">
        <f>SUM(E42:E47)</f>
        <v>1884076155</v>
      </c>
      <c r="F48" s="90">
        <f t="shared" si="0"/>
        <v>5588694569</v>
      </c>
      <c r="G48" s="88">
        <f>SUM(G42:G47)</f>
        <v>3724246826</v>
      </c>
      <c r="H48" s="89">
        <f>SUM(H42:H47)</f>
        <v>1916930026</v>
      </c>
      <c r="I48" s="90">
        <f t="shared" si="1"/>
        <v>5641176852</v>
      </c>
      <c r="J48" s="88">
        <f>SUM(J42:J47)</f>
        <v>617221227</v>
      </c>
      <c r="K48" s="89">
        <f>SUM(K42:K47)</f>
        <v>421666786</v>
      </c>
      <c r="L48" s="89">
        <f t="shared" si="2"/>
        <v>1038888013</v>
      </c>
      <c r="M48" s="105">
        <f t="shared" si="3"/>
        <v>0.18589099836706427</v>
      </c>
      <c r="N48" s="88">
        <f>SUM(N42:N47)</f>
        <v>680374410</v>
      </c>
      <c r="O48" s="89">
        <f>SUM(O42:O47)</f>
        <v>303895698</v>
      </c>
      <c r="P48" s="89">
        <f t="shared" si="4"/>
        <v>984270108</v>
      </c>
      <c r="Q48" s="105">
        <f t="shared" si="5"/>
        <v>0.17611807119674427</v>
      </c>
      <c r="R48" s="88">
        <f>SUM(R42:R47)</f>
        <v>594958227</v>
      </c>
      <c r="S48" s="89">
        <f>SUM(S42:S47)</f>
        <v>312061416</v>
      </c>
      <c r="T48" s="89">
        <f t="shared" si="6"/>
        <v>907019643</v>
      </c>
      <c r="U48" s="105">
        <f t="shared" si="7"/>
        <v>0.16078553585470892</v>
      </c>
      <c r="V48" s="88">
        <f>SUM(V42:V47)</f>
        <v>0</v>
      </c>
      <c r="W48" s="89">
        <f>SUM(W42:W47)</f>
        <v>0</v>
      </c>
      <c r="X48" s="89">
        <f t="shared" si="8"/>
        <v>0</v>
      </c>
      <c r="Y48" s="105">
        <f t="shared" si="9"/>
        <v>0</v>
      </c>
      <c r="Z48" s="88">
        <f t="shared" si="10"/>
        <v>1892553864</v>
      </c>
      <c r="AA48" s="89">
        <f t="shared" si="11"/>
        <v>1037623900</v>
      </c>
      <c r="AB48" s="89">
        <f t="shared" si="12"/>
        <v>2930177764</v>
      </c>
      <c r="AC48" s="105">
        <f t="shared" si="13"/>
        <v>0.5194266800838103</v>
      </c>
      <c r="AD48" s="88">
        <f>SUM(AD42:AD47)</f>
        <v>572135661</v>
      </c>
      <c r="AE48" s="89">
        <f>SUM(AE42:AE47)</f>
        <v>278096281</v>
      </c>
      <c r="AF48" s="89">
        <f t="shared" si="14"/>
        <v>850231942</v>
      </c>
      <c r="AG48" s="89">
        <f>SUM(AG42:AG47)</f>
        <v>4997770034</v>
      </c>
      <c r="AH48" s="89">
        <f>SUM(AH42:AH47)</f>
        <v>5113639574</v>
      </c>
      <c r="AI48" s="90">
        <f>SUM(AI42:AI47)</f>
        <v>2841678511</v>
      </c>
      <c r="AJ48" s="126">
        <f t="shared" si="15"/>
        <v>0.5557056710543988</v>
      </c>
      <c r="AK48" s="127">
        <f t="shared" si="16"/>
        <v>0.0667908345885222</v>
      </c>
    </row>
    <row r="49" spans="1:37" ht="12.75">
      <c r="A49" s="62" t="s">
        <v>98</v>
      </c>
      <c r="B49" s="63" t="s">
        <v>169</v>
      </c>
      <c r="C49" s="64" t="s">
        <v>170</v>
      </c>
      <c r="D49" s="85">
        <v>321075679</v>
      </c>
      <c r="E49" s="86">
        <v>170708272</v>
      </c>
      <c r="F49" s="87">
        <f t="shared" si="0"/>
        <v>491783951</v>
      </c>
      <c r="G49" s="85">
        <v>322702079</v>
      </c>
      <c r="H49" s="86">
        <v>176225627</v>
      </c>
      <c r="I49" s="87">
        <f t="shared" si="1"/>
        <v>498927706</v>
      </c>
      <c r="J49" s="85">
        <v>63718495</v>
      </c>
      <c r="K49" s="86">
        <v>24802326</v>
      </c>
      <c r="L49" s="86">
        <f t="shared" si="2"/>
        <v>88520821</v>
      </c>
      <c r="M49" s="104">
        <f t="shared" si="3"/>
        <v>0.17999940994414435</v>
      </c>
      <c r="N49" s="85">
        <v>59213452</v>
      </c>
      <c r="O49" s="86">
        <v>24951098</v>
      </c>
      <c r="P49" s="86">
        <f t="shared" si="4"/>
        <v>84164550</v>
      </c>
      <c r="Q49" s="104">
        <f t="shared" si="5"/>
        <v>0.17114131079076225</v>
      </c>
      <c r="R49" s="85">
        <v>23086598</v>
      </c>
      <c r="S49" s="86">
        <v>39733412</v>
      </c>
      <c r="T49" s="86">
        <f t="shared" si="6"/>
        <v>62820010</v>
      </c>
      <c r="U49" s="104">
        <f t="shared" si="7"/>
        <v>0.12591004517195523</v>
      </c>
      <c r="V49" s="85">
        <v>0</v>
      </c>
      <c r="W49" s="86">
        <v>0</v>
      </c>
      <c r="X49" s="86">
        <f t="shared" si="8"/>
        <v>0</v>
      </c>
      <c r="Y49" s="104">
        <f t="shared" si="9"/>
        <v>0</v>
      </c>
      <c r="Z49" s="85">
        <f t="shared" si="10"/>
        <v>146018545</v>
      </c>
      <c r="AA49" s="86">
        <f t="shared" si="11"/>
        <v>89486836</v>
      </c>
      <c r="AB49" s="86">
        <f t="shared" si="12"/>
        <v>235505381</v>
      </c>
      <c r="AC49" s="104">
        <f t="shared" si="13"/>
        <v>0.47202305698373065</v>
      </c>
      <c r="AD49" s="85">
        <v>61880894</v>
      </c>
      <c r="AE49" s="86">
        <v>34830438</v>
      </c>
      <c r="AF49" s="86">
        <f t="shared" si="14"/>
        <v>96711332</v>
      </c>
      <c r="AG49" s="86">
        <v>443396433</v>
      </c>
      <c r="AH49" s="86">
        <v>448709191</v>
      </c>
      <c r="AI49" s="87">
        <v>266092722</v>
      </c>
      <c r="AJ49" s="124">
        <f t="shared" si="15"/>
        <v>0.5930182116550405</v>
      </c>
      <c r="AK49" s="125">
        <f t="shared" si="16"/>
        <v>-0.3504379610860907</v>
      </c>
    </row>
    <row r="50" spans="1:37" ht="12.75">
      <c r="A50" s="62" t="s">
        <v>98</v>
      </c>
      <c r="B50" s="63" t="s">
        <v>171</v>
      </c>
      <c r="C50" s="64" t="s">
        <v>172</v>
      </c>
      <c r="D50" s="85">
        <v>249242000</v>
      </c>
      <c r="E50" s="86">
        <v>139019720</v>
      </c>
      <c r="F50" s="87">
        <f t="shared" si="0"/>
        <v>388261720</v>
      </c>
      <c r="G50" s="85">
        <v>249242000</v>
      </c>
      <c r="H50" s="86">
        <v>139019720</v>
      </c>
      <c r="I50" s="87">
        <f t="shared" si="1"/>
        <v>388261720</v>
      </c>
      <c r="J50" s="85">
        <v>32954215</v>
      </c>
      <c r="K50" s="86">
        <v>31729533</v>
      </c>
      <c r="L50" s="86">
        <f t="shared" si="2"/>
        <v>64683748</v>
      </c>
      <c r="M50" s="104">
        <f t="shared" si="3"/>
        <v>0.16659831414747764</v>
      </c>
      <c r="N50" s="85">
        <v>49122922</v>
      </c>
      <c r="O50" s="86">
        <v>21667135</v>
      </c>
      <c r="P50" s="86">
        <f t="shared" si="4"/>
        <v>70790057</v>
      </c>
      <c r="Q50" s="104">
        <f t="shared" si="5"/>
        <v>0.18232561530917857</v>
      </c>
      <c r="R50" s="85">
        <v>42319372</v>
      </c>
      <c r="S50" s="86">
        <v>20854876</v>
      </c>
      <c r="T50" s="86">
        <f t="shared" si="6"/>
        <v>63174248</v>
      </c>
      <c r="U50" s="104">
        <f t="shared" si="7"/>
        <v>0.16271047271927813</v>
      </c>
      <c r="V50" s="85">
        <v>0</v>
      </c>
      <c r="W50" s="86">
        <v>0</v>
      </c>
      <c r="X50" s="86">
        <f t="shared" si="8"/>
        <v>0</v>
      </c>
      <c r="Y50" s="104">
        <f t="shared" si="9"/>
        <v>0</v>
      </c>
      <c r="Z50" s="85">
        <f t="shared" si="10"/>
        <v>124396509</v>
      </c>
      <c r="AA50" s="86">
        <f t="shared" si="11"/>
        <v>74251544</v>
      </c>
      <c r="AB50" s="86">
        <f t="shared" si="12"/>
        <v>198648053</v>
      </c>
      <c r="AC50" s="104">
        <f t="shared" si="13"/>
        <v>0.5116344021759344</v>
      </c>
      <c r="AD50" s="85">
        <v>53633637</v>
      </c>
      <c r="AE50" s="86">
        <v>21235919</v>
      </c>
      <c r="AF50" s="86">
        <f t="shared" si="14"/>
        <v>74869556</v>
      </c>
      <c r="AG50" s="86">
        <v>362452670</v>
      </c>
      <c r="AH50" s="86">
        <v>362670092</v>
      </c>
      <c r="AI50" s="87">
        <v>217557946</v>
      </c>
      <c r="AJ50" s="124">
        <f t="shared" si="15"/>
        <v>0.599878376516363</v>
      </c>
      <c r="AK50" s="125">
        <f t="shared" si="16"/>
        <v>-0.15620912724525837</v>
      </c>
    </row>
    <row r="51" spans="1:37" ht="12.75">
      <c r="A51" s="62" t="s">
        <v>98</v>
      </c>
      <c r="B51" s="63" t="s">
        <v>173</v>
      </c>
      <c r="C51" s="64" t="s">
        <v>174</v>
      </c>
      <c r="D51" s="85">
        <v>301508973</v>
      </c>
      <c r="E51" s="86">
        <v>115202431</v>
      </c>
      <c r="F51" s="87">
        <f t="shared" si="0"/>
        <v>416711404</v>
      </c>
      <c r="G51" s="85">
        <v>345081004</v>
      </c>
      <c r="H51" s="86">
        <v>139436961</v>
      </c>
      <c r="I51" s="87">
        <f t="shared" si="1"/>
        <v>484517965</v>
      </c>
      <c r="J51" s="85">
        <v>25797952</v>
      </c>
      <c r="K51" s="86">
        <v>53429388</v>
      </c>
      <c r="L51" s="86">
        <f t="shared" si="2"/>
        <v>79227340</v>
      </c>
      <c r="M51" s="104">
        <f t="shared" si="3"/>
        <v>0.1901252023330756</v>
      </c>
      <c r="N51" s="85">
        <v>25244923</v>
      </c>
      <c r="O51" s="86">
        <v>61114728</v>
      </c>
      <c r="P51" s="86">
        <f t="shared" si="4"/>
        <v>86359651</v>
      </c>
      <c r="Q51" s="104">
        <f t="shared" si="5"/>
        <v>0.20724091102627948</v>
      </c>
      <c r="R51" s="85">
        <v>39955525</v>
      </c>
      <c r="S51" s="86">
        <v>15763525</v>
      </c>
      <c r="T51" s="86">
        <f t="shared" si="6"/>
        <v>55719050</v>
      </c>
      <c r="U51" s="104">
        <f t="shared" si="7"/>
        <v>0.11499893507560653</v>
      </c>
      <c r="V51" s="85">
        <v>0</v>
      </c>
      <c r="W51" s="86">
        <v>0</v>
      </c>
      <c r="X51" s="86">
        <f t="shared" si="8"/>
        <v>0</v>
      </c>
      <c r="Y51" s="104">
        <f t="shared" si="9"/>
        <v>0</v>
      </c>
      <c r="Z51" s="85">
        <f t="shared" si="10"/>
        <v>90998400</v>
      </c>
      <c r="AA51" s="86">
        <f t="shared" si="11"/>
        <v>130307641</v>
      </c>
      <c r="AB51" s="86">
        <f t="shared" si="12"/>
        <v>221306041</v>
      </c>
      <c r="AC51" s="104">
        <f t="shared" si="13"/>
        <v>0.4567550782146953</v>
      </c>
      <c r="AD51" s="85">
        <v>86727864</v>
      </c>
      <c r="AE51" s="86">
        <v>10974177</v>
      </c>
      <c r="AF51" s="86">
        <f t="shared" si="14"/>
        <v>97702041</v>
      </c>
      <c r="AG51" s="86">
        <v>327983124</v>
      </c>
      <c r="AH51" s="86">
        <v>395953825</v>
      </c>
      <c r="AI51" s="87">
        <v>236810962</v>
      </c>
      <c r="AJ51" s="124">
        <f t="shared" si="15"/>
        <v>0.5980772177159799</v>
      </c>
      <c r="AK51" s="125">
        <f t="shared" si="16"/>
        <v>-0.4297043395439405</v>
      </c>
    </row>
    <row r="52" spans="1:37" ht="12.75">
      <c r="A52" s="62" t="s">
        <v>98</v>
      </c>
      <c r="B52" s="63" t="s">
        <v>175</v>
      </c>
      <c r="C52" s="64" t="s">
        <v>176</v>
      </c>
      <c r="D52" s="85">
        <v>122800739</v>
      </c>
      <c r="E52" s="86">
        <v>90549200</v>
      </c>
      <c r="F52" s="87">
        <f t="shared" si="0"/>
        <v>213349939</v>
      </c>
      <c r="G52" s="85">
        <v>122800739</v>
      </c>
      <c r="H52" s="86">
        <v>90549200</v>
      </c>
      <c r="I52" s="87">
        <f t="shared" si="1"/>
        <v>213349939</v>
      </c>
      <c r="J52" s="85">
        <v>13625106</v>
      </c>
      <c r="K52" s="86">
        <v>13184825</v>
      </c>
      <c r="L52" s="86">
        <f t="shared" si="2"/>
        <v>26809931</v>
      </c>
      <c r="M52" s="104">
        <f t="shared" si="3"/>
        <v>0.12566177016811803</v>
      </c>
      <c r="N52" s="85">
        <v>4517496</v>
      </c>
      <c r="O52" s="86">
        <v>22516442</v>
      </c>
      <c r="P52" s="86">
        <f t="shared" si="4"/>
        <v>27033938</v>
      </c>
      <c r="Q52" s="104">
        <f t="shared" si="5"/>
        <v>0.12671172125340988</v>
      </c>
      <c r="R52" s="85">
        <v>5365824</v>
      </c>
      <c r="S52" s="86">
        <v>19965841</v>
      </c>
      <c r="T52" s="86">
        <f t="shared" si="6"/>
        <v>25331665</v>
      </c>
      <c r="U52" s="104">
        <f t="shared" si="7"/>
        <v>0.11873293762694724</v>
      </c>
      <c r="V52" s="85">
        <v>0</v>
      </c>
      <c r="W52" s="86">
        <v>0</v>
      </c>
      <c r="X52" s="86">
        <f t="shared" si="8"/>
        <v>0</v>
      </c>
      <c r="Y52" s="104">
        <f t="shared" si="9"/>
        <v>0</v>
      </c>
      <c r="Z52" s="85">
        <f t="shared" si="10"/>
        <v>23508426</v>
      </c>
      <c r="AA52" s="86">
        <f t="shared" si="11"/>
        <v>55667108</v>
      </c>
      <c r="AB52" s="86">
        <f t="shared" si="12"/>
        <v>79175534</v>
      </c>
      <c r="AC52" s="104">
        <f t="shared" si="13"/>
        <v>0.37110642904847513</v>
      </c>
      <c r="AD52" s="85">
        <v>31306201</v>
      </c>
      <c r="AE52" s="86">
        <v>17125474</v>
      </c>
      <c r="AF52" s="86">
        <f t="shared" si="14"/>
        <v>48431675</v>
      </c>
      <c r="AG52" s="86">
        <v>230006236</v>
      </c>
      <c r="AH52" s="86">
        <v>242544592</v>
      </c>
      <c r="AI52" s="87">
        <v>148508201</v>
      </c>
      <c r="AJ52" s="124">
        <f t="shared" si="15"/>
        <v>0.6122923614804819</v>
      </c>
      <c r="AK52" s="125">
        <f t="shared" si="16"/>
        <v>-0.47696079063959695</v>
      </c>
    </row>
    <row r="53" spans="1:37" ht="12.75">
      <c r="A53" s="62" t="s">
        <v>113</v>
      </c>
      <c r="B53" s="63" t="s">
        <v>177</v>
      </c>
      <c r="C53" s="64" t="s">
        <v>178</v>
      </c>
      <c r="D53" s="85">
        <v>533041181</v>
      </c>
      <c r="E53" s="86">
        <v>532273748</v>
      </c>
      <c r="F53" s="87">
        <f t="shared" si="0"/>
        <v>1065314929</v>
      </c>
      <c r="G53" s="85">
        <v>547790800</v>
      </c>
      <c r="H53" s="86">
        <v>533926419</v>
      </c>
      <c r="I53" s="87">
        <f t="shared" si="1"/>
        <v>1081717219</v>
      </c>
      <c r="J53" s="85">
        <v>78446446</v>
      </c>
      <c r="K53" s="86">
        <v>171261520</v>
      </c>
      <c r="L53" s="86">
        <f t="shared" si="2"/>
        <v>249707966</v>
      </c>
      <c r="M53" s="104">
        <f t="shared" si="3"/>
        <v>0.23439826027257335</v>
      </c>
      <c r="N53" s="85">
        <v>167433149</v>
      </c>
      <c r="O53" s="86">
        <v>127266289</v>
      </c>
      <c r="P53" s="86">
        <f t="shared" si="4"/>
        <v>294699438</v>
      </c>
      <c r="Q53" s="104">
        <f t="shared" si="5"/>
        <v>0.2766312852450414</v>
      </c>
      <c r="R53" s="85">
        <v>111251125</v>
      </c>
      <c r="S53" s="86">
        <v>46634667</v>
      </c>
      <c r="T53" s="86">
        <f t="shared" si="6"/>
        <v>157885792</v>
      </c>
      <c r="U53" s="104">
        <f t="shared" si="7"/>
        <v>0.14595847161049952</v>
      </c>
      <c r="V53" s="85">
        <v>0</v>
      </c>
      <c r="W53" s="86">
        <v>0</v>
      </c>
      <c r="X53" s="86">
        <f t="shared" si="8"/>
        <v>0</v>
      </c>
      <c r="Y53" s="104">
        <f t="shared" si="9"/>
        <v>0</v>
      </c>
      <c r="Z53" s="85">
        <f t="shared" si="10"/>
        <v>357130720</v>
      </c>
      <c r="AA53" s="86">
        <f t="shared" si="11"/>
        <v>345162476</v>
      </c>
      <c r="AB53" s="86">
        <f t="shared" si="12"/>
        <v>702293196</v>
      </c>
      <c r="AC53" s="104">
        <f t="shared" si="13"/>
        <v>0.6492391760660324</v>
      </c>
      <c r="AD53" s="85">
        <v>107795808</v>
      </c>
      <c r="AE53" s="86">
        <v>70757641</v>
      </c>
      <c r="AF53" s="86">
        <f t="shared" si="14"/>
        <v>178553449</v>
      </c>
      <c r="AG53" s="86">
        <v>2175425777</v>
      </c>
      <c r="AH53" s="86">
        <v>1231438465</v>
      </c>
      <c r="AI53" s="87">
        <v>702035666</v>
      </c>
      <c r="AJ53" s="124">
        <f t="shared" si="15"/>
        <v>0.5700939884154098</v>
      </c>
      <c r="AK53" s="125">
        <f t="shared" si="16"/>
        <v>-0.115750533611927</v>
      </c>
    </row>
    <row r="54" spans="1:37" ht="16.5">
      <c r="A54" s="65"/>
      <c r="B54" s="66" t="s">
        <v>179</v>
      </c>
      <c r="C54" s="67"/>
      <c r="D54" s="88">
        <f>SUM(D49:D53)</f>
        <v>1527668572</v>
      </c>
      <c r="E54" s="89">
        <f>SUM(E49:E53)</f>
        <v>1047753371</v>
      </c>
      <c r="F54" s="90">
        <f t="shared" si="0"/>
        <v>2575421943</v>
      </c>
      <c r="G54" s="88">
        <f>SUM(G49:G53)</f>
        <v>1587616622</v>
      </c>
      <c r="H54" s="89">
        <f>SUM(H49:H53)</f>
        <v>1079157927</v>
      </c>
      <c r="I54" s="90">
        <f t="shared" si="1"/>
        <v>2666774549</v>
      </c>
      <c r="J54" s="88">
        <f>SUM(J49:J53)</f>
        <v>214542214</v>
      </c>
      <c r="K54" s="89">
        <f>SUM(K49:K53)</f>
        <v>294407592</v>
      </c>
      <c r="L54" s="89">
        <f t="shared" si="2"/>
        <v>508949806</v>
      </c>
      <c r="M54" s="105">
        <f t="shared" si="3"/>
        <v>0.1976180281383896</v>
      </c>
      <c r="N54" s="88">
        <f>SUM(N49:N53)</f>
        <v>305531942</v>
      </c>
      <c r="O54" s="89">
        <f>SUM(O49:O53)</f>
        <v>257515692</v>
      </c>
      <c r="P54" s="89">
        <f t="shared" si="4"/>
        <v>563047634</v>
      </c>
      <c r="Q54" s="105">
        <f t="shared" si="5"/>
        <v>0.2186234514039007</v>
      </c>
      <c r="R54" s="88">
        <f>SUM(R49:R53)</f>
        <v>221978444</v>
      </c>
      <c r="S54" s="89">
        <f>SUM(S49:S53)</f>
        <v>142952321</v>
      </c>
      <c r="T54" s="89">
        <f t="shared" si="6"/>
        <v>364930765</v>
      </c>
      <c r="U54" s="105">
        <f t="shared" si="7"/>
        <v>0.13684350075143903</v>
      </c>
      <c r="V54" s="88">
        <f>SUM(V49:V53)</f>
        <v>0</v>
      </c>
      <c r="W54" s="89">
        <f>SUM(W49:W53)</f>
        <v>0</v>
      </c>
      <c r="X54" s="89">
        <f t="shared" si="8"/>
        <v>0</v>
      </c>
      <c r="Y54" s="105">
        <f t="shared" si="9"/>
        <v>0</v>
      </c>
      <c r="Z54" s="88">
        <f t="shared" si="10"/>
        <v>742052600</v>
      </c>
      <c r="AA54" s="89">
        <f t="shared" si="11"/>
        <v>694875605</v>
      </c>
      <c r="AB54" s="89">
        <f t="shared" si="12"/>
        <v>1436928205</v>
      </c>
      <c r="AC54" s="105">
        <f t="shared" si="13"/>
        <v>0.538826278186443</v>
      </c>
      <c r="AD54" s="88">
        <f>SUM(AD49:AD53)</f>
        <v>341344404</v>
      </c>
      <c r="AE54" s="89">
        <f>SUM(AE49:AE53)</f>
        <v>154923649</v>
      </c>
      <c r="AF54" s="89">
        <f t="shared" si="14"/>
        <v>496268053</v>
      </c>
      <c r="AG54" s="89">
        <f>SUM(AG49:AG53)</f>
        <v>3539264240</v>
      </c>
      <c r="AH54" s="89">
        <f>SUM(AH49:AH53)</f>
        <v>2681316165</v>
      </c>
      <c r="AI54" s="90">
        <f>SUM(AI49:AI53)</f>
        <v>1571005497</v>
      </c>
      <c r="AJ54" s="126">
        <f t="shared" si="15"/>
        <v>0.5859083376689374</v>
      </c>
      <c r="AK54" s="127">
        <f t="shared" si="16"/>
        <v>-0.2646498947616118</v>
      </c>
    </row>
    <row r="55" spans="1:37" ht="16.5">
      <c r="A55" s="68"/>
      <c r="B55" s="69" t="s">
        <v>180</v>
      </c>
      <c r="C55" s="70"/>
      <c r="D55" s="91">
        <f>SUM(D9:D10,D12:D19,D21:D27,D29:D35,D37:D40,D42:D47,D49:D53)</f>
        <v>30792297180</v>
      </c>
      <c r="E55" s="92">
        <f>SUM(E9:E10,E12:E19,E21:E27,E29:E35,E37:E40,E42:E47,E49:E53)</f>
        <v>8805888459</v>
      </c>
      <c r="F55" s="93">
        <f t="shared" si="0"/>
        <v>39598185639</v>
      </c>
      <c r="G55" s="91">
        <f>SUM(G9:G10,G12:G19,G21:G27,G29:G35,G37:G40,G42:G47,G49:G53)</f>
        <v>30745544760</v>
      </c>
      <c r="H55" s="92">
        <f>SUM(H9:H10,H12:H19,H21:H27,H29:H35,H37:H40,H42:H47,H49:H53)</f>
        <v>8350778990</v>
      </c>
      <c r="I55" s="93">
        <f t="shared" si="1"/>
        <v>39096323750</v>
      </c>
      <c r="J55" s="91">
        <f>SUM(J9:J10,J12:J19,J21:J27,J29:J35,J37:J40,J42:J47,J49:J53)</f>
        <v>6008427734</v>
      </c>
      <c r="K55" s="92">
        <f>SUM(K9:K10,K12:K19,K21:K27,K29:K35,K37:K40,K42:K47,K49:K53)</f>
        <v>1311393924</v>
      </c>
      <c r="L55" s="92">
        <f t="shared" si="2"/>
        <v>7319821658</v>
      </c>
      <c r="M55" s="106">
        <f t="shared" si="3"/>
        <v>0.18485245068376957</v>
      </c>
      <c r="N55" s="91">
        <f>SUM(N9:N10,N12:N19,N21:N27,N29:N35,N37:N40,N42:N47,N49:N53)</f>
        <v>7602277239</v>
      </c>
      <c r="O55" s="92">
        <f>SUM(O9:O10,O12:O19,O21:O27,O29:O35,O37:O40,O42:O47,O49:O53)</f>
        <v>1602671906</v>
      </c>
      <c r="P55" s="92">
        <f t="shared" si="4"/>
        <v>9204949145</v>
      </c>
      <c r="Q55" s="106">
        <f t="shared" si="5"/>
        <v>0.23245886134576085</v>
      </c>
      <c r="R55" s="91">
        <f>SUM(R9:R10,R12:R19,R21:R27,R29:R35,R37:R40,R42:R47,R49:R53)</f>
        <v>6152238789</v>
      </c>
      <c r="S55" s="92">
        <f>SUM(S9:S10,S12:S19,S21:S27,S29:S35,S37:S40,S42:S47,S49:S53)</f>
        <v>1306494979</v>
      </c>
      <c r="T55" s="92">
        <f t="shared" si="6"/>
        <v>7458733768</v>
      </c>
      <c r="U55" s="106">
        <f t="shared" si="7"/>
        <v>0.1907783917407324</v>
      </c>
      <c r="V55" s="91">
        <f>SUM(V9:V10,V12:V19,V21:V27,V29:V35,V37:V40,V42:V47,V49:V53)</f>
        <v>0</v>
      </c>
      <c r="W55" s="92">
        <f>SUM(W9:W10,W12:W19,W21:W27,W29:W35,W37:W40,W42:W47,W49:W53)</f>
        <v>0</v>
      </c>
      <c r="X55" s="92">
        <f t="shared" si="8"/>
        <v>0</v>
      </c>
      <c r="Y55" s="106">
        <f t="shared" si="9"/>
        <v>0</v>
      </c>
      <c r="Z55" s="91">
        <f t="shared" si="10"/>
        <v>19762943762</v>
      </c>
      <c r="AA55" s="92">
        <f t="shared" si="11"/>
        <v>4220560809</v>
      </c>
      <c r="AB55" s="92">
        <f t="shared" si="12"/>
        <v>23983504571</v>
      </c>
      <c r="AC55" s="106">
        <f t="shared" si="13"/>
        <v>0.61344654101909</v>
      </c>
      <c r="AD55" s="91">
        <f>SUM(AD9:AD10,AD12:AD19,AD21:AD27,AD29:AD35,AD37:AD40,AD42:AD47,AD49:AD53)</f>
        <v>5875182835</v>
      </c>
      <c r="AE55" s="92">
        <f>SUM(AE9:AE10,AE12:AE19,AE21:AE27,AE29:AE35,AE37:AE40,AE42:AE47,AE49:AE53)</f>
        <v>1297158913</v>
      </c>
      <c r="AF55" s="92">
        <f t="shared" si="14"/>
        <v>7172341748</v>
      </c>
      <c r="AG55" s="92">
        <f>SUM(AG9:AG10,AG12:AG19,AG21:AG27,AG29:AG35,AG37:AG40,AG42:AG47,AG49:AG53)</f>
        <v>39579838595</v>
      </c>
      <c r="AH55" s="92">
        <f>SUM(AH9:AH10,AH12:AH19,AH21:AH27,AH29:AH35,AH37:AH40,AH42:AH47,AH49:AH53)</f>
        <v>38680214784</v>
      </c>
      <c r="AI55" s="93">
        <f>SUM(AI9:AI10,AI12:AI19,AI21:AI27,AI29:AI35,AI37:AI40,AI42:AI47,AI49:AI53)</f>
        <v>22765984793</v>
      </c>
      <c r="AJ55" s="128">
        <f t="shared" si="15"/>
        <v>0.588569244512497</v>
      </c>
      <c r="AK55" s="129">
        <f t="shared" si="16"/>
        <v>0.039930057722062706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</v>
      </c>
      <c r="C9" s="64" t="s">
        <v>52</v>
      </c>
      <c r="D9" s="85">
        <v>6147612379</v>
      </c>
      <c r="E9" s="86">
        <v>1139436203</v>
      </c>
      <c r="F9" s="87">
        <f>$D9+$E9</f>
        <v>7287048582</v>
      </c>
      <c r="G9" s="85">
        <v>6130270713</v>
      </c>
      <c r="H9" s="86">
        <v>1237528502</v>
      </c>
      <c r="I9" s="87">
        <f>$G9+$H9</f>
        <v>7367799215</v>
      </c>
      <c r="J9" s="85">
        <v>992663106</v>
      </c>
      <c r="K9" s="86">
        <v>123823860</v>
      </c>
      <c r="L9" s="86">
        <f>$J9+$K9</f>
        <v>1116486966</v>
      </c>
      <c r="M9" s="104">
        <f>IF($F9=0,0,$L9/$F9)</f>
        <v>0.15321524941632397</v>
      </c>
      <c r="N9" s="85">
        <v>1566015094</v>
      </c>
      <c r="O9" s="86">
        <v>258572335</v>
      </c>
      <c r="P9" s="86">
        <f>$N9+$O9</f>
        <v>1824587429</v>
      </c>
      <c r="Q9" s="104">
        <f>IF($F9=0,0,$P9/$F9)</f>
        <v>0.25038771300454604</v>
      </c>
      <c r="R9" s="85">
        <v>1122080464</v>
      </c>
      <c r="S9" s="86">
        <v>154631585</v>
      </c>
      <c r="T9" s="86">
        <f>$R9+$S9</f>
        <v>1276712049</v>
      </c>
      <c r="U9" s="104">
        <f>IF($I9=0,0,$T9/$I9)</f>
        <v>0.17328268750874204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3680758664</v>
      </c>
      <c r="AA9" s="86">
        <f>$K9+$O9+$S9</f>
        <v>537027780</v>
      </c>
      <c r="AB9" s="86">
        <f>$Z9+$AA9</f>
        <v>4217786444</v>
      </c>
      <c r="AC9" s="104">
        <f>IF($I9=0,0,$AB9/$I9)</f>
        <v>0.5724621859147664</v>
      </c>
      <c r="AD9" s="85">
        <v>1374764127</v>
      </c>
      <c r="AE9" s="86">
        <v>318204536</v>
      </c>
      <c r="AF9" s="86">
        <f>$AD9+$AE9</f>
        <v>1692968663</v>
      </c>
      <c r="AG9" s="86">
        <v>8404562676</v>
      </c>
      <c r="AH9" s="86">
        <v>8256990090</v>
      </c>
      <c r="AI9" s="87">
        <v>5277513197</v>
      </c>
      <c r="AJ9" s="124">
        <f>IF($AH9=0,0,$AI9/$AH9)</f>
        <v>0.6391570220474856</v>
      </c>
      <c r="AK9" s="125">
        <f>IF($AF9=0,0,(($T9/$AF9)-1))</f>
        <v>-0.24587378555630124</v>
      </c>
    </row>
    <row r="10" spans="1:37" ht="16.5">
      <c r="A10" s="65"/>
      <c r="B10" s="66" t="s">
        <v>97</v>
      </c>
      <c r="C10" s="67"/>
      <c r="D10" s="88">
        <f>D9</f>
        <v>6147612379</v>
      </c>
      <c r="E10" s="89">
        <f>E9</f>
        <v>1139436203</v>
      </c>
      <c r="F10" s="90">
        <f aca="true" t="shared" si="0" ref="F10:F37">$D10+$E10</f>
        <v>7287048582</v>
      </c>
      <c r="G10" s="88">
        <f>G9</f>
        <v>6130270713</v>
      </c>
      <c r="H10" s="89">
        <f>H9</f>
        <v>1237528502</v>
      </c>
      <c r="I10" s="90">
        <f aca="true" t="shared" si="1" ref="I10:I37">$G10+$H10</f>
        <v>7367799215</v>
      </c>
      <c r="J10" s="88">
        <f>J9</f>
        <v>992663106</v>
      </c>
      <c r="K10" s="89">
        <f>K9</f>
        <v>123823860</v>
      </c>
      <c r="L10" s="89">
        <f aca="true" t="shared" si="2" ref="L10:L37">$J10+$K10</f>
        <v>1116486966</v>
      </c>
      <c r="M10" s="105">
        <f aca="true" t="shared" si="3" ref="M10:M37">IF($F10=0,0,$L10/$F10)</f>
        <v>0.15321524941632397</v>
      </c>
      <c r="N10" s="88">
        <f>N9</f>
        <v>1566015094</v>
      </c>
      <c r="O10" s="89">
        <f>O9</f>
        <v>258572335</v>
      </c>
      <c r="P10" s="89">
        <f aca="true" t="shared" si="4" ref="P10:P37">$N10+$O10</f>
        <v>1824587429</v>
      </c>
      <c r="Q10" s="105">
        <f aca="true" t="shared" si="5" ref="Q10:Q37">IF($F10=0,0,$P10/$F10)</f>
        <v>0.25038771300454604</v>
      </c>
      <c r="R10" s="88">
        <f>R9</f>
        <v>1122080464</v>
      </c>
      <c r="S10" s="89">
        <f>S9</f>
        <v>154631585</v>
      </c>
      <c r="T10" s="89">
        <f aca="true" t="shared" si="6" ref="T10:T37">$R10+$S10</f>
        <v>1276712049</v>
      </c>
      <c r="U10" s="105">
        <f aca="true" t="shared" si="7" ref="U10:U37">IF($I10=0,0,$T10/$I10)</f>
        <v>0.17328268750874204</v>
      </c>
      <c r="V10" s="88">
        <f>V9</f>
        <v>0</v>
      </c>
      <c r="W10" s="89">
        <f>W9</f>
        <v>0</v>
      </c>
      <c r="X10" s="89">
        <f aca="true" t="shared" si="8" ref="X10:X37">$V10+$W10</f>
        <v>0</v>
      </c>
      <c r="Y10" s="105">
        <f aca="true" t="shared" si="9" ref="Y10:Y37">IF($I10=0,0,$X10/$I10)</f>
        <v>0</v>
      </c>
      <c r="Z10" s="88">
        <f aca="true" t="shared" si="10" ref="Z10:Z37">$J10+$N10+$R10</f>
        <v>3680758664</v>
      </c>
      <c r="AA10" s="89">
        <f aca="true" t="shared" si="11" ref="AA10:AA37">$K10+$O10+$S10</f>
        <v>537027780</v>
      </c>
      <c r="AB10" s="89">
        <f aca="true" t="shared" si="12" ref="AB10:AB37">$Z10+$AA10</f>
        <v>4217786444</v>
      </c>
      <c r="AC10" s="105">
        <f aca="true" t="shared" si="13" ref="AC10:AC37">IF($I10=0,0,$AB10/$I10)</f>
        <v>0.5724621859147664</v>
      </c>
      <c r="AD10" s="88">
        <f>AD9</f>
        <v>1374764127</v>
      </c>
      <c r="AE10" s="89">
        <f>AE9</f>
        <v>318204536</v>
      </c>
      <c r="AF10" s="89">
        <f aca="true" t="shared" si="14" ref="AF10:AF37">$AD10+$AE10</f>
        <v>1692968663</v>
      </c>
      <c r="AG10" s="89">
        <f>AG9</f>
        <v>8404562676</v>
      </c>
      <c r="AH10" s="89">
        <f>AH9</f>
        <v>8256990090</v>
      </c>
      <c r="AI10" s="90">
        <f>AI9</f>
        <v>5277513197</v>
      </c>
      <c r="AJ10" s="126">
        <f aca="true" t="shared" si="15" ref="AJ10:AJ37">IF($AH10=0,0,$AI10/$AH10)</f>
        <v>0.6391570220474856</v>
      </c>
      <c r="AK10" s="127">
        <f aca="true" t="shared" si="16" ref="AK10:AK37">IF($AF10=0,0,(($T10/$AF10)-1))</f>
        <v>-0.24587378555630124</v>
      </c>
    </row>
    <row r="11" spans="1:37" ht="12.75">
      <c r="A11" s="62" t="s">
        <v>98</v>
      </c>
      <c r="B11" s="63" t="s">
        <v>181</v>
      </c>
      <c r="C11" s="64" t="s">
        <v>182</v>
      </c>
      <c r="D11" s="85">
        <v>164390631</v>
      </c>
      <c r="E11" s="86">
        <v>46877001</v>
      </c>
      <c r="F11" s="87">
        <f t="shared" si="0"/>
        <v>211267632</v>
      </c>
      <c r="G11" s="85">
        <v>170051878</v>
      </c>
      <c r="H11" s="86">
        <v>43047104</v>
      </c>
      <c r="I11" s="87">
        <f t="shared" si="1"/>
        <v>213098982</v>
      </c>
      <c r="J11" s="85">
        <v>88878976</v>
      </c>
      <c r="K11" s="86">
        <v>3642001</v>
      </c>
      <c r="L11" s="86">
        <f t="shared" si="2"/>
        <v>92520977</v>
      </c>
      <c r="M11" s="104">
        <f t="shared" si="3"/>
        <v>0.43793256981268197</v>
      </c>
      <c r="N11" s="85">
        <v>43496089</v>
      </c>
      <c r="O11" s="86">
        <v>2341090</v>
      </c>
      <c r="P11" s="86">
        <f t="shared" si="4"/>
        <v>45837179</v>
      </c>
      <c r="Q11" s="104">
        <f t="shared" si="5"/>
        <v>0.21696262018973167</v>
      </c>
      <c r="R11" s="85">
        <v>35037590</v>
      </c>
      <c r="S11" s="86">
        <v>4879421</v>
      </c>
      <c r="T11" s="86">
        <f t="shared" si="6"/>
        <v>39917011</v>
      </c>
      <c r="U11" s="104">
        <f t="shared" si="7"/>
        <v>0.18731676062159697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167412655</v>
      </c>
      <c r="AA11" s="86">
        <f t="shared" si="11"/>
        <v>10862512</v>
      </c>
      <c r="AB11" s="86">
        <f t="shared" si="12"/>
        <v>178275167</v>
      </c>
      <c r="AC11" s="104">
        <f t="shared" si="13"/>
        <v>0.8365838509730656</v>
      </c>
      <c r="AD11" s="85">
        <v>24371521</v>
      </c>
      <c r="AE11" s="86">
        <v>15789139</v>
      </c>
      <c r="AF11" s="86">
        <f t="shared" si="14"/>
        <v>40160660</v>
      </c>
      <c r="AG11" s="86">
        <v>219523412</v>
      </c>
      <c r="AH11" s="86">
        <v>221156147</v>
      </c>
      <c r="AI11" s="87">
        <v>107634405</v>
      </c>
      <c r="AJ11" s="124">
        <f t="shared" si="15"/>
        <v>0.48668963743521904</v>
      </c>
      <c r="AK11" s="125">
        <f t="shared" si="16"/>
        <v>-0.006066857466983877</v>
      </c>
    </row>
    <row r="12" spans="1:37" ht="12.75">
      <c r="A12" s="62" t="s">
        <v>98</v>
      </c>
      <c r="B12" s="63" t="s">
        <v>183</v>
      </c>
      <c r="C12" s="64" t="s">
        <v>184</v>
      </c>
      <c r="D12" s="85">
        <v>334787343</v>
      </c>
      <c r="E12" s="86">
        <v>57533000</v>
      </c>
      <c r="F12" s="87">
        <f t="shared" si="0"/>
        <v>392320343</v>
      </c>
      <c r="G12" s="85">
        <v>354581734</v>
      </c>
      <c r="H12" s="86">
        <v>57533000</v>
      </c>
      <c r="I12" s="87">
        <f t="shared" si="1"/>
        <v>412114734</v>
      </c>
      <c r="J12" s="85">
        <v>40144663</v>
      </c>
      <c r="K12" s="86">
        <v>11496844</v>
      </c>
      <c r="L12" s="86">
        <f t="shared" si="2"/>
        <v>51641507</v>
      </c>
      <c r="M12" s="104">
        <f t="shared" si="3"/>
        <v>0.13163096923577067</v>
      </c>
      <c r="N12" s="85">
        <v>53764906</v>
      </c>
      <c r="O12" s="86">
        <v>12442852</v>
      </c>
      <c r="P12" s="86">
        <f t="shared" si="4"/>
        <v>66207758</v>
      </c>
      <c r="Q12" s="104">
        <f t="shared" si="5"/>
        <v>0.16875943137111296</v>
      </c>
      <c r="R12" s="85">
        <v>22199182</v>
      </c>
      <c r="S12" s="86">
        <v>1281995</v>
      </c>
      <c r="T12" s="86">
        <f t="shared" si="6"/>
        <v>23481177</v>
      </c>
      <c r="U12" s="104">
        <f t="shared" si="7"/>
        <v>0.05697728099185117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116108751</v>
      </c>
      <c r="AA12" s="86">
        <f t="shared" si="11"/>
        <v>25221691</v>
      </c>
      <c r="AB12" s="86">
        <f t="shared" si="12"/>
        <v>141330442</v>
      </c>
      <c r="AC12" s="104">
        <f t="shared" si="13"/>
        <v>0.342939551392016</v>
      </c>
      <c r="AD12" s="85">
        <v>44926977</v>
      </c>
      <c r="AE12" s="86">
        <v>7308420</v>
      </c>
      <c r="AF12" s="86">
        <f t="shared" si="14"/>
        <v>52235397</v>
      </c>
      <c r="AG12" s="86">
        <v>373909083</v>
      </c>
      <c r="AH12" s="86">
        <v>373909083</v>
      </c>
      <c r="AI12" s="87">
        <v>136737048</v>
      </c>
      <c r="AJ12" s="124">
        <f t="shared" si="15"/>
        <v>0.3656959785595794</v>
      </c>
      <c r="AK12" s="125">
        <f t="shared" si="16"/>
        <v>-0.5504738482221165</v>
      </c>
    </row>
    <row r="13" spans="1:37" ht="12.75">
      <c r="A13" s="62" t="s">
        <v>98</v>
      </c>
      <c r="B13" s="63" t="s">
        <v>185</v>
      </c>
      <c r="C13" s="64" t="s">
        <v>186</v>
      </c>
      <c r="D13" s="85">
        <v>168952327</v>
      </c>
      <c r="E13" s="86">
        <v>68671701</v>
      </c>
      <c r="F13" s="87">
        <f t="shared" si="0"/>
        <v>237624028</v>
      </c>
      <c r="G13" s="85">
        <v>171236260</v>
      </c>
      <c r="H13" s="86">
        <v>68671701</v>
      </c>
      <c r="I13" s="87">
        <f t="shared" si="1"/>
        <v>239907961</v>
      </c>
      <c r="J13" s="85">
        <v>21626417</v>
      </c>
      <c r="K13" s="86">
        <v>3067376</v>
      </c>
      <c r="L13" s="86">
        <f t="shared" si="2"/>
        <v>24693793</v>
      </c>
      <c r="M13" s="104">
        <f t="shared" si="3"/>
        <v>0.10391959604354489</v>
      </c>
      <c r="N13" s="85">
        <v>25203261</v>
      </c>
      <c r="O13" s="86">
        <v>10813380</v>
      </c>
      <c r="P13" s="86">
        <f t="shared" si="4"/>
        <v>36016641</v>
      </c>
      <c r="Q13" s="104">
        <f t="shared" si="5"/>
        <v>0.15156986144515655</v>
      </c>
      <c r="R13" s="85">
        <v>24010966</v>
      </c>
      <c r="S13" s="86">
        <v>6813695</v>
      </c>
      <c r="T13" s="86">
        <f t="shared" si="6"/>
        <v>30824661</v>
      </c>
      <c r="U13" s="104">
        <f t="shared" si="7"/>
        <v>0.12848536110062642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70840644</v>
      </c>
      <c r="AA13" s="86">
        <f t="shared" si="11"/>
        <v>20694451</v>
      </c>
      <c r="AB13" s="86">
        <f t="shared" si="12"/>
        <v>91535095</v>
      </c>
      <c r="AC13" s="104">
        <f t="shared" si="13"/>
        <v>0.381542549144503</v>
      </c>
      <c r="AD13" s="85">
        <v>14413165</v>
      </c>
      <c r="AE13" s="86">
        <v>6728075</v>
      </c>
      <c r="AF13" s="86">
        <f t="shared" si="14"/>
        <v>21141240</v>
      </c>
      <c r="AG13" s="86">
        <v>262336605</v>
      </c>
      <c r="AH13" s="86">
        <v>267335280</v>
      </c>
      <c r="AI13" s="87">
        <v>87423776</v>
      </c>
      <c r="AJ13" s="124">
        <f t="shared" si="15"/>
        <v>0.32701922469791495</v>
      </c>
      <c r="AK13" s="125">
        <f t="shared" si="16"/>
        <v>0.4580346753548987</v>
      </c>
    </row>
    <row r="14" spans="1:37" ht="12.75">
      <c r="A14" s="62" t="s">
        <v>113</v>
      </c>
      <c r="B14" s="63" t="s">
        <v>187</v>
      </c>
      <c r="C14" s="64" t="s">
        <v>188</v>
      </c>
      <c r="D14" s="85">
        <v>57980126</v>
      </c>
      <c r="E14" s="86">
        <v>1438000</v>
      </c>
      <c r="F14" s="87">
        <f t="shared" si="0"/>
        <v>59418126</v>
      </c>
      <c r="G14" s="85">
        <v>57980126</v>
      </c>
      <c r="H14" s="86">
        <v>1443216</v>
      </c>
      <c r="I14" s="87">
        <f t="shared" si="1"/>
        <v>59423342</v>
      </c>
      <c r="J14" s="85">
        <v>12888538</v>
      </c>
      <c r="K14" s="86">
        <v>0</v>
      </c>
      <c r="L14" s="86">
        <f t="shared" si="2"/>
        <v>12888538</v>
      </c>
      <c r="M14" s="104">
        <f t="shared" si="3"/>
        <v>0.21691256301149586</v>
      </c>
      <c r="N14" s="85">
        <v>11571189</v>
      </c>
      <c r="O14" s="86">
        <v>0</v>
      </c>
      <c r="P14" s="86">
        <f t="shared" si="4"/>
        <v>11571189</v>
      </c>
      <c r="Q14" s="104">
        <f t="shared" si="5"/>
        <v>0.19474173588039448</v>
      </c>
      <c r="R14" s="85">
        <v>11076618</v>
      </c>
      <c r="S14" s="86">
        <v>0</v>
      </c>
      <c r="T14" s="86">
        <f t="shared" si="6"/>
        <v>11076618</v>
      </c>
      <c r="U14" s="104">
        <f t="shared" si="7"/>
        <v>0.1864018015008311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35536345</v>
      </c>
      <c r="AA14" s="86">
        <f t="shared" si="11"/>
        <v>0</v>
      </c>
      <c r="AB14" s="86">
        <f t="shared" si="12"/>
        <v>35536345</v>
      </c>
      <c r="AC14" s="104">
        <f t="shared" si="13"/>
        <v>0.5980199666319677</v>
      </c>
      <c r="AD14" s="85">
        <v>10281811</v>
      </c>
      <c r="AE14" s="86">
        <v>0</v>
      </c>
      <c r="AF14" s="86">
        <f t="shared" si="14"/>
        <v>10281811</v>
      </c>
      <c r="AG14" s="86">
        <v>54418112</v>
      </c>
      <c r="AH14" s="86">
        <v>54479109</v>
      </c>
      <c r="AI14" s="87">
        <v>34526935</v>
      </c>
      <c r="AJ14" s="124">
        <f t="shared" si="15"/>
        <v>0.6337646784935488</v>
      </c>
      <c r="AK14" s="125">
        <f t="shared" si="16"/>
        <v>0.07730223790341983</v>
      </c>
    </row>
    <row r="15" spans="1:37" ht="16.5">
      <c r="A15" s="65"/>
      <c r="B15" s="66" t="s">
        <v>189</v>
      </c>
      <c r="C15" s="67"/>
      <c r="D15" s="88">
        <f>SUM(D11:D14)</f>
        <v>726110427</v>
      </c>
      <c r="E15" s="89">
        <f>SUM(E11:E14)</f>
        <v>174519702</v>
      </c>
      <c r="F15" s="90">
        <f t="shared" si="0"/>
        <v>900630129</v>
      </c>
      <c r="G15" s="88">
        <f>SUM(G11:G14)</f>
        <v>753849998</v>
      </c>
      <c r="H15" s="89">
        <f>SUM(H11:H14)</f>
        <v>170695021</v>
      </c>
      <c r="I15" s="90">
        <f t="shared" si="1"/>
        <v>924545019</v>
      </c>
      <c r="J15" s="88">
        <f>SUM(J11:J14)</f>
        <v>163538594</v>
      </c>
      <c r="K15" s="89">
        <f>SUM(K11:K14)</f>
        <v>18206221</v>
      </c>
      <c r="L15" s="89">
        <f t="shared" si="2"/>
        <v>181744815</v>
      </c>
      <c r="M15" s="105">
        <f t="shared" si="3"/>
        <v>0.2017973962316777</v>
      </c>
      <c r="N15" s="88">
        <f>SUM(N11:N14)</f>
        <v>134035445</v>
      </c>
      <c r="O15" s="89">
        <f>SUM(O11:O14)</f>
        <v>25597322</v>
      </c>
      <c r="P15" s="89">
        <f t="shared" si="4"/>
        <v>159632767</v>
      </c>
      <c r="Q15" s="105">
        <f t="shared" si="5"/>
        <v>0.1772456437552735</v>
      </c>
      <c r="R15" s="88">
        <f>SUM(R11:R14)</f>
        <v>92324356</v>
      </c>
      <c r="S15" s="89">
        <f>SUM(S11:S14)</f>
        <v>12975111</v>
      </c>
      <c r="T15" s="89">
        <f t="shared" si="6"/>
        <v>105299467</v>
      </c>
      <c r="U15" s="105">
        <f t="shared" si="7"/>
        <v>0.11389328246437722</v>
      </c>
      <c r="V15" s="88">
        <f>SUM(V11:V14)</f>
        <v>0</v>
      </c>
      <c r="W15" s="89">
        <f>SUM(W11:W14)</f>
        <v>0</v>
      </c>
      <c r="X15" s="89">
        <f t="shared" si="8"/>
        <v>0</v>
      </c>
      <c r="Y15" s="105">
        <f t="shared" si="9"/>
        <v>0</v>
      </c>
      <c r="Z15" s="88">
        <f t="shared" si="10"/>
        <v>389898395</v>
      </c>
      <c r="AA15" s="89">
        <f t="shared" si="11"/>
        <v>56778654</v>
      </c>
      <c r="AB15" s="89">
        <f t="shared" si="12"/>
        <v>446677049</v>
      </c>
      <c r="AC15" s="105">
        <f t="shared" si="13"/>
        <v>0.4831317456916611</v>
      </c>
      <c r="AD15" s="88">
        <f>SUM(AD11:AD14)</f>
        <v>93993474</v>
      </c>
      <c r="AE15" s="89">
        <f>SUM(AE11:AE14)</f>
        <v>29825634</v>
      </c>
      <c r="AF15" s="89">
        <f t="shared" si="14"/>
        <v>123819108</v>
      </c>
      <c r="AG15" s="89">
        <f>SUM(AG11:AG14)</f>
        <v>910187212</v>
      </c>
      <c r="AH15" s="89">
        <f>SUM(AH11:AH14)</f>
        <v>916879619</v>
      </c>
      <c r="AI15" s="90">
        <f>SUM(AI11:AI14)</f>
        <v>366322164</v>
      </c>
      <c r="AJ15" s="126">
        <f t="shared" si="15"/>
        <v>0.3995313631243449</v>
      </c>
      <c r="AK15" s="127">
        <f t="shared" si="16"/>
        <v>-0.14957013742983838</v>
      </c>
    </row>
    <row r="16" spans="1:37" ht="12.75">
      <c r="A16" s="62" t="s">
        <v>98</v>
      </c>
      <c r="B16" s="63" t="s">
        <v>190</v>
      </c>
      <c r="C16" s="64" t="s">
        <v>191</v>
      </c>
      <c r="D16" s="85">
        <v>246270475</v>
      </c>
      <c r="E16" s="86">
        <v>51263000</v>
      </c>
      <c r="F16" s="87">
        <f t="shared" si="0"/>
        <v>297533475</v>
      </c>
      <c r="G16" s="85">
        <v>221300000</v>
      </c>
      <c r="H16" s="86">
        <v>34558000</v>
      </c>
      <c r="I16" s="87">
        <f t="shared" si="1"/>
        <v>255858000</v>
      </c>
      <c r="J16" s="85">
        <v>54193148</v>
      </c>
      <c r="K16" s="86">
        <v>2635812</v>
      </c>
      <c r="L16" s="86">
        <f t="shared" si="2"/>
        <v>56828960</v>
      </c>
      <c r="M16" s="104">
        <f t="shared" si="3"/>
        <v>0.1910002227480454</v>
      </c>
      <c r="N16" s="85">
        <v>21770743</v>
      </c>
      <c r="O16" s="86">
        <v>3089600</v>
      </c>
      <c r="P16" s="86">
        <f t="shared" si="4"/>
        <v>24860343</v>
      </c>
      <c r="Q16" s="104">
        <f t="shared" si="5"/>
        <v>0.08355477648355365</v>
      </c>
      <c r="R16" s="85">
        <v>8298135</v>
      </c>
      <c r="S16" s="86">
        <v>1523785</v>
      </c>
      <c r="T16" s="86">
        <f t="shared" si="6"/>
        <v>9821920</v>
      </c>
      <c r="U16" s="104">
        <f t="shared" si="7"/>
        <v>0.03838816843718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84262026</v>
      </c>
      <c r="AA16" s="86">
        <f t="shared" si="11"/>
        <v>7249197</v>
      </c>
      <c r="AB16" s="86">
        <f t="shared" si="12"/>
        <v>91511223</v>
      </c>
      <c r="AC16" s="104">
        <f t="shared" si="13"/>
        <v>0.35766410665290904</v>
      </c>
      <c r="AD16" s="85">
        <v>42212999</v>
      </c>
      <c r="AE16" s="86">
        <v>200000</v>
      </c>
      <c r="AF16" s="86">
        <f t="shared" si="14"/>
        <v>42412999</v>
      </c>
      <c r="AG16" s="86">
        <v>250602500</v>
      </c>
      <c r="AH16" s="86">
        <v>283929329</v>
      </c>
      <c r="AI16" s="87">
        <v>114192522</v>
      </c>
      <c r="AJ16" s="124">
        <f t="shared" si="15"/>
        <v>0.4021864257637153</v>
      </c>
      <c r="AK16" s="125">
        <f t="shared" si="16"/>
        <v>-0.7684219406413586</v>
      </c>
    </row>
    <row r="17" spans="1:37" ht="12.75">
      <c r="A17" s="62" t="s">
        <v>98</v>
      </c>
      <c r="B17" s="63" t="s">
        <v>192</v>
      </c>
      <c r="C17" s="64" t="s">
        <v>193</v>
      </c>
      <c r="D17" s="85">
        <v>89980257</v>
      </c>
      <c r="E17" s="86">
        <v>72432450</v>
      </c>
      <c r="F17" s="87">
        <f t="shared" si="0"/>
        <v>162412707</v>
      </c>
      <c r="G17" s="85">
        <v>89980257</v>
      </c>
      <c r="H17" s="86">
        <v>72432450</v>
      </c>
      <c r="I17" s="87">
        <f t="shared" si="1"/>
        <v>162412707</v>
      </c>
      <c r="J17" s="85">
        <v>17061532</v>
      </c>
      <c r="K17" s="86">
        <v>17671159</v>
      </c>
      <c r="L17" s="86">
        <f t="shared" si="2"/>
        <v>34732691</v>
      </c>
      <c r="M17" s="104">
        <f t="shared" si="3"/>
        <v>0.21385451693752017</v>
      </c>
      <c r="N17" s="85">
        <v>6178351</v>
      </c>
      <c r="O17" s="86">
        <v>31389764</v>
      </c>
      <c r="P17" s="86">
        <f t="shared" si="4"/>
        <v>37568115</v>
      </c>
      <c r="Q17" s="104">
        <f t="shared" si="5"/>
        <v>0.23131265831312078</v>
      </c>
      <c r="R17" s="85">
        <v>27256775</v>
      </c>
      <c r="S17" s="86">
        <v>7699135</v>
      </c>
      <c r="T17" s="86">
        <f t="shared" si="6"/>
        <v>34955910</v>
      </c>
      <c r="U17" s="104">
        <f t="shared" si="7"/>
        <v>0.21522891062951127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50496658</v>
      </c>
      <c r="AA17" s="86">
        <f t="shared" si="11"/>
        <v>56760058</v>
      </c>
      <c r="AB17" s="86">
        <f t="shared" si="12"/>
        <v>107256716</v>
      </c>
      <c r="AC17" s="104">
        <f t="shared" si="13"/>
        <v>0.6603960858801522</v>
      </c>
      <c r="AD17" s="85">
        <v>35740209</v>
      </c>
      <c r="AE17" s="86">
        <v>35779415</v>
      </c>
      <c r="AF17" s="86">
        <f t="shared" si="14"/>
        <v>71519624</v>
      </c>
      <c r="AG17" s="86">
        <v>158709906</v>
      </c>
      <c r="AH17" s="86">
        <v>178704106</v>
      </c>
      <c r="AI17" s="87">
        <v>154658489</v>
      </c>
      <c r="AJ17" s="124">
        <f t="shared" si="15"/>
        <v>0.8654445186614794</v>
      </c>
      <c r="AK17" s="125">
        <f t="shared" si="16"/>
        <v>-0.5112402995854677</v>
      </c>
    </row>
    <row r="18" spans="1:37" ht="12.75">
      <c r="A18" s="62" t="s">
        <v>98</v>
      </c>
      <c r="B18" s="63" t="s">
        <v>194</v>
      </c>
      <c r="C18" s="64" t="s">
        <v>195</v>
      </c>
      <c r="D18" s="85">
        <v>166624136</v>
      </c>
      <c r="E18" s="86">
        <v>51964000</v>
      </c>
      <c r="F18" s="87">
        <f t="shared" si="0"/>
        <v>218588136</v>
      </c>
      <c r="G18" s="85">
        <v>171845717</v>
      </c>
      <c r="H18" s="86">
        <v>51964000</v>
      </c>
      <c r="I18" s="87">
        <f t="shared" si="1"/>
        <v>223809717</v>
      </c>
      <c r="J18" s="85">
        <v>46812658</v>
      </c>
      <c r="K18" s="86">
        <v>0</v>
      </c>
      <c r="L18" s="86">
        <f t="shared" si="2"/>
        <v>46812658</v>
      </c>
      <c r="M18" s="104">
        <f t="shared" si="3"/>
        <v>0.2141591893166608</v>
      </c>
      <c r="N18" s="85">
        <v>18897207</v>
      </c>
      <c r="O18" s="86">
        <v>0</v>
      </c>
      <c r="P18" s="86">
        <f t="shared" si="4"/>
        <v>18897207</v>
      </c>
      <c r="Q18" s="104">
        <f t="shared" si="5"/>
        <v>0.08645120154188057</v>
      </c>
      <c r="R18" s="85">
        <v>23798353</v>
      </c>
      <c r="S18" s="86">
        <v>1063987</v>
      </c>
      <c r="T18" s="86">
        <f t="shared" si="6"/>
        <v>24862340</v>
      </c>
      <c r="U18" s="104">
        <f t="shared" si="7"/>
        <v>0.1110869551745155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89508218</v>
      </c>
      <c r="AA18" s="86">
        <f t="shared" si="11"/>
        <v>1063987</v>
      </c>
      <c r="AB18" s="86">
        <f t="shared" si="12"/>
        <v>90572205</v>
      </c>
      <c r="AC18" s="104">
        <f t="shared" si="13"/>
        <v>0.4046839708930064</v>
      </c>
      <c r="AD18" s="85">
        <v>29820229</v>
      </c>
      <c r="AE18" s="86">
        <v>15901</v>
      </c>
      <c r="AF18" s="86">
        <f t="shared" si="14"/>
        <v>29836130</v>
      </c>
      <c r="AG18" s="86">
        <v>203115088</v>
      </c>
      <c r="AH18" s="86">
        <v>207923746</v>
      </c>
      <c r="AI18" s="87">
        <v>107983458</v>
      </c>
      <c r="AJ18" s="124">
        <f t="shared" si="15"/>
        <v>0.5193416340238503</v>
      </c>
      <c r="AK18" s="125">
        <f t="shared" si="16"/>
        <v>-0.16670359057960937</v>
      </c>
    </row>
    <row r="19" spans="1:37" ht="12.75">
      <c r="A19" s="62" t="s">
        <v>98</v>
      </c>
      <c r="B19" s="63" t="s">
        <v>76</v>
      </c>
      <c r="C19" s="64" t="s">
        <v>77</v>
      </c>
      <c r="D19" s="85">
        <v>2322821658</v>
      </c>
      <c r="E19" s="86">
        <v>181215135</v>
      </c>
      <c r="F19" s="87">
        <f t="shared" si="0"/>
        <v>2504036793</v>
      </c>
      <c r="G19" s="85">
        <v>2322821658</v>
      </c>
      <c r="H19" s="86">
        <v>181216000</v>
      </c>
      <c r="I19" s="87">
        <f t="shared" si="1"/>
        <v>2504037658</v>
      </c>
      <c r="J19" s="85">
        <v>465026622</v>
      </c>
      <c r="K19" s="86">
        <v>38068541</v>
      </c>
      <c r="L19" s="86">
        <f t="shared" si="2"/>
        <v>503095163</v>
      </c>
      <c r="M19" s="104">
        <f t="shared" si="3"/>
        <v>0.20091364647931512</v>
      </c>
      <c r="N19" s="85">
        <v>431222981</v>
      </c>
      <c r="O19" s="86">
        <v>35687525</v>
      </c>
      <c r="P19" s="86">
        <f t="shared" si="4"/>
        <v>466910506</v>
      </c>
      <c r="Q19" s="104">
        <f t="shared" si="5"/>
        <v>0.1864631171974956</v>
      </c>
      <c r="R19" s="85">
        <v>393185696</v>
      </c>
      <c r="S19" s="86">
        <v>28857361</v>
      </c>
      <c r="T19" s="86">
        <f t="shared" si="6"/>
        <v>422043057</v>
      </c>
      <c r="U19" s="104">
        <f t="shared" si="7"/>
        <v>0.1685450119536501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1289435299</v>
      </c>
      <c r="AA19" s="86">
        <f t="shared" si="11"/>
        <v>102613427</v>
      </c>
      <c r="AB19" s="86">
        <f t="shared" si="12"/>
        <v>1392048726</v>
      </c>
      <c r="AC19" s="104">
        <f t="shared" si="13"/>
        <v>0.5559216418142223</v>
      </c>
      <c r="AD19" s="85">
        <v>355514427</v>
      </c>
      <c r="AE19" s="86">
        <v>28645999</v>
      </c>
      <c r="AF19" s="86">
        <f t="shared" si="14"/>
        <v>384160426</v>
      </c>
      <c r="AG19" s="86">
        <v>2170097912</v>
      </c>
      <c r="AH19" s="86">
        <v>2190098271</v>
      </c>
      <c r="AI19" s="87">
        <v>1211315377</v>
      </c>
      <c r="AJ19" s="124">
        <f t="shared" si="15"/>
        <v>0.5530872258288724</v>
      </c>
      <c r="AK19" s="125">
        <f t="shared" si="16"/>
        <v>0.09861148737897318</v>
      </c>
    </row>
    <row r="20" spans="1:37" ht="12.75">
      <c r="A20" s="62" t="s">
        <v>98</v>
      </c>
      <c r="B20" s="63" t="s">
        <v>196</v>
      </c>
      <c r="C20" s="64" t="s">
        <v>197</v>
      </c>
      <c r="D20" s="85">
        <v>429927705</v>
      </c>
      <c r="E20" s="86">
        <v>40546000</v>
      </c>
      <c r="F20" s="87">
        <f t="shared" si="0"/>
        <v>470473705</v>
      </c>
      <c r="G20" s="85">
        <v>429927705</v>
      </c>
      <c r="H20" s="86">
        <v>40546000</v>
      </c>
      <c r="I20" s="87">
        <f t="shared" si="1"/>
        <v>470473705</v>
      </c>
      <c r="J20" s="85">
        <v>72606485</v>
      </c>
      <c r="K20" s="86">
        <v>13400162</v>
      </c>
      <c r="L20" s="86">
        <f t="shared" si="2"/>
        <v>86006647</v>
      </c>
      <c r="M20" s="104">
        <f t="shared" si="3"/>
        <v>0.1828086162647496</v>
      </c>
      <c r="N20" s="85">
        <v>72327373</v>
      </c>
      <c r="O20" s="86">
        <v>9785590</v>
      </c>
      <c r="P20" s="86">
        <f t="shared" si="4"/>
        <v>82112963</v>
      </c>
      <c r="Q20" s="104">
        <f t="shared" si="5"/>
        <v>0.1745325235551687</v>
      </c>
      <c r="R20" s="85">
        <v>48117738</v>
      </c>
      <c r="S20" s="86">
        <v>3151636</v>
      </c>
      <c r="T20" s="86">
        <f t="shared" si="6"/>
        <v>51269374</v>
      </c>
      <c r="U20" s="104">
        <f t="shared" si="7"/>
        <v>0.10897394148733562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193051596</v>
      </c>
      <c r="AA20" s="86">
        <f t="shared" si="11"/>
        <v>26337388</v>
      </c>
      <c r="AB20" s="86">
        <f t="shared" si="12"/>
        <v>219388984</v>
      </c>
      <c r="AC20" s="104">
        <f t="shared" si="13"/>
        <v>0.4663150813072539</v>
      </c>
      <c r="AD20" s="85">
        <v>86220341</v>
      </c>
      <c r="AE20" s="86">
        <v>4674542</v>
      </c>
      <c r="AF20" s="86">
        <f t="shared" si="14"/>
        <v>90894883</v>
      </c>
      <c r="AG20" s="86">
        <v>422722242</v>
      </c>
      <c r="AH20" s="86">
        <v>477505000</v>
      </c>
      <c r="AI20" s="87">
        <v>284456146</v>
      </c>
      <c r="AJ20" s="124">
        <f t="shared" si="15"/>
        <v>0.5957134396498466</v>
      </c>
      <c r="AK20" s="125">
        <f t="shared" si="16"/>
        <v>-0.4359487321194968</v>
      </c>
    </row>
    <row r="21" spans="1:37" ht="12.75">
      <c r="A21" s="62" t="s">
        <v>113</v>
      </c>
      <c r="B21" s="63" t="s">
        <v>198</v>
      </c>
      <c r="C21" s="64" t="s">
        <v>199</v>
      </c>
      <c r="D21" s="85">
        <v>122598000</v>
      </c>
      <c r="E21" s="86">
        <v>3250000</v>
      </c>
      <c r="F21" s="87">
        <f t="shared" si="0"/>
        <v>125848000</v>
      </c>
      <c r="G21" s="85">
        <v>125076000</v>
      </c>
      <c r="H21" s="86">
        <v>4745000</v>
      </c>
      <c r="I21" s="87">
        <f t="shared" si="1"/>
        <v>129821000</v>
      </c>
      <c r="J21" s="85">
        <v>29933611</v>
      </c>
      <c r="K21" s="86">
        <v>141617</v>
      </c>
      <c r="L21" s="86">
        <f t="shared" si="2"/>
        <v>30075228</v>
      </c>
      <c r="M21" s="104">
        <f t="shared" si="3"/>
        <v>0.23898057974699638</v>
      </c>
      <c r="N21" s="85">
        <v>23974340</v>
      </c>
      <c r="O21" s="86">
        <v>1037630</v>
      </c>
      <c r="P21" s="86">
        <f t="shared" si="4"/>
        <v>25011970</v>
      </c>
      <c r="Q21" s="104">
        <f t="shared" si="5"/>
        <v>0.19874745725001589</v>
      </c>
      <c r="R21" s="85">
        <v>25593238</v>
      </c>
      <c r="S21" s="86">
        <v>703887</v>
      </c>
      <c r="T21" s="86">
        <f t="shared" si="6"/>
        <v>26297125</v>
      </c>
      <c r="U21" s="104">
        <f t="shared" si="7"/>
        <v>0.20256449264756857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79501189</v>
      </c>
      <c r="AA21" s="86">
        <f t="shared" si="11"/>
        <v>1883134</v>
      </c>
      <c r="AB21" s="86">
        <f t="shared" si="12"/>
        <v>81384323</v>
      </c>
      <c r="AC21" s="104">
        <f t="shared" si="13"/>
        <v>0.6268964420240177</v>
      </c>
      <c r="AD21" s="85">
        <v>22524751</v>
      </c>
      <c r="AE21" s="86">
        <v>557923</v>
      </c>
      <c r="AF21" s="86">
        <f t="shared" si="14"/>
        <v>23082674</v>
      </c>
      <c r="AG21" s="86">
        <v>118400000</v>
      </c>
      <c r="AH21" s="86">
        <v>122354477</v>
      </c>
      <c r="AI21" s="87">
        <v>77106792</v>
      </c>
      <c r="AJ21" s="124">
        <f t="shared" si="15"/>
        <v>0.6301918318853179</v>
      </c>
      <c r="AK21" s="125">
        <f t="shared" si="16"/>
        <v>0.13925817260166662</v>
      </c>
    </row>
    <row r="22" spans="1:37" ht="16.5">
      <c r="A22" s="65"/>
      <c r="B22" s="66" t="s">
        <v>200</v>
      </c>
      <c r="C22" s="67"/>
      <c r="D22" s="88">
        <f>SUM(D16:D21)</f>
        <v>3378222231</v>
      </c>
      <c r="E22" s="89">
        <f>SUM(E16:E21)</f>
        <v>400670585</v>
      </c>
      <c r="F22" s="90">
        <f t="shared" si="0"/>
        <v>3778892816</v>
      </c>
      <c r="G22" s="88">
        <f>SUM(G16:G21)</f>
        <v>3360951337</v>
      </c>
      <c r="H22" s="89">
        <f>SUM(H16:H21)</f>
        <v>385461450</v>
      </c>
      <c r="I22" s="90">
        <f t="shared" si="1"/>
        <v>3746412787</v>
      </c>
      <c r="J22" s="88">
        <f>SUM(J16:J21)</f>
        <v>685634056</v>
      </c>
      <c r="K22" s="89">
        <f>SUM(K16:K21)</f>
        <v>71917291</v>
      </c>
      <c r="L22" s="89">
        <f t="shared" si="2"/>
        <v>757551347</v>
      </c>
      <c r="M22" s="105">
        <f t="shared" si="3"/>
        <v>0.20046912783355325</v>
      </c>
      <c r="N22" s="88">
        <f>SUM(N16:N21)</f>
        <v>574370995</v>
      </c>
      <c r="O22" s="89">
        <f>SUM(O16:O21)</f>
        <v>80990109</v>
      </c>
      <c r="P22" s="89">
        <f t="shared" si="4"/>
        <v>655361104</v>
      </c>
      <c r="Q22" s="105">
        <f t="shared" si="5"/>
        <v>0.17342675114392553</v>
      </c>
      <c r="R22" s="88">
        <f>SUM(R16:R21)</f>
        <v>526249935</v>
      </c>
      <c r="S22" s="89">
        <f>SUM(S16:S21)</f>
        <v>42999791</v>
      </c>
      <c r="T22" s="89">
        <f t="shared" si="6"/>
        <v>569249726</v>
      </c>
      <c r="U22" s="105">
        <f t="shared" si="7"/>
        <v>0.15194527628543458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f t="shared" si="10"/>
        <v>1786254986</v>
      </c>
      <c r="AA22" s="89">
        <f t="shared" si="11"/>
        <v>195907191</v>
      </c>
      <c r="AB22" s="89">
        <f t="shared" si="12"/>
        <v>1982162177</v>
      </c>
      <c r="AC22" s="105">
        <f t="shared" si="13"/>
        <v>0.529082695819872</v>
      </c>
      <c r="AD22" s="88">
        <f>SUM(AD16:AD21)</f>
        <v>572032956</v>
      </c>
      <c r="AE22" s="89">
        <f>SUM(AE16:AE21)</f>
        <v>69873780</v>
      </c>
      <c r="AF22" s="89">
        <f t="shared" si="14"/>
        <v>641906736</v>
      </c>
      <c r="AG22" s="89">
        <f>SUM(AG16:AG21)</f>
        <v>3323647648</v>
      </c>
      <c r="AH22" s="89">
        <f>SUM(AH16:AH21)</f>
        <v>3460514929</v>
      </c>
      <c r="AI22" s="90">
        <f>SUM(AI16:AI21)</f>
        <v>1949712784</v>
      </c>
      <c r="AJ22" s="126">
        <f t="shared" si="15"/>
        <v>0.5634169549915559</v>
      </c>
      <c r="AK22" s="127">
        <f t="shared" si="16"/>
        <v>-0.11318935590668111</v>
      </c>
    </row>
    <row r="23" spans="1:37" ht="12.75">
      <c r="A23" s="62" t="s">
        <v>98</v>
      </c>
      <c r="B23" s="63" t="s">
        <v>201</v>
      </c>
      <c r="C23" s="64" t="s">
        <v>202</v>
      </c>
      <c r="D23" s="85">
        <v>409435651</v>
      </c>
      <c r="E23" s="86">
        <v>166241150</v>
      </c>
      <c r="F23" s="87">
        <f t="shared" si="0"/>
        <v>575676801</v>
      </c>
      <c r="G23" s="85">
        <v>639222611</v>
      </c>
      <c r="H23" s="86">
        <v>133755324</v>
      </c>
      <c r="I23" s="87">
        <f t="shared" si="1"/>
        <v>772977935</v>
      </c>
      <c r="J23" s="85">
        <v>78203220</v>
      </c>
      <c r="K23" s="86">
        <v>10122693</v>
      </c>
      <c r="L23" s="86">
        <f t="shared" si="2"/>
        <v>88325913</v>
      </c>
      <c r="M23" s="104">
        <f t="shared" si="3"/>
        <v>0.15342968979568103</v>
      </c>
      <c r="N23" s="85">
        <v>191994339</v>
      </c>
      <c r="O23" s="86">
        <v>18093087</v>
      </c>
      <c r="P23" s="86">
        <f t="shared" si="4"/>
        <v>210087426</v>
      </c>
      <c r="Q23" s="104">
        <f t="shared" si="5"/>
        <v>0.3649398857745529</v>
      </c>
      <c r="R23" s="85">
        <v>82541053</v>
      </c>
      <c r="S23" s="86">
        <v>13444825</v>
      </c>
      <c r="T23" s="86">
        <f t="shared" si="6"/>
        <v>95985878</v>
      </c>
      <c r="U23" s="104">
        <f t="shared" si="7"/>
        <v>0.12417673733468214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352738612</v>
      </c>
      <c r="AA23" s="86">
        <f t="shared" si="11"/>
        <v>41660605</v>
      </c>
      <c r="AB23" s="86">
        <f t="shared" si="12"/>
        <v>394399217</v>
      </c>
      <c r="AC23" s="104">
        <f t="shared" si="13"/>
        <v>0.5102334738701176</v>
      </c>
      <c r="AD23" s="85">
        <v>105409336</v>
      </c>
      <c r="AE23" s="86">
        <v>13496288</v>
      </c>
      <c r="AF23" s="86">
        <f t="shared" si="14"/>
        <v>118905624</v>
      </c>
      <c r="AG23" s="86">
        <v>530044490</v>
      </c>
      <c r="AH23" s="86">
        <v>495870028</v>
      </c>
      <c r="AI23" s="87">
        <v>468578680</v>
      </c>
      <c r="AJ23" s="124">
        <f t="shared" si="15"/>
        <v>0.9449626989756276</v>
      </c>
      <c r="AK23" s="125">
        <f t="shared" si="16"/>
        <v>-0.1927557774727291</v>
      </c>
    </row>
    <row r="24" spans="1:37" ht="12.75">
      <c r="A24" s="62" t="s">
        <v>98</v>
      </c>
      <c r="B24" s="63" t="s">
        <v>203</v>
      </c>
      <c r="C24" s="64" t="s">
        <v>204</v>
      </c>
      <c r="D24" s="85">
        <v>732157469</v>
      </c>
      <c r="E24" s="86">
        <v>69280515</v>
      </c>
      <c r="F24" s="87">
        <f t="shared" si="0"/>
        <v>801437984</v>
      </c>
      <c r="G24" s="85">
        <v>732157469</v>
      </c>
      <c r="H24" s="86">
        <v>69280515</v>
      </c>
      <c r="I24" s="87">
        <f t="shared" si="1"/>
        <v>801437984</v>
      </c>
      <c r="J24" s="85">
        <v>99132633</v>
      </c>
      <c r="K24" s="86">
        <v>15594985</v>
      </c>
      <c r="L24" s="86">
        <f t="shared" si="2"/>
        <v>114727618</v>
      </c>
      <c r="M24" s="104">
        <f t="shared" si="3"/>
        <v>0.14315220926688696</v>
      </c>
      <c r="N24" s="85">
        <v>182125843</v>
      </c>
      <c r="O24" s="86">
        <v>10734690</v>
      </c>
      <c r="P24" s="86">
        <f t="shared" si="4"/>
        <v>192860533</v>
      </c>
      <c r="Q24" s="104">
        <f t="shared" si="5"/>
        <v>0.24064311506353558</v>
      </c>
      <c r="R24" s="85">
        <v>131577161</v>
      </c>
      <c r="S24" s="86">
        <v>2814293</v>
      </c>
      <c r="T24" s="86">
        <f t="shared" si="6"/>
        <v>134391454</v>
      </c>
      <c r="U24" s="104">
        <f t="shared" si="7"/>
        <v>0.16768790185018234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412835637</v>
      </c>
      <c r="AA24" s="86">
        <f t="shared" si="11"/>
        <v>29143968</v>
      </c>
      <c r="AB24" s="86">
        <f t="shared" si="12"/>
        <v>441979605</v>
      </c>
      <c r="AC24" s="104">
        <f t="shared" si="13"/>
        <v>0.5514832261806049</v>
      </c>
      <c r="AD24" s="85">
        <v>174664386</v>
      </c>
      <c r="AE24" s="86">
        <v>4708692</v>
      </c>
      <c r="AF24" s="86">
        <f t="shared" si="14"/>
        <v>179373078</v>
      </c>
      <c r="AG24" s="86">
        <v>778393993</v>
      </c>
      <c r="AH24" s="86">
        <v>778393993</v>
      </c>
      <c r="AI24" s="87">
        <v>500196405</v>
      </c>
      <c r="AJ24" s="124">
        <f t="shared" si="15"/>
        <v>0.6426005461221487</v>
      </c>
      <c r="AK24" s="125">
        <f t="shared" si="16"/>
        <v>-0.250771322550422</v>
      </c>
    </row>
    <row r="25" spans="1:37" ht="12.75">
      <c r="A25" s="62" t="s">
        <v>98</v>
      </c>
      <c r="B25" s="63" t="s">
        <v>205</v>
      </c>
      <c r="C25" s="64" t="s">
        <v>206</v>
      </c>
      <c r="D25" s="85">
        <v>336918487</v>
      </c>
      <c r="E25" s="86">
        <v>98761001</v>
      </c>
      <c r="F25" s="87">
        <f t="shared" si="0"/>
        <v>435679488</v>
      </c>
      <c r="G25" s="85">
        <v>347559627</v>
      </c>
      <c r="H25" s="86">
        <v>98761001</v>
      </c>
      <c r="I25" s="87">
        <f t="shared" si="1"/>
        <v>446320628</v>
      </c>
      <c r="J25" s="85">
        <v>98073959</v>
      </c>
      <c r="K25" s="86">
        <v>7487157</v>
      </c>
      <c r="L25" s="86">
        <f t="shared" si="2"/>
        <v>105561116</v>
      </c>
      <c r="M25" s="104">
        <f t="shared" si="3"/>
        <v>0.24229076398473917</v>
      </c>
      <c r="N25" s="85">
        <v>84897819</v>
      </c>
      <c r="O25" s="86">
        <v>7080613</v>
      </c>
      <c r="P25" s="86">
        <f t="shared" si="4"/>
        <v>91978432</v>
      </c>
      <c r="Q25" s="104">
        <f t="shared" si="5"/>
        <v>0.21111490105313382</v>
      </c>
      <c r="R25" s="85">
        <v>59366348</v>
      </c>
      <c r="S25" s="86">
        <v>4884806</v>
      </c>
      <c r="T25" s="86">
        <f t="shared" si="6"/>
        <v>64251154</v>
      </c>
      <c r="U25" s="104">
        <f t="shared" si="7"/>
        <v>0.14395739289020718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242338126</v>
      </c>
      <c r="AA25" s="86">
        <f t="shared" si="11"/>
        <v>19452576</v>
      </c>
      <c r="AB25" s="86">
        <f t="shared" si="12"/>
        <v>261790702</v>
      </c>
      <c r="AC25" s="104">
        <f t="shared" si="13"/>
        <v>0.5865529970530513</v>
      </c>
      <c r="AD25" s="85">
        <v>70712059</v>
      </c>
      <c r="AE25" s="86">
        <v>4430062</v>
      </c>
      <c r="AF25" s="86">
        <f t="shared" si="14"/>
        <v>75142121</v>
      </c>
      <c r="AG25" s="86">
        <v>371643181</v>
      </c>
      <c r="AH25" s="86">
        <v>400341937</v>
      </c>
      <c r="AI25" s="87">
        <v>366064029</v>
      </c>
      <c r="AJ25" s="124">
        <f t="shared" si="15"/>
        <v>0.9143784229629682</v>
      </c>
      <c r="AK25" s="125">
        <f t="shared" si="16"/>
        <v>-0.1449382430927123</v>
      </c>
    </row>
    <row r="26" spans="1:37" ht="12.75">
      <c r="A26" s="62" t="s">
        <v>98</v>
      </c>
      <c r="B26" s="63" t="s">
        <v>207</v>
      </c>
      <c r="C26" s="64" t="s">
        <v>208</v>
      </c>
      <c r="D26" s="85">
        <v>2245877938</v>
      </c>
      <c r="E26" s="86">
        <v>272431999</v>
      </c>
      <c r="F26" s="87">
        <f t="shared" si="0"/>
        <v>2518309937</v>
      </c>
      <c r="G26" s="85">
        <v>2245877938</v>
      </c>
      <c r="H26" s="86">
        <v>272431999</v>
      </c>
      <c r="I26" s="87">
        <f t="shared" si="1"/>
        <v>2518309937</v>
      </c>
      <c r="J26" s="85">
        <v>328622584</v>
      </c>
      <c r="K26" s="86">
        <v>14565105</v>
      </c>
      <c r="L26" s="86">
        <f t="shared" si="2"/>
        <v>343187689</v>
      </c>
      <c r="M26" s="104">
        <f t="shared" si="3"/>
        <v>0.1362769863858898</v>
      </c>
      <c r="N26" s="85">
        <v>252303895</v>
      </c>
      <c r="O26" s="86">
        <v>29174252</v>
      </c>
      <c r="P26" s="86">
        <f t="shared" si="4"/>
        <v>281478147</v>
      </c>
      <c r="Q26" s="104">
        <f t="shared" si="5"/>
        <v>0.11177263881002587</v>
      </c>
      <c r="R26" s="85">
        <v>273909503</v>
      </c>
      <c r="S26" s="86">
        <v>43433678</v>
      </c>
      <c r="T26" s="86">
        <f t="shared" si="6"/>
        <v>317343181</v>
      </c>
      <c r="U26" s="104">
        <f t="shared" si="7"/>
        <v>0.12601434650178248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854835982</v>
      </c>
      <c r="AA26" s="86">
        <f t="shared" si="11"/>
        <v>87173035</v>
      </c>
      <c r="AB26" s="86">
        <f t="shared" si="12"/>
        <v>942009017</v>
      </c>
      <c r="AC26" s="104">
        <f t="shared" si="13"/>
        <v>0.37406397169769817</v>
      </c>
      <c r="AD26" s="85">
        <v>248226371</v>
      </c>
      <c r="AE26" s="86">
        <v>27202061</v>
      </c>
      <c r="AF26" s="86">
        <f t="shared" si="14"/>
        <v>275428432</v>
      </c>
      <c r="AG26" s="86">
        <v>1813384780</v>
      </c>
      <c r="AH26" s="86">
        <v>1802025778</v>
      </c>
      <c r="AI26" s="87">
        <v>833886199</v>
      </c>
      <c r="AJ26" s="124">
        <f t="shared" si="15"/>
        <v>0.4627493175627591</v>
      </c>
      <c r="AK26" s="125">
        <f t="shared" si="16"/>
        <v>0.15218018232772712</v>
      </c>
    </row>
    <row r="27" spans="1:37" ht="12.75">
      <c r="A27" s="62" t="s">
        <v>98</v>
      </c>
      <c r="B27" s="63" t="s">
        <v>209</v>
      </c>
      <c r="C27" s="64" t="s">
        <v>210</v>
      </c>
      <c r="D27" s="85">
        <v>128962433</v>
      </c>
      <c r="E27" s="86">
        <v>84454002</v>
      </c>
      <c r="F27" s="87">
        <f t="shared" si="0"/>
        <v>213416435</v>
      </c>
      <c r="G27" s="85">
        <v>126744861</v>
      </c>
      <c r="H27" s="86">
        <v>84454002</v>
      </c>
      <c r="I27" s="87">
        <f t="shared" si="1"/>
        <v>211198863</v>
      </c>
      <c r="J27" s="85">
        <v>25142935</v>
      </c>
      <c r="K27" s="86">
        <v>23307546</v>
      </c>
      <c r="L27" s="86">
        <f t="shared" si="2"/>
        <v>48450481</v>
      </c>
      <c r="M27" s="104">
        <f t="shared" si="3"/>
        <v>0.227023195284843</v>
      </c>
      <c r="N27" s="85">
        <v>39657327</v>
      </c>
      <c r="O27" s="86">
        <v>38833914</v>
      </c>
      <c r="P27" s="86">
        <f t="shared" si="4"/>
        <v>78491241</v>
      </c>
      <c r="Q27" s="104">
        <f t="shared" si="5"/>
        <v>0.3677844257870768</v>
      </c>
      <c r="R27" s="85">
        <v>19997562</v>
      </c>
      <c r="S27" s="86">
        <v>9764786</v>
      </c>
      <c r="T27" s="86">
        <f t="shared" si="6"/>
        <v>29762348</v>
      </c>
      <c r="U27" s="104">
        <f t="shared" si="7"/>
        <v>0.14092096698456186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84797824</v>
      </c>
      <c r="AA27" s="86">
        <f t="shared" si="11"/>
        <v>71906246</v>
      </c>
      <c r="AB27" s="86">
        <f t="shared" si="12"/>
        <v>156704070</v>
      </c>
      <c r="AC27" s="104">
        <f t="shared" si="13"/>
        <v>0.741974022843106</v>
      </c>
      <c r="AD27" s="85">
        <v>31815599</v>
      </c>
      <c r="AE27" s="86">
        <v>14578661</v>
      </c>
      <c r="AF27" s="86">
        <f t="shared" si="14"/>
        <v>46394260</v>
      </c>
      <c r="AG27" s="86">
        <v>173165324</v>
      </c>
      <c r="AH27" s="86">
        <v>177227619</v>
      </c>
      <c r="AI27" s="87">
        <v>128419060</v>
      </c>
      <c r="AJ27" s="124">
        <f t="shared" si="15"/>
        <v>0.7245995896384525</v>
      </c>
      <c r="AK27" s="125">
        <f t="shared" si="16"/>
        <v>-0.3584907270856351</v>
      </c>
    </row>
    <row r="28" spans="1:37" ht="12.75">
      <c r="A28" s="62" t="s">
        <v>98</v>
      </c>
      <c r="B28" s="63" t="s">
        <v>211</v>
      </c>
      <c r="C28" s="64" t="s">
        <v>212</v>
      </c>
      <c r="D28" s="85">
        <v>223121265</v>
      </c>
      <c r="E28" s="86">
        <v>46964400</v>
      </c>
      <c r="F28" s="87">
        <f t="shared" si="0"/>
        <v>270085665</v>
      </c>
      <c r="G28" s="85">
        <v>223121265</v>
      </c>
      <c r="H28" s="86">
        <v>34914489</v>
      </c>
      <c r="I28" s="87">
        <f t="shared" si="1"/>
        <v>258035754</v>
      </c>
      <c r="J28" s="85">
        <v>32942383</v>
      </c>
      <c r="K28" s="86">
        <v>5027623</v>
      </c>
      <c r="L28" s="86">
        <f t="shared" si="2"/>
        <v>37970006</v>
      </c>
      <c r="M28" s="104">
        <f t="shared" si="3"/>
        <v>0.1405850473404429</v>
      </c>
      <c r="N28" s="85">
        <v>47163525</v>
      </c>
      <c r="O28" s="86">
        <v>7884985</v>
      </c>
      <c r="P28" s="86">
        <f t="shared" si="4"/>
        <v>55048510</v>
      </c>
      <c r="Q28" s="104">
        <f t="shared" si="5"/>
        <v>0.20381870322514156</v>
      </c>
      <c r="R28" s="85">
        <v>49064179</v>
      </c>
      <c r="S28" s="86">
        <v>6379455</v>
      </c>
      <c r="T28" s="86">
        <f t="shared" si="6"/>
        <v>55443634</v>
      </c>
      <c r="U28" s="104">
        <f t="shared" si="7"/>
        <v>0.21486802949020778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129170087</v>
      </c>
      <c r="AA28" s="86">
        <f t="shared" si="11"/>
        <v>19292063</v>
      </c>
      <c r="AB28" s="86">
        <f t="shared" si="12"/>
        <v>148462150</v>
      </c>
      <c r="AC28" s="104">
        <f t="shared" si="13"/>
        <v>0.5753549564297977</v>
      </c>
      <c r="AD28" s="85">
        <v>35134754</v>
      </c>
      <c r="AE28" s="86">
        <v>4409553</v>
      </c>
      <c r="AF28" s="86">
        <f t="shared" si="14"/>
        <v>39544307</v>
      </c>
      <c r="AG28" s="86">
        <v>264657456</v>
      </c>
      <c r="AH28" s="86">
        <v>258185355</v>
      </c>
      <c r="AI28" s="87">
        <v>153592868</v>
      </c>
      <c r="AJ28" s="124">
        <f t="shared" si="15"/>
        <v>0.5948938041044195</v>
      </c>
      <c r="AK28" s="125">
        <f t="shared" si="16"/>
        <v>0.40206361436552673</v>
      </c>
    </row>
    <row r="29" spans="1:37" ht="12.75">
      <c r="A29" s="62" t="s">
        <v>113</v>
      </c>
      <c r="B29" s="63" t="s">
        <v>213</v>
      </c>
      <c r="C29" s="64" t="s">
        <v>214</v>
      </c>
      <c r="D29" s="85">
        <v>219532085</v>
      </c>
      <c r="E29" s="86">
        <v>241500</v>
      </c>
      <c r="F29" s="87">
        <f t="shared" si="0"/>
        <v>219773585</v>
      </c>
      <c r="G29" s="85">
        <v>219890698</v>
      </c>
      <c r="H29" s="86">
        <v>241500</v>
      </c>
      <c r="I29" s="87">
        <f t="shared" si="1"/>
        <v>220132198</v>
      </c>
      <c r="J29" s="85">
        <v>32378537</v>
      </c>
      <c r="K29" s="86">
        <v>0</v>
      </c>
      <c r="L29" s="86">
        <f t="shared" si="2"/>
        <v>32378537</v>
      </c>
      <c r="M29" s="104">
        <f t="shared" si="3"/>
        <v>0.14732679088799502</v>
      </c>
      <c r="N29" s="85">
        <v>31929892</v>
      </c>
      <c r="O29" s="86">
        <v>7500</v>
      </c>
      <c r="P29" s="86">
        <f t="shared" si="4"/>
        <v>31937392</v>
      </c>
      <c r="Q29" s="104">
        <f t="shared" si="5"/>
        <v>0.145319520542016</v>
      </c>
      <c r="R29" s="85">
        <v>26240854</v>
      </c>
      <c r="S29" s="86">
        <v>0</v>
      </c>
      <c r="T29" s="86">
        <f t="shared" si="6"/>
        <v>26240854</v>
      </c>
      <c r="U29" s="104">
        <f t="shared" si="7"/>
        <v>0.11920497881913668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90549283</v>
      </c>
      <c r="AA29" s="86">
        <f t="shared" si="11"/>
        <v>7500</v>
      </c>
      <c r="AB29" s="86">
        <f t="shared" si="12"/>
        <v>90556783</v>
      </c>
      <c r="AC29" s="104">
        <f t="shared" si="13"/>
        <v>0.4113745459444329</v>
      </c>
      <c r="AD29" s="85">
        <v>26570677</v>
      </c>
      <c r="AE29" s="86">
        <v>497296</v>
      </c>
      <c r="AF29" s="86">
        <f t="shared" si="14"/>
        <v>27067973</v>
      </c>
      <c r="AG29" s="86">
        <v>107116165</v>
      </c>
      <c r="AH29" s="86">
        <v>108954381</v>
      </c>
      <c r="AI29" s="87">
        <v>83857876</v>
      </c>
      <c r="AJ29" s="124">
        <f t="shared" si="15"/>
        <v>0.7696604324703565</v>
      </c>
      <c r="AK29" s="125">
        <f t="shared" si="16"/>
        <v>-0.03055710894938457</v>
      </c>
    </row>
    <row r="30" spans="1:37" ht="16.5">
      <c r="A30" s="65"/>
      <c r="B30" s="66" t="s">
        <v>215</v>
      </c>
      <c r="C30" s="67"/>
      <c r="D30" s="88">
        <f>SUM(D23:D29)</f>
        <v>4296005328</v>
      </c>
      <c r="E30" s="89">
        <f>SUM(E23:E29)</f>
        <v>738374567</v>
      </c>
      <c r="F30" s="90">
        <f t="shared" si="0"/>
        <v>5034379895</v>
      </c>
      <c r="G30" s="88">
        <f>SUM(G23:G29)</f>
        <v>4534574469</v>
      </c>
      <c r="H30" s="89">
        <f>SUM(H23:H29)</f>
        <v>693838830</v>
      </c>
      <c r="I30" s="90">
        <f t="shared" si="1"/>
        <v>5228413299</v>
      </c>
      <c r="J30" s="88">
        <f>SUM(J23:J29)</f>
        <v>694496251</v>
      </c>
      <c r="K30" s="89">
        <f>SUM(K23:K29)</f>
        <v>76105109</v>
      </c>
      <c r="L30" s="89">
        <f t="shared" si="2"/>
        <v>770601360</v>
      </c>
      <c r="M30" s="105">
        <f t="shared" si="3"/>
        <v>0.15306778115122757</v>
      </c>
      <c r="N30" s="88">
        <f>SUM(N23:N29)</f>
        <v>830072640</v>
      </c>
      <c r="O30" s="89">
        <f>SUM(O23:O29)</f>
        <v>111809041</v>
      </c>
      <c r="P30" s="89">
        <f t="shared" si="4"/>
        <v>941881681</v>
      </c>
      <c r="Q30" s="105">
        <f t="shared" si="5"/>
        <v>0.18708990990835825</v>
      </c>
      <c r="R30" s="88">
        <f>SUM(R23:R29)</f>
        <v>642696660</v>
      </c>
      <c r="S30" s="89">
        <f>SUM(S23:S29)</f>
        <v>80721843</v>
      </c>
      <c r="T30" s="89">
        <f t="shared" si="6"/>
        <v>723418503</v>
      </c>
      <c r="U30" s="105">
        <f t="shared" si="7"/>
        <v>0.13836291464149608</v>
      </c>
      <c r="V30" s="88">
        <f>SUM(V23:V29)</f>
        <v>0</v>
      </c>
      <c r="W30" s="89">
        <f>SUM(W23:W29)</f>
        <v>0</v>
      </c>
      <c r="X30" s="89">
        <f t="shared" si="8"/>
        <v>0</v>
      </c>
      <c r="Y30" s="105">
        <f t="shared" si="9"/>
        <v>0</v>
      </c>
      <c r="Z30" s="88">
        <f t="shared" si="10"/>
        <v>2167265551</v>
      </c>
      <c r="AA30" s="89">
        <f t="shared" si="11"/>
        <v>268635993</v>
      </c>
      <c r="AB30" s="89">
        <f t="shared" si="12"/>
        <v>2435901544</v>
      </c>
      <c r="AC30" s="105">
        <f t="shared" si="13"/>
        <v>0.465896899249701</v>
      </c>
      <c r="AD30" s="88">
        <f>SUM(AD23:AD29)</f>
        <v>692533182</v>
      </c>
      <c r="AE30" s="89">
        <f>SUM(AE23:AE29)</f>
        <v>69322613</v>
      </c>
      <c r="AF30" s="89">
        <f t="shared" si="14"/>
        <v>761855795</v>
      </c>
      <c r="AG30" s="89">
        <f>SUM(AG23:AG29)</f>
        <v>4038405389</v>
      </c>
      <c r="AH30" s="89">
        <f>SUM(AH23:AH29)</f>
        <v>4020999091</v>
      </c>
      <c r="AI30" s="90">
        <f>SUM(AI23:AI29)</f>
        <v>2534595117</v>
      </c>
      <c r="AJ30" s="126">
        <f t="shared" si="15"/>
        <v>0.6303396393878966</v>
      </c>
      <c r="AK30" s="127">
        <f t="shared" si="16"/>
        <v>-0.05045218826484088</v>
      </c>
    </row>
    <row r="31" spans="1:37" ht="12.75">
      <c r="A31" s="62" t="s">
        <v>98</v>
      </c>
      <c r="B31" s="63" t="s">
        <v>216</v>
      </c>
      <c r="C31" s="64" t="s">
        <v>217</v>
      </c>
      <c r="D31" s="85">
        <v>775017965</v>
      </c>
      <c r="E31" s="86">
        <v>76152742</v>
      </c>
      <c r="F31" s="87">
        <f t="shared" si="0"/>
        <v>851170707</v>
      </c>
      <c r="G31" s="85">
        <v>775017965</v>
      </c>
      <c r="H31" s="86">
        <v>79188000</v>
      </c>
      <c r="I31" s="87">
        <f t="shared" si="1"/>
        <v>854205965</v>
      </c>
      <c r="J31" s="85">
        <v>102782468</v>
      </c>
      <c r="K31" s="86">
        <v>7618225</v>
      </c>
      <c r="L31" s="86">
        <f t="shared" si="2"/>
        <v>110400693</v>
      </c>
      <c r="M31" s="104">
        <f t="shared" si="3"/>
        <v>0.1297045258866034</v>
      </c>
      <c r="N31" s="85">
        <v>137191921</v>
      </c>
      <c r="O31" s="86">
        <v>23917498</v>
      </c>
      <c r="P31" s="86">
        <f t="shared" si="4"/>
        <v>161109419</v>
      </c>
      <c r="Q31" s="104">
        <f t="shared" si="5"/>
        <v>0.18927979743081078</v>
      </c>
      <c r="R31" s="85">
        <v>83309484</v>
      </c>
      <c r="S31" s="86">
        <v>11200868</v>
      </c>
      <c r="T31" s="86">
        <f t="shared" si="6"/>
        <v>94510352</v>
      </c>
      <c r="U31" s="104">
        <f t="shared" si="7"/>
        <v>0.11064117539848835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323283873</v>
      </c>
      <c r="AA31" s="86">
        <f t="shared" si="11"/>
        <v>42736591</v>
      </c>
      <c r="AB31" s="86">
        <f t="shared" si="12"/>
        <v>366020464</v>
      </c>
      <c r="AC31" s="104">
        <f t="shared" si="13"/>
        <v>0.4284920487531365</v>
      </c>
      <c r="AD31" s="85">
        <v>107071327</v>
      </c>
      <c r="AE31" s="86">
        <v>8392025</v>
      </c>
      <c r="AF31" s="86">
        <f t="shared" si="14"/>
        <v>115463352</v>
      </c>
      <c r="AG31" s="86">
        <v>822795870</v>
      </c>
      <c r="AH31" s="86">
        <v>786983000</v>
      </c>
      <c r="AI31" s="87">
        <v>395095891</v>
      </c>
      <c r="AJ31" s="124">
        <f t="shared" si="15"/>
        <v>0.5020386603014296</v>
      </c>
      <c r="AK31" s="125">
        <f t="shared" si="16"/>
        <v>-0.1814688352370023</v>
      </c>
    </row>
    <row r="32" spans="1:37" ht="12.75">
      <c r="A32" s="62" t="s">
        <v>98</v>
      </c>
      <c r="B32" s="63" t="s">
        <v>218</v>
      </c>
      <c r="C32" s="64" t="s">
        <v>219</v>
      </c>
      <c r="D32" s="85">
        <v>785070584</v>
      </c>
      <c r="E32" s="86">
        <v>90078001</v>
      </c>
      <c r="F32" s="87">
        <f t="shared" si="0"/>
        <v>875148585</v>
      </c>
      <c r="G32" s="85">
        <v>697072698</v>
      </c>
      <c r="H32" s="86">
        <v>125048001</v>
      </c>
      <c r="I32" s="87">
        <f t="shared" si="1"/>
        <v>822120699</v>
      </c>
      <c r="J32" s="85">
        <v>42107050</v>
      </c>
      <c r="K32" s="86">
        <v>7243558</v>
      </c>
      <c r="L32" s="86">
        <f t="shared" si="2"/>
        <v>49350608</v>
      </c>
      <c r="M32" s="104">
        <f t="shared" si="3"/>
        <v>0.05639111900066661</v>
      </c>
      <c r="N32" s="85">
        <v>199436700</v>
      </c>
      <c r="O32" s="86">
        <v>16187341</v>
      </c>
      <c r="P32" s="86">
        <f t="shared" si="4"/>
        <v>215624041</v>
      </c>
      <c r="Q32" s="104">
        <f t="shared" si="5"/>
        <v>0.24638563633168648</v>
      </c>
      <c r="R32" s="85">
        <v>93836936</v>
      </c>
      <c r="S32" s="86">
        <v>27035666</v>
      </c>
      <c r="T32" s="86">
        <f t="shared" si="6"/>
        <v>120872602</v>
      </c>
      <c r="U32" s="104">
        <f t="shared" si="7"/>
        <v>0.14702537248730677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335380686</v>
      </c>
      <c r="AA32" s="86">
        <f t="shared" si="11"/>
        <v>50466565</v>
      </c>
      <c r="AB32" s="86">
        <f t="shared" si="12"/>
        <v>385847251</v>
      </c>
      <c r="AC32" s="104">
        <f t="shared" si="13"/>
        <v>0.4693316339916166</v>
      </c>
      <c r="AD32" s="85">
        <v>125550491</v>
      </c>
      <c r="AE32" s="86">
        <v>5139522</v>
      </c>
      <c r="AF32" s="86">
        <f t="shared" si="14"/>
        <v>130690013</v>
      </c>
      <c r="AG32" s="86">
        <v>803330599</v>
      </c>
      <c r="AH32" s="86">
        <v>864095393</v>
      </c>
      <c r="AI32" s="87">
        <v>500976565</v>
      </c>
      <c r="AJ32" s="124">
        <f t="shared" si="15"/>
        <v>0.579769975697579</v>
      </c>
      <c r="AK32" s="125">
        <f t="shared" si="16"/>
        <v>-0.0751198257207305</v>
      </c>
    </row>
    <row r="33" spans="1:37" ht="12.75">
      <c r="A33" s="62" t="s">
        <v>98</v>
      </c>
      <c r="B33" s="63" t="s">
        <v>220</v>
      </c>
      <c r="C33" s="64" t="s">
        <v>221</v>
      </c>
      <c r="D33" s="85">
        <v>1073345310</v>
      </c>
      <c r="E33" s="86">
        <v>166156660</v>
      </c>
      <c r="F33" s="87">
        <f t="shared" si="0"/>
        <v>1239501970</v>
      </c>
      <c r="G33" s="85">
        <v>1014152820</v>
      </c>
      <c r="H33" s="86">
        <v>170745790</v>
      </c>
      <c r="I33" s="87">
        <f t="shared" si="1"/>
        <v>1184898610</v>
      </c>
      <c r="J33" s="85">
        <v>206367231</v>
      </c>
      <c r="K33" s="86">
        <v>10706501</v>
      </c>
      <c r="L33" s="86">
        <f t="shared" si="2"/>
        <v>217073732</v>
      </c>
      <c r="M33" s="104">
        <f t="shared" si="3"/>
        <v>0.17512979991471897</v>
      </c>
      <c r="N33" s="85">
        <v>202331146</v>
      </c>
      <c r="O33" s="86">
        <v>12621775</v>
      </c>
      <c r="P33" s="86">
        <f t="shared" si="4"/>
        <v>214952921</v>
      </c>
      <c r="Q33" s="104">
        <f t="shared" si="5"/>
        <v>0.17341878125453886</v>
      </c>
      <c r="R33" s="85">
        <v>206804784</v>
      </c>
      <c r="S33" s="86">
        <v>17018352</v>
      </c>
      <c r="T33" s="86">
        <f t="shared" si="6"/>
        <v>223823136</v>
      </c>
      <c r="U33" s="104">
        <f t="shared" si="7"/>
        <v>0.18889644574737074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615503161</v>
      </c>
      <c r="AA33" s="86">
        <f t="shared" si="11"/>
        <v>40346628</v>
      </c>
      <c r="AB33" s="86">
        <f t="shared" si="12"/>
        <v>655849789</v>
      </c>
      <c r="AC33" s="104">
        <f t="shared" si="13"/>
        <v>0.5535070962738322</v>
      </c>
      <c r="AD33" s="85">
        <v>208029820</v>
      </c>
      <c r="AE33" s="86">
        <v>19232961</v>
      </c>
      <c r="AF33" s="86">
        <f t="shared" si="14"/>
        <v>227262781</v>
      </c>
      <c r="AG33" s="86">
        <v>1112081930</v>
      </c>
      <c r="AH33" s="86">
        <v>1129175960</v>
      </c>
      <c r="AI33" s="87">
        <v>686240889</v>
      </c>
      <c r="AJ33" s="124">
        <f t="shared" si="15"/>
        <v>0.6077360068841706</v>
      </c>
      <c r="AK33" s="125">
        <f t="shared" si="16"/>
        <v>-0.01513510036647836</v>
      </c>
    </row>
    <row r="34" spans="1:37" ht="12.75">
      <c r="A34" s="62" t="s">
        <v>98</v>
      </c>
      <c r="B34" s="63" t="s">
        <v>222</v>
      </c>
      <c r="C34" s="64" t="s">
        <v>223</v>
      </c>
      <c r="D34" s="85">
        <v>213531008</v>
      </c>
      <c r="E34" s="86">
        <v>33091914</v>
      </c>
      <c r="F34" s="87">
        <f t="shared" si="0"/>
        <v>246622922</v>
      </c>
      <c r="G34" s="85">
        <v>209377188</v>
      </c>
      <c r="H34" s="86">
        <v>33341913</v>
      </c>
      <c r="I34" s="87">
        <f t="shared" si="1"/>
        <v>242719101</v>
      </c>
      <c r="J34" s="85">
        <v>42447468</v>
      </c>
      <c r="K34" s="86">
        <v>0</v>
      </c>
      <c r="L34" s="86">
        <f t="shared" si="2"/>
        <v>42447468</v>
      </c>
      <c r="M34" s="104">
        <f t="shared" si="3"/>
        <v>0.1721148531359952</v>
      </c>
      <c r="N34" s="85">
        <v>35052417</v>
      </c>
      <c r="O34" s="86">
        <v>56623</v>
      </c>
      <c r="P34" s="86">
        <f t="shared" si="4"/>
        <v>35109040</v>
      </c>
      <c r="Q34" s="104">
        <f t="shared" si="5"/>
        <v>0.14235919238682931</v>
      </c>
      <c r="R34" s="85">
        <v>51741598</v>
      </c>
      <c r="S34" s="86">
        <v>0</v>
      </c>
      <c r="T34" s="86">
        <f t="shared" si="6"/>
        <v>51741598</v>
      </c>
      <c r="U34" s="104">
        <f t="shared" si="7"/>
        <v>0.21317480901513391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129241483</v>
      </c>
      <c r="AA34" s="86">
        <f t="shared" si="11"/>
        <v>56623</v>
      </c>
      <c r="AB34" s="86">
        <f t="shared" si="12"/>
        <v>129298106</v>
      </c>
      <c r="AC34" s="104">
        <f t="shared" si="13"/>
        <v>0.532706760478649</v>
      </c>
      <c r="AD34" s="85">
        <v>58008042</v>
      </c>
      <c r="AE34" s="86">
        <v>2406463</v>
      </c>
      <c r="AF34" s="86">
        <f t="shared" si="14"/>
        <v>60414505</v>
      </c>
      <c r="AG34" s="86">
        <v>228190865</v>
      </c>
      <c r="AH34" s="86">
        <v>233413327</v>
      </c>
      <c r="AI34" s="87">
        <v>135969831</v>
      </c>
      <c r="AJ34" s="124">
        <f t="shared" si="15"/>
        <v>0.5825281390209566</v>
      </c>
      <c r="AK34" s="125">
        <f t="shared" si="16"/>
        <v>-0.14355670049767022</v>
      </c>
    </row>
    <row r="35" spans="1:37" ht="12.75">
      <c r="A35" s="62" t="s">
        <v>113</v>
      </c>
      <c r="B35" s="63" t="s">
        <v>224</v>
      </c>
      <c r="C35" s="64" t="s">
        <v>225</v>
      </c>
      <c r="D35" s="85">
        <v>154682000</v>
      </c>
      <c r="E35" s="86">
        <v>2915000</v>
      </c>
      <c r="F35" s="87">
        <f t="shared" si="0"/>
        <v>157597000</v>
      </c>
      <c r="G35" s="85">
        <v>154682000</v>
      </c>
      <c r="H35" s="86">
        <v>2915000</v>
      </c>
      <c r="I35" s="87">
        <f t="shared" si="1"/>
        <v>157597000</v>
      </c>
      <c r="J35" s="85">
        <v>14796293</v>
      </c>
      <c r="K35" s="86">
        <v>0</v>
      </c>
      <c r="L35" s="86">
        <f t="shared" si="2"/>
        <v>14796293</v>
      </c>
      <c r="M35" s="104">
        <f t="shared" si="3"/>
        <v>0.09388689505510892</v>
      </c>
      <c r="N35" s="85">
        <v>37745177</v>
      </c>
      <c r="O35" s="86">
        <v>30019</v>
      </c>
      <c r="P35" s="86">
        <f t="shared" si="4"/>
        <v>37775196</v>
      </c>
      <c r="Q35" s="104">
        <f t="shared" si="5"/>
        <v>0.2396948926692767</v>
      </c>
      <c r="R35" s="85">
        <v>36403760</v>
      </c>
      <c r="S35" s="86">
        <v>18536</v>
      </c>
      <c r="T35" s="86">
        <f t="shared" si="6"/>
        <v>36422296</v>
      </c>
      <c r="U35" s="104">
        <f t="shared" si="7"/>
        <v>0.23111033839476638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88945230</v>
      </c>
      <c r="AA35" s="86">
        <f t="shared" si="11"/>
        <v>48555</v>
      </c>
      <c r="AB35" s="86">
        <f t="shared" si="12"/>
        <v>88993785</v>
      </c>
      <c r="AC35" s="104">
        <f t="shared" si="13"/>
        <v>0.564692126119152</v>
      </c>
      <c r="AD35" s="85">
        <v>34479495</v>
      </c>
      <c r="AE35" s="86">
        <v>105186</v>
      </c>
      <c r="AF35" s="86">
        <f t="shared" si="14"/>
        <v>34584681</v>
      </c>
      <c r="AG35" s="86">
        <v>154946000</v>
      </c>
      <c r="AH35" s="86">
        <v>171819323</v>
      </c>
      <c r="AI35" s="87">
        <v>112950309</v>
      </c>
      <c r="AJ35" s="124">
        <f t="shared" si="15"/>
        <v>0.6573783846185914</v>
      </c>
      <c r="AK35" s="125">
        <f t="shared" si="16"/>
        <v>0.05313378486850873</v>
      </c>
    </row>
    <row r="36" spans="1:37" ht="16.5">
      <c r="A36" s="65"/>
      <c r="B36" s="66" t="s">
        <v>226</v>
      </c>
      <c r="C36" s="67"/>
      <c r="D36" s="88">
        <f>SUM(D31:D35)</f>
        <v>3001646867</v>
      </c>
      <c r="E36" s="89">
        <f>SUM(E31:E35)</f>
        <v>368394317</v>
      </c>
      <c r="F36" s="90">
        <f t="shared" si="0"/>
        <v>3370041184</v>
      </c>
      <c r="G36" s="88">
        <f>SUM(G31:G35)</f>
        <v>2850302671</v>
      </c>
      <c r="H36" s="89">
        <f>SUM(H31:H35)</f>
        <v>411238704</v>
      </c>
      <c r="I36" s="90">
        <f t="shared" si="1"/>
        <v>3261541375</v>
      </c>
      <c r="J36" s="88">
        <f>SUM(J31:J35)</f>
        <v>408500510</v>
      </c>
      <c r="K36" s="89">
        <f>SUM(K31:K35)</f>
        <v>25568284</v>
      </c>
      <c r="L36" s="89">
        <f t="shared" si="2"/>
        <v>434068794</v>
      </c>
      <c r="M36" s="105">
        <f t="shared" si="3"/>
        <v>0.12880222237663908</v>
      </c>
      <c r="N36" s="88">
        <f>SUM(N31:N35)</f>
        <v>611757361</v>
      </c>
      <c r="O36" s="89">
        <f>SUM(O31:O35)</f>
        <v>52813256</v>
      </c>
      <c r="P36" s="89">
        <f t="shared" si="4"/>
        <v>664570617</v>
      </c>
      <c r="Q36" s="105">
        <f t="shared" si="5"/>
        <v>0.19719955357079696</v>
      </c>
      <c r="R36" s="88">
        <f>SUM(R31:R35)</f>
        <v>472096562</v>
      </c>
      <c r="S36" s="89">
        <f>SUM(S31:S35)</f>
        <v>55273422</v>
      </c>
      <c r="T36" s="89">
        <f t="shared" si="6"/>
        <v>527369984</v>
      </c>
      <c r="U36" s="105">
        <f t="shared" si="7"/>
        <v>0.16169348273253165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f t="shared" si="10"/>
        <v>1492354433</v>
      </c>
      <c r="AA36" s="89">
        <f t="shared" si="11"/>
        <v>133654962</v>
      </c>
      <c r="AB36" s="89">
        <f t="shared" si="12"/>
        <v>1626009395</v>
      </c>
      <c r="AC36" s="105">
        <f t="shared" si="13"/>
        <v>0.49854017105639203</v>
      </c>
      <c r="AD36" s="88">
        <f>SUM(AD31:AD35)</f>
        <v>533139175</v>
      </c>
      <c r="AE36" s="89">
        <f>SUM(AE31:AE35)</f>
        <v>35276157</v>
      </c>
      <c r="AF36" s="89">
        <f t="shared" si="14"/>
        <v>568415332</v>
      </c>
      <c r="AG36" s="89">
        <f>SUM(AG31:AG35)</f>
        <v>3121345264</v>
      </c>
      <c r="AH36" s="89">
        <f>SUM(AH31:AH35)</f>
        <v>3185487003</v>
      </c>
      <c r="AI36" s="90">
        <f>SUM(AI31:AI35)</f>
        <v>1831233485</v>
      </c>
      <c r="AJ36" s="126">
        <f t="shared" si="15"/>
        <v>0.5748676680442887</v>
      </c>
      <c r="AK36" s="127">
        <f t="shared" si="16"/>
        <v>-0.07221013524666853</v>
      </c>
    </row>
    <row r="37" spans="1:37" ht="16.5">
      <c r="A37" s="68"/>
      <c r="B37" s="69" t="s">
        <v>227</v>
      </c>
      <c r="C37" s="70"/>
      <c r="D37" s="91">
        <f>SUM(D9,D11:D14,D16:D21,D23:D29,D31:D35)</f>
        <v>17549597232</v>
      </c>
      <c r="E37" s="92">
        <f>SUM(E9,E11:E14,E16:E21,E23:E29,E31:E35)</f>
        <v>2821395374</v>
      </c>
      <c r="F37" s="93">
        <f t="shared" si="0"/>
        <v>20370992606</v>
      </c>
      <c r="G37" s="91">
        <f>SUM(G9,G11:G14,G16:G21,G23:G29,G31:G35)</f>
        <v>17629949188</v>
      </c>
      <c r="H37" s="92">
        <f>SUM(H9,H11:H14,H16:H21,H23:H29,H31:H35)</f>
        <v>2898762507</v>
      </c>
      <c r="I37" s="93">
        <f t="shared" si="1"/>
        <v>20528711695</v>
      </c>
      <c r="J37" s="91">
        <f>SUM(J9,J11:J14,J16:J21,J23:J29,J31:J35)</f>
        <v>2944832517</v>
      </c>
      <c r="K37" s="92">
        <f>SUM(K9,K11:K14,K16:K21,K23:K29,K31:K35)</f>
        <v>315620765</v>
      </c>
      <c r="L37" s="92">
        <f t="shared" si="2"/>
        <v>3260453282</v>
      </c>
      <c r="M37" s="106">
        <f t="shared" si="3"/>
        <v>0.16005372664264172</v>
      </c>
      <c r="N37" s="91">
        <f>SUM(N9,N11:N14,N16:N21,N23:N29,N31:N35)</f>
        <v>3716251535</v>
      </c>
      <c r="O37" s="92">
        <f>SUM(O9,O11:O14,O16:O21,O23:O29,O31:O35)</f>
        <v>529782063</v>
      </c>
      <c r="P37" s="92">
        <f t="shared" si="4"/>
        <v>4246033598</v>
      </c>
      <c r="Q37" s="106">
        <f t="shared" si="5"/>
        <v>0.208435282468729</v>
      </c>
      <c r="R37" s="91">
        <f>SUM(R9,R11:R14,R16:R21,R23:R29,R31:R35)</f>
        <v>2855447977</v>
      </c>
      <c r="S37" s="92">
        <f>SUM(S9,S11:S14,S16:S21,S23:S29,S31:S35)</f>
        <v>346601752</v>
      </c>
      <c r="T37" s="92">
        <f t="shared" si="6"/>
        <v>3202049729</v>
      </c>
      <c r="U37" s="106">
        <f t="shared" si="7"/>
        <v>0.1559790880486619</v>
      </c>
      <c r="V37" s="91">
        <f>SUM(V9,V11:V14,V16:V21,V23:V29,V31:V35)</f>
        <v>0</v>
      </c>
      <c r="W37" s="92">
        <f>SUM(W9,W11:W14,W16:W21,W23:W29,W31:W35)</f>
        <v>0</v>
      </c>
      <c r="X37" s="92">
        <f t="shared" si="8"/>
        <v>0</v>
      </c>
      <c r="Y37" s="106">
        <f t="shared" si="9"/>
        <v>0</v>
      </c>
      <c r="Z37" s="91">
        <f t="shared" si="10"/>
        <v>9516532029</v>
      </c>
      <c r="AA37" s="92">
        <f t="shared" si="11"/>
        <v>1192004580</v>
      </c>
      <c r="AB37" s="92">
        <f t="shared" si="12"/>
        <v>10708536609</v>
      </c>
      <c r="AC37" s="106">
        <f t="shared" si="13"/>
        <v>0.5216370500058308</v>
      </c>
      <c r="AD37" s="91">
        <f>SUM(AD9,AD11:AD14,AD16:AD21,AD23:AD29,AD31:AD35)</f>
        <v>3266462914</v>
      </c>
      <c r="AE37" s="92">
        <f>SUM(AE9,AE11:AE14,AE16:AE21,AE23:AE29,AE31:AE35)</f>
        <v>522502720</v>
      </c>
      <c r="AF37" s="92">
        <f t="shared" si="14"/>
        <v>3788965634</v>
      </c>
      <c r="AG37" s="92">
        <f>SUM(AG9,AG11:AG14,AG16:AG21,AG23:AG29,AG31:AG35)</f>
        <v>19798148189</v>
      </c>
      <c r="AH37" s="92">
        <f>SUM(AH9,AH11:AH14,AH16:AH21,AH23:AH29,AH31:AH35)</f>
        <v>19840870732</v>
      </c>
      <c r="AI37" s="93">
        <f>SUM(AI9,AI11:AI14,AI16:AI21,AI23:AI29,AI31:AI35)</f>
        <v>11959376747</v>
      </c>
      <c r="AJ37" s="128">
        <f t="shared" si="15"/>
        <v>0.6027647127256128</v>
      </c>
      <c r="AK37" s="129">
        <f t="shared" si="16"/>
        <v>-0.15490135348110678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45</v>
      </c>
      <c r="C9" s="64" t="s">
        <v>46</v>
      </c>
      <c r="D9" s="85">
        <v>32773094191</v>
      </c>
      <c r="E9" s="86">
        <v>6715955712</v>
      </c>
      <c r="F9" s="87">
        <f>$D9+$E9</f>
        <v>39489049903</v>
      </c>
      <c r="G9" s="85">
        <v>32569946378</v>
      </c>
      <c r="H9" s="86">
        <v>6620082394</v>
      </c>
      <c r="I9" s="87">
        <f>$G9+$H9</f>
        <v>39190028772</v>
      </c>
      <c r="J9" s="85">
        <v>7889929209</v>
      </c>
      <c r="K9" s="86">
        <v>377682198</v>
      </c>
      <c r="L9" s="86">
        <f>$J9+$K9</f>
        <v>8267611407</v>
      </c>
      <c r="M9" s="104">
        <f>IF($F9=0,0,$L9/$F9)</f>
        <v>0.20936465747614522</v>
      </c>
      <c r="N9" s="85">
        <v>7737465984</v>
      </c>
      <c r="O9" s="86">
        <v>1223538368</v>
      </c>
      <c r="P9" s="86">
        <f>$N9+$O9</f>
        <v>8961004352</v>
      </c>
      <c r="Q9" s="104">
        <f>IF($F9=0,0,$P9/$F9)</f>
        <v>0.22692377694605484</v>
      </c>
      <c r="R9" s="85">
        <v>7605706981</v>
      </c>
      <c r="S9" s="86">
        <v>1042620237</v>
      </c>
      <c r="T9" s="86">
        <f>$R9+$S9</f>
        <v>8648327218</v>
      </c>
      <c r="U9" s="104">
        <f>IF($I9=0,0,$T9/$I9)</f>
        <v>0.22067672540671746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23233102174</v>
      </c>
      <c r="AA9" s="86">
        <f>$K9+$O9+$S9</f>
        <v>2643840803</v>
      </c>
      <c r="AB9" s="86">
        <f>$Z9+$AA9</f>
        <v>25876942977</v>
      </c>
      <c r="AC9" s="104">
        <f>IF($I9=0,0,$AB9/$I9)</f>
        <v>0.6602940540704128</v>
      </c>
      <c r="AD9" s="85">
        <v>7094798948</v>
      </c>
      <c r="AE9" s="86">
        <v>706744007</v>
      </c>
      <c r="AF9" s="86">
        <f>$AD9+$AE9</f>
        <v>7801542955</v>
      </c>
      <c r="AG9" s="86">
        <v>37509158197</v>
      </c>
      <c r="AH9" s="86">
        <v>37461616771</v>
      </c>
      <c r="AI9" s="87">
        <v>24340663810</v>
      </c>
      <c r="AJ9" s="124">
        <f>IF($AH9=0,0,$AI9/$AH9)</f>
        <v>0.6497494210885936</v>
      </c>
      <c r="AK9" s="125">
        <f>IF($AF9=0,0,(($T9/$AF9)-1))</f>
        <v>0.10854061406625948</v>
      </c>
    </row>
    <row r="10" spans="1:37" ht="12.75">
      <c r="A10" s="62" t="s">
        <v>96</v>
      </c>
      <c r="B10" s="63" t="s">
        <v>49</v>
      </c>
      <c r="C10" s="64" t="s">
        <v>50</v>
      </c>
      <c r="D10" s="85">
        <v>47740116608</v>
      </c>
      <c r="E10" s="86">
        <v>8589421000</v>
      </c>
      <c r="F10" s="87">
        <f aca="true" t="shared" si="0" ref="F10:F23">$D10+$E10</f>
        <v>56329537608</v>
      </c>
      <c r="G10" s="85">
        <v>47236903637</v>
      </c>
      <c r="H10" s="86">
        <v>7374070000</v>
      </c>
      <c r="I10" s="87">
        <f aca="true" t="shared" si="1" ref="I10:I23">$G10+$H10</f>
        <v>54610973637</v>
      </c>
      <c r="J10" s="85">
        <v>11529981237</v>
      </c>
      <c r="K10" s="86">
        <v>476036000</v>
      </c>
      <c r="L10" s="86">
        <f aca="true" t="shared" si="2" ref="L10:L23">$J10+$K10</f>
        <v>12006017237</v>
      </c>
      <c r="M10" s="104">
        <f aca="true" t="shared" si="3" ref="M10:M23">IF($F10=0,0,$L10/$F10)</f>
        <v>0.21313892758272684</v>
      </c>
      <c r="N10" s="85">
        <v>11269792054</v>
      </c>
      <c r="O10" s="86">
        <v>1403080000</v>
      </c>
      <c r="P10" s="86">
        <f aca="true" t="shared" si="4" ref="P10:P23">$N10+$O10</f>
        <v>12672872054</v>
      </c>
      <c r="Q10" s="104">
        <f aca="true" t="shared" si="5" ref="Q10:Q23">IF($F10=0,0,$P10/$F10)</f>
        <v>0.22497738472825987</v>
      </c>
      <c r="R10" s="85">
        <v>10046655212</v>
      </c>
      <c r="S10" s="86">
        <v>948602000</v>
      </c>
      <c r="T10" s="86">
        <f aca="true" t="shared" si="6" ref="T10:T23">$R10+$S10</f>
        <v>10995257212</v>
      </c>
      <c r="U10" s="104">
        <f aca="true" t="shared" si="7" ref="U10:U23">IF($I10=0,0,$T10/$I10)</f>
        <v>0.20133787185494342</v>
      </c>
      <c r="V10" s="85">
        <v>0</v>
      </c>
      <c r="W10" s="86">
        <v>0</v>
      </c>
      <c r="X10" s="86">
        <f aca="true" t="shared" si="8" ref="X10:X23">$V10+$W10</f>
        <v>0</v>
      </c>
      <c r="Y10" s="104">
        <f aca="true" t="shared" si="9" ref="Y10:Y23">IF($I10=0,0,$X10/$I10)</f>
        <v>0</v>
      </c>
      <c r="Z10" s="85">
        <f aca="true" t="shared" si="10" ref="Z10:Z23">$J10+$N10+$R10</f>
        <v>32846428503</v>
      </c>
      <c r="AA10" s="86">
        <f aca="true" t="shared" si="11" ref="AA10:AA23">$K10+$O10+$S10</f>
        <v>2827718000</v>
      </c>
      <c r="AB10" s="86">
        <f aca="true" t="shared" si="12" ref="AB10:AB23">$Z10+$AA10</f>
        <v>35674146503</v>
      </c>
      <c r="AC10" s="104">
        <f aca="true" t="shared" si="13" ref="AC10:AC23">IF($I10=0,0,$AB10/$I10)</f>
        <v>0.653241356583873</v>
      </c>
      <c r="AD10" s="85">
        <v>10017819826</v>
      </c>
      <c r="AE10" s="86">
        <v>1305158000</v>
      </c>
      <c r="AF10" s="86">
        <f aca="true" t="shared" si="14" ref="AF10:AF23">$AD10+$AE10</f>
        <v>11322977826</v>
      </c>
      <c r="AG10" s="86">
        <v>55265939748</v>
      </c>
      <c r="AH10" s="86">
        <v>55612551392</v>
      </c>
      <c r="AI10" s="87">
        <v>35641983901</v>
      </c>
      <c r="AJ10" s="124">
        <f aca="true" t="shared" si="15" ref="AJ10:AJ23">IF($AH10=0,0,$AI10/$AH10)</f>
        <v>0.6408981966996606</v>
      </c>
      <c r="AK10" s="125">
        <f aca="true" t="shared" si="16" ref="AK10:AK23">IF($AF10=0,0,(($T10/$AF10)-1))</f>
        <v>-0.028942970571529614</v>
      </c>
    </row>
    <row r="11" spans="1:37" ht="12.75">
      <c r="A11" s="62" t="s">
        <v>96</v>
      </c>
      <c r="B11" s="63" t="s">
        <v>55</v>
      </c>
      <c r="C11" s="64" t="s">
        <v>56</v>
      </c>
      <c r="D11" s="85">
        <v>29995329349</v>
      </c>
      <c r="E11" s="86">
        <v>3860284040</v>
      </c>
      <c r="F11" s="87">
        <f t="shared" si="0"/>
        <v>33855613389</v>
      </c>
      <c r="G11" s="85">
        <v>30674904270</v>
      </c>
      <c r="H11" s="86">
        <v>3723200044</v>
      </c>
      <c r="I11" s="87">
        <f t="shared" si="1"/>
        <v>34398104314</v>
      </c>
      <c r="J11" s="85">
        <v>6341959622</v>
      </c>
      <c r="K11" s="86">
        <v>138599731</v>
      </c>
      <c r="L11" s="86">
        <f t="shared" si="2"/>
        <v>6480559353</v>
      </c>
      <c r="M11" s="104">
        <f t="shared" si="3"/>
        <v>0.191417573166924</v>
      </c>
      <c r="N11" s="85">
        <v>8371638443</v>
      </c>
      <c r="O11" s="86">
        <v>714465019</v>
      </c>
      <c r="P11" s="86">
        <f t="shared" si="4"/>
        <v>9086103462</v>
      </c>
      <c r="Q11" s="104">
        <f t="shared" si="5"/>
        <v>0.2683780487921143</v>
      </c>
      <c r="R11" s="85">
        <v>6221209469</v>
      </c>
      <c r="S11" s="86">
        <v>561049668</v>
      </c>
      <c r="T11" s="86">
        <f t="shared" si="6"/>
        <v>6782259137</v>
      </c>
      <c r="U11" s="104">
        <f t="shared" si="7"/>
        <v>0.1971695612958423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20934807534</v>
      </c>
      <c r="AA11" s="86">
        <f t="shared" si="11"/>
        <v>1414114418</v>
      </c>
      <c r="AB11" s="86">
        <f t="shared" si="12"/>
        <v>22348921952</v>
      </c>
      <c r="AC11" s="104">
        <f t="shared" si="13"/>
        <v>0.6497137675957336</v>
      </c>
      <c r="AD11" s="85">
        <v>6164900330</v>
      </c>
      <c r="AE11" s="86">
        <v>548010152</v>
      </c>
      <c r="AF11" s="86">
        <f t="shared" si="14"/>
        <v>6712910482</v>
      </c>
      <c r="AG11" s="86">
        <v>32723451325</v>
      </c>
      <c r="AH11" s="86">
        <v>33152713844</v>
      </c>
      <c r="AI11" s="87">
        <v>20828470713</v>
      </c>
      <c r="AJ11" s="124">
        <f t="shared" si="15"/>
        <v>0.6282583926917208</v>
      </c>
      <c r="AK11" s="125">
        <f t="shared" si="16"/>
        <v>0.01033063902549447</v>
      </c>
    </row>
    <row r="12" spans="1:37" ht="16.5">
      <c r="A12" s="65"/>
      <c r="B12" s="66" t="s">
        <v>97</v>
      </c>
      <c r="C12" s="67"/>
      <c r="D12" s="88">
        <f>SUM(D9:D11)</f>
        <v>110508540148</v>
      </c>
      <c r="E12" s="89">
        <f>SUM(E9:E11)</f>
        <v>19165660752</v>
      </c>
      <c r="F12" s="90">
        <f t="shared" si="0"/>
        <v>129674200900</v>
      </c>
      <c r="G12" s="88">
        <f>SUM(G9:G11)</f>
        <v>110481754285</v>
      </c>
      <c r="H12" s="89">
        <f>SUM(H9:H11)</f>
        <v>17717352438</v>
      </c>
      <c r="I12" s="90">
        <f t="shared" si="1"/>
        <v>128199106723</v>
      </c>
      <c r="J12" s="88">
        <f>SUM(J9:J11)</f>
        <v>25761870068</v>
      </c>
      <c r="K12" s="89">
        <f>SUM(K9:K11)</f>
        <v>992317929</v>
      </c>
      <c r="L12" s="89">
        <f t="shared" si="2"/>
        <v>26754187997</v>
      </c>
      <c r="M12" s="105">
        <f t="shared" si="3"/>
        <v>0.20631851063136183</v>
      </c>
      <c r="N12" s="88">
        <f>SUM(N9:N11)</f>
        <v>27378896481</v>
      </c>
      <c r="O12" s="89">
        <f>SUM(O9:O11)</f>
        <v>3341083387</v>
      </c>
      <c r="P12" s="89">
        <f t="shared" si="4"/>
        <v>30719979868</v>
      </c>
      <c r="Q12" s="105">
        <f t="shared" si="5"/>
        <v>0.23690124677683672</v>
      </c>
      <c r="R12" s="88">
        <f>SUM(R9:R11)</f>
        <v>23873571662</v>
      </c>
      <c r="S12" s="89">
        <f>SUM(S9:S11)</f>
        <v>2552271905</v>
      </c>
      <c r="T12" s="89">
        <f t="shared" si="6"/>
        <v>26425843567</v>
      </c>
      <c r="U12" s="105">
        <f t="shared" si="7"/>
        <v>0.2061312613051069</v>
      </c>
      <c r="V12" s="88">
        <f>SUM(V9:V11)</f>
        <v>0</v>
      </c>
      <c r="W12" s="89">
        <f>SUM(W9:W11)</f>
        <v>0</v>
      </c>
      <c r="X12" s="89">
        <f t="shared" si="8"/>
        <v>0</v>
      </c>
      <c r="Y12" s="105">
        <f t="shared" si="9"/>
        <v>0</v>
      </c>
      <c r="Z12" s="88">
        <f t="shared" si="10"/>
        <v>77014338211</v>
      </c>
      <c r="AA12" s="89">
        <f t="shared" si="11"/>
        <v>6885673221</v>
      </c>
      <c r="AB12" s="89">
        <f t="shared" si="12"/>
        <v>83900011432</v>
      </c>
      <c r="AC12" s="105">
        <f t="shared" si="13"/>
        <v>0.6544508271284829</v>
      </c>
      <c r="AD12" s="88">
        <f>SUM(AD9:AD11)</f>
        <v>23277519104</v>
      </c>
      <c r="AE12" s="89">
        <f>SUM(AE9:AE11)</f>
        <v>2559912159</v>
      </c>
      <c r="AF12" s="89">
        <f t="shared" si="14"/>
        <v>25837431263</v>
      </c>
      <c r="AG12" s="89">
        <f>SUM(AG9:AG11)</f>
        <v>125498549270</v>
      </c>
      <c r="AH12" s="89">
        <f>SUM(AH9:AH11)</f>
        <v>126226882007</v>
      </c>
      <c r="AI12" s="90">
        <f>SUM(AI9:AI11)</f>
        <v>80811118424</v>
      </c>
      <c r="AJ12" s="126">
        <f t="shared" si="15"/>
        <v>0.6402052965193148</v>
      </c>
      <c r="AK12" s="127">
        <f t="shared" si="16"/>
        <v>0.02277363790581699</v>
      </c>
    </row>
    <row r="13" spans="1:37" ht="12.75">
      <c r="A13" s="62" t="s">
        <v>98</v>
      </c>
      <c r="B13" s="63" t="s">
        <v>66</v>
      </c>
      <c r="C13" s="64" t="s">
        <v>67</v>
      </c>
      <c r="D13" s="85">
        <v>5864496212</v>
      </c>
      <c r="E13" s="86">
        <v>423588837</v>
      </c>
      <c r="F13" s="87">
        <f t="shared" si="0"/>
        <v>6288085049</v>
      </c>
      <c r="G13" s="85">
        <v>5402584351</v>
      </c>
      <c r="H13" s="86">
        <v>371419687</v>
      </c>
      <c r="I13" s="87">
        <f t="shared" si="1"/>
        <v>5774004038</v>
      </c>
      <c r="J13" s="85">
        <v>462025282</v>
      </c>
      <c r="K13" s="86">
        <v>32762066</v>
      </c>
      <c r="L13" s="86">
        <f t="shared" si="2"/>
        <v>494787348</v>
      </c>
      <c r="M13" s="104">
        <f t="shared" si="3"/>
        <v>0.07868649106116758</v>
      </c>
      <c r="N13" s="85">
        <v>1276200675</v>
      </c>
      <c r="O13" s="86">
        <v>59918899</v>
      </c>
      <c r="P13" s="86">
        <f t="shared" si="4"/>
        <v>1336119574</v>
      </c>
      <c r="Q13" s="104">
        <f t="shared" si="5"/>
        <v>0.21248433562654886</v>
      </c>
      <c r="R13" s="85">
        <v>1196501130</v>
      </c>
      <c r="S13" s="86">
        <v>56244452</v>
      </c>
      <c r="T13" s="86">
        <f t="shared" si="6"/>
        <v>1252745582</v>
      </c>
      <c r="U13" s="104">
        <f t="shared" si="7"/>
        <v>0.2169630595606452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2934727087</v>
      </c>
      <c r="AA13" s="86">
        <f t="shared" si="11"/>
        <v>148925417</v>
      </c>
      <c r="AB13" s="86">
        <f t="shared" si="12"/>
        <v>3083652504</v>
      </c>
      <c r="AC13" s="104">
        <f t="shared" si="13"/>
        <v>0.534057905693484</v>
      </c>
      <c r="AD13" s="85">
        <v>1087004411</v>
      </c>
      <c r="AE13" s="86">
        <v>38341415</v>
      </c>
      <c r="AF13" s="86">
        <f t="shared" si="14"/>
        <v>1125345826</v>
      </c>
      <c r="AG13" s="86">
        <v>6282902627</v>
      </c>
      <c r="AH13" s="86">
        <v>6309248799</v>
      </c>
      <c r="AI13" s="87">
        <v>3342262290</v>
      </c>
      <c r="AJ13" s="124">
        <f t="shared" si="15"/>
        <v>0.5297401317459125</v>
      </c>
      <c r="AK13" s="125">
        <f t="shared" si="16"/>
        <v>0.11320942687710289</v>
      </c>
    </row>
    <row r="14" spans="1:37" ht="12.75">
      <c r="A14" s="62" t="s">
        <v>98</v>
      </c>
      <c r="B14" s="63" t="s">
        <v>228</v>
      </c>
      <c r="C14" s="64" t="s">
        <v>229</v>
      </c>
      <c r="D14" s="85">
        <v>1025162776</v>
      </c>
      <c r="E14" s="86">
        <v>143993000</v>
      </c>
      <c r="F14" s="87">
        <f t="shared" si="0"/>
        <v>1169155776</v>
      </c>
      <c r="G14" s="85">
        <v>1053454331</v>
      </c>
      <c r="H14" s="86">
        <v>160834356</v>
      </c>
      <c r="I14" s="87">
        <f t="shared" si="1"/>
        <v>1214288687</v>
      </c>
      <c r="J14" s="85">
        <v>157031775</v>
      </c>
      <c r="K14" s="86">
        <v>19175048</v>
      </c>
      <c r="L14" s="86">
        <f t="shared" si="2"/>
        <v>176206823</v>
      </c>
      <c r="M14" s="104">
        <f t="shared" si="3"/>
        <v>0.15071287044644427</v>
      </c>
      <c r="N14" s="85">
        <v>260647042</v>
      </c>
      <c r="O14" s="86">
        <v>32080272</v>
      </c>
      <c r="P14" s="86">
        <f t="shared" si="4"/>
        <v>292727314</v>
      </c>
      <c r="Q14" s="104">
        <f t="shared" si="5"/>
        <v>0.25037494575915265</v>
      </c>
      <c r="R14" s="85">
        <v>204764759</v>
      </c>
      <c r="S14" s="86">
        <v>29143771</v>
      </c>
      <c r="T14" s="86">
        <f t="shared" si="6"/>
        <v>233908530</v>
      </c>
      <c r="U14" s="104">
        <f t="shared" si="7"/>
        <v>0.19263008253654265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622443576</v>
      </c>
      <c r="AA14" s="86">
        <f t="shared" si="11"/>
        <v>80399091</v>
      </c>
      <c r="AB14" s="86">
        <f t="shared" si="12"/>
        <v>702842667</v>
      </c>
      <c r="AC14" s="104">
        <f t="shared" si="13"/>
        <v>0.5788101911222039</v>
      </c>
      <c r="AD14" s="85">
        <v>214468224</v>
      </c>
      <c r="AE14" s="86">
        <v>13072177</v>
      </c>
      <c r="AF14" s="86">
        <f t="shared" si="14"/>
        <v>227540401</v>
      </c>
      <c r="AG14" s="86">
        <v>1098465667</v>
      </c>
      <c r="AH14" s="86">
        <v>1092828467</v>
      </c>
      <c r="AI14" s="87">
        <v>699122365</v>
      </c>
      <c r="AJ14" s="124">
        <f t="shared" si="15"/>
        <v>0.639736597381298</v>
      </c>
      <c r="AK14" s="125">
        <f t="shared" si="16"/>
        <v>0.027986805736533782</v>
      </c>
    </row>
    <row r="15" spans="1:37" ht="12.75">
      <c r="A15" s="62" t="s">
        <v>98</v>
      </c>
      <c r="B15" s="63" t="s">
        <v>230</v>
      </c>
      <c r="C15" s="64" t="s">
        <v>231</v>
      </c>
      <c r="D15" s="85">
        <v>730986505</v>
      </c>
      <c r="E15" s="86">
        <v>95562925</v>
      </c>
      <c r="F15" s="87">
        <f t="shared" si="0"/>
        <v>826549430</v>
      </c>
      <c r="G15" s="85">
        <v>736053207</v>
      </c>
      <c r="H15" s="86">
        <v>96422925</v>
      </c>
      <c r="I15" s="87">
        <f t="shared" si="1"/>
        <v>832476132</v>
      </c>
      <c r="J15" s="85">
        <v>198280894</v>
      </c>
      <c r="K15" s="86">
        <v>5638604</v>
      </c>
      <c r="L15" s="86">
        <f t="shared" si="2"/>
        <v>203919498</v>
      </c>
      <c r="M15" s="104">
        <f t="shared" si="3"/>
        <v>0.24671180040617777</v>
      </c>
      <c r="N15" s="85">
        <v>132715520</v>
      </c>
      <c r="O15" s="86">
        <v>11009871</v>
      </c>
      <c r="P15" s="86">
        <f t="shared" si="4"/>
        <v>143725391</v>
      </c>
      <c r="Q15" s="104">
        <f t="shared" si="5"/>
        <v>0.1738860203436351</v>
      </c>
      <c r="R15" s="85">
        <v>127710791</v>
      </c>
      <c r="S15" s="86">
        <v>14302121</v>
      </c>
      <c r="T15" s="86">
        <f t="shared" si="6"/>
        <v>142012912</v>
      </c>
      <c r="U15" s="104">
        <f t="shared" si="7"/>
        <v>0.1705909713697353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458707205</v>
      </c>
      <c r="AA15" s="86">
        <f t="shared" si="11"/>
        <v>30950596</v>
      </c>
      <c r="AB15" s="86">
        <f t="shared" si="12"/>
        <v>489657801</v>
      </c>
      <c r="AC15" s="104">
        <f t="shared" si="13"/>
        <v>0.5881944024312279</v>
      </c>
      <c r="AD15" s="85">
        <v>134957664</v>
      </c>
      <c r="AE15" s="86">
        <v>4908039</v>
      </c>
      <c r="AF15" s="86">
        <f t="shared" si="14"/>
        <v>139865703</v>
      </c>
      <c r="AG15" s="86">
        <v>766241641</v>
      </c>
      <c r="AH15" s="86">
        <v>757497377</v>
      </c>
      <c r="AI15" s="87">
        <v>385714257</v>
      </c>
      <c r="AJ15" s="124">
        <f t="shared" si="15"/>
        <v>0.5091955018083185</v>
      </c>
      <c r="AK15" s="125">
        <f t="shared" si="16"/>
        <v>0.015351933704576659</v>
      </c>
    </row>
    <row r="16" spans="1:37" ht="12.75">
      <c r="A16" s="62" t="s">
        <v>113</v>
      </c>
      <c r="B16" s="63" t="s">
        <v>232</v>
      </c>
      <c r="C16" s="64" t="s">
        <v>233</v>
      </c>
      <c r="D16" s="85">
        <v>385892329</v>
      </c>
      <c r="E16" s="86">
        <v>6000000</v>
      </c>
      <c r="F16" s="87">
        <f t="shared" si="0"/>
        <v>391892329</v>
      </c>
      <c r="G16" s="85">
        <v>388598576</v>
      </c>
      <c r="H16" s="86">
        <v>5349717</v>
      </c>
      <c r="I16" s="87">
        <f t="shared" si="1"/>
        <v>393948293</v>
      </c>
      <c r="J16" s="85">
        <v>90212791</v>
      </c>
      <c r="K16" s="86">
        <v>243302</v>
      </c>
      <c r="L16" s="86">
        <f t="shared" si="2"/>
        <v>90456093</v>
      </c>
      <c r="M16" s="104">
        <f t="shared" si="3"/>
        <v>0.23081873848058915</v>
      </c>
      <c r="N16" s="85">
        <v>89371141</v>
      </c>
      <c r="O16" s="86">
        <v>983226</v>
      </c>
      <c r="P16" s="86">
        <f t="shared" si="4"/>
        <v>90354367</v>
      </c>
      <c r="Q16" s="104">
        <f t="shared" si="5"/>
        <v>0.23055916208046012</v>
      </c>
      <c r="R16" s="85">
        <v>88092595</v>
      </c>
      <c r="S16" s="86">
        <v>379767</v>
      </c>
      <c r="T16" s="86">
        <f t="shared" si="6"/>
        <v>88472362</v>
      </c>
      <c r="U16" s="104">
        <f t="shared" si="7"/>
        <v>0.22457861494020992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267676527</v>
      </c>
      <c r="AA16" s="86">
        <f t="shared" si="11"/>
        <v>1606295</v>
      </c>
      <c r="AB16" s="86">
        <f t="shared" si="12"/>
        <v>269282822</v>
      </c>
      <c r="AC16" s="104">
        <f t="shared" si="13"/>
        <v>0.6835486453040679</v>
      </c>
      <c r="AD16" s="85">
        <v>83952713</v>
      </c>
      <c r="AE16" s="86">
        <v>1040360</v>
      </c>
      <c r="AF16" s="86">
        <f t="shared" si="14"/>
        <v>84993073</v>
      </c>
      <c r="AG16" s="86">
        <v>386036978</v>
      </c>
      <c r="AH16" s="86">
        <v>382562865</v>
      </c>
      <c r="AI16" s="87">
        <v>261435309</v>
      </c>
      <c r="AJ16" s="124">
        <f t="shared" si="15"/>
        <v>0.683378688624156</v>
      </c>
      <c r="AK16" s="125">
        <f t="shared" si="16"/>
        <v>0.04093614781995236</v>
      </c>
    </row>
    <row r="17" spans="1:37" ht="16.5">
      <c r="A17" s="65"/>
      <c r="B17" s="66" t="s">
        <v>234</v>
      </c>
      <c r="C17" s="67"/>
      <c r="D17" s="88">
        <f>SUM(D13:D16)</f>
        <v>8006537822</v>
      </c>
      <c r="E17" s="89">
        <f>SUM(E13:E16)</f>
        <v>669144762</v>
      </c>
      <c r="F17" s="90">
        <f t="shared" si="0"/>
        <v>8675682584</v>
      </c>
      <c r="G17" s="88">
        <f>SUM(G13:G16)</f>
        <v>7580690465</v>
      </c>
      <c r="H17" s="89">
        <f>SUM(H13:H16)</f>
        <v>634026685</v>
      </c>
      <c r="I17" s="90">
        <f t="shared" si="1"/>
        <v>8214717150</v>
      </c>
      <c r="J17" s="88">
        <f>SUM(J13:J16)</f>
        <v>907550742</v>
      </c>
      <c r="K17" s="89">
        <f>SUM(K13:K16)</f>
        <v>57819020</v>
      </c>
      <c r="L17" s="89">
        <f t="shared" si="2"/>
        <v>965369762</v>
      </c>
      <c r="M17" s="105">
        <f t="shared" si="3"/>
        <v>0.11127306153182333</v>
      </c>
      <c r="N17" s="88">
        <f>SUM(N13:N16)</f>
        <v>1758934378</v>
      </c>
      <c r="O17" s="89">
        <f>SUM(O13:O16)</f>
        <v>103992268</v>
      </c>
      <c r="P17" s="89">
        <f t="shared" si="4"/>
        <v>1862926646</v>
      </c>
      <c r="Q17" s="105">
        <f t="shared" si="5"/>
        <v>0.21472969163667596</v>
      </c>
      <c r="R17" s="88">
        <f>SUM(R13:R16)</f>
        <v>1617069275</v>
      </c>
      <c r="S17" s="89">
        <f>SUM(S13:S16)</f>
        <v>100070111</v>
      </c>
      <c r="T17" s="89">
        <f t="shared" si="6"/>
        <v>1717139386</v>
      </c>
      <c r="U17" s="105">
        <f t="shared" si="7"/>
        <v>0.20903207677698313</v>
      </c>
      <c r="V17" s="88">
        <f>SUM(V13:V16)</f>
        <v>0</v>
      </c>
      <c r="W17" s="89">
        <f>SUM(W13:W16)</f>
        <v>0</v>
      </c>
      <c r="X17" s="89">
        <f t="shared" si="8"/>
        <v>0</v>
      </c>
      <c r="Y17" s="105">
        <f t="shared" si="9"/>
        <v>0</v>
      </c>
      <c r="Z17" s="88">
        <f t="shared" si="10"/>
        <v>4283554395</v>
      </c>
      <c r="AA17" s="89">
        <f t="shared" si="11"/>
        <v>261881399</v>
      </c>
      <c r="AB17" s="89">
        <f t="shared" si="12"/>
        <v>4545435794</v>
      </c>
      <c r="AC17" s="105">
        <f t="shared" si="13"/>
        <v>0.5533283387608787</v>
      </c>
      <c r="AD17" s="88">
        <f>SUM(AD13:AD16)</f>
        <v>1520383012</v>
      </c>
      <c r="AE17" s="89">
        <f>SUM(AE13:AE16)</f>
        <v>57361991</v>
      </c>
      <c r="AF17" s="89">
        <f t="shared" si="14"/>
        <v>1577745003</v>
      </c>
      <c r="AG17" s="89">
        <f>SUM(AG13:AG16)</f>
        <v>8533646913</v>
      </c>
      <c r="AH17" s="89">
        <f>SUM(AH13:AH16)</f>
        <v>8542137508</v>
      </c>
      <c r="AI17" s="90">
        <f>SUM(AI13:AI16)</f>
        <v>4688534221</v>
      </c>
      <c r="AJ17" s="126">
        <f t="shared" si="15"/>
        <v>0.5488713119648366</v>
      </c>
      <c r="AK17" s="127">
        <f t="shared" si="16"/>
        <v>0.08835038788584271</v>
      </c>
    </row>
    <row r="18" spans="1:37" ht="12.75">
      <c r="A18" s="62" t="s">
        <v>98</v>
      </c>
      <c r="B18" s="63" t="s">
        <v>78</v>
      </c>
      <c r="C18" s="64" t="s">
        <v>79</v>
      </c>
      <c r="D18" s="85">
        <v>2519890275</v>
      </c>
      <c r="E18" s="86">
        <v>293878065</v>
      </c>
      <c r="F18" s="87">
        <f t="shared" si="0"/>
        <v>2813768340</v>
      </c>
      <c r="G18" s="85">
        <v>2696380755</v>
      </c>
      <c r="H18" s="86">
        <v>365039805</v>
      </c>
      <c r="I18" s="87">
        <f t="shared" si="1"/>
        <v>3061420560</v>
      </c>
      <c r="J18" s="85">
        <v>607177174</v>
      </c>
      <c r="K18" s="86">
        <v>48529834</v>
      </c>
      <c r="L18" s="86">
        <f t="shared" si="2"/>
        <v>655707008</v>
      </c>
      <c r="M18" s="104">
        <f t="shared" si="3"/>
        <v>0.23303517872405943</v>
      </c>
      <c r="N18" s="85">
        <v>624923265</v>
      </c>
      <c r="O18" s="86">
        <v>92895800</v>
      </c>
      <c r="P18" s="86">
        <f t="shared" si="4"/>
        <v>717819065</v>
      </c>
      <c r="Q18" s="104">
        <f t="shared" si="5"/>
        <v>0.25510951089882544</v>
      </c>
      <c r="R18" s="85">
        <v>579941855</v>
      </c>
      <c r="S18" s="86">
        <v>86691541</v>
      </c>
      <c r="T18" s="86">
        <f t="shared" si="6"/>
        <v>666633396</v>
      </c>
      <c r="U18" s="104">
        <f t="shared" si="7"/>
        <v>0.21775296236986139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1812042294</v>
      </c>
      <c r="AA18" s="86">
        <f t="shared" si="11"/>
        <v>228117175</v>
      </c>
      <c r="AB18" s="86">
        <f t="shared" si="12"/>
        <v>2040159469</v>
      </c>
      <c r="AC18" s="104">
        <f t="shared" si="13"/>
        <v>0.6664094099505231</v>
      </c>
      <c r="AD18" s="85">
        <v>640406927</v>
      </c>
      <c r="AE18" s="86">
        <v>48002936</v>
      </c>
      <c r="AF18" s="86">
        <f t="shared" si="14"/>
        <v>688409863</v>
      </c>
      <c r="AG18" s="86">
        <v>3208062905</v>
      </c>
      <c r="AH18" s="86">
        <v>2936747191</v>
      </c>
      <c r="AI18" s="87">
        <v>2050344565</v>
      </c>
      <c r="AJ18" s="124">
        <f t="shared" si="15"/>
        <v>0.6981685625795496</v>
      </c>
      <c r="AK18" s="125">
        <f t="shared" si="16"/>
        <v>-0.031632996809634606</v>
      </c>
    </row>
    <row r="19" spans="1:37" ht="12.75">
      <c r="A19" s="62" t="s">
        <v>98</v>
      </c>
      <c r="B19" s="63" t="s">
        <v>235</v>
      </c>
      <c r="C19" s="64" t="s">
        <v>236</v>
      </c>
      <c r="D19" s="85">
        <v>1404220000</v>
      </c>
      <c r="E19" s="86">
        <v>124298600</v>
      </c>
      <c r="F19" s="87">
        <f t="shared" si="0"/>
        <v>1528518600</v>
      </c>
      <c r="G19" s="85">
        <v>1404220000</v>
      </c>
      <c r="H19" s="86">
        <v>217897174</v>
      </c>
      <c r="I19" s="87">
        <f t="shared" si="1"/>
        <v>1622117174</v>
      </c>
      <c r="J19" s="85">
        <v>267493714</v>
      </c>
      <c r="K19" s="86">
        <v>9749854</v>
      </c>
      <c r="L19" s="86">
        <f t="shared" si="2"/>
        <v>277243568</v>
      </c>
      <c r="M19" s="104">
        <f t="shared" si="3"/>
        <v>0.1813805654703842</v>
      </c>
      <c r="N19" s="85">
        <v>372575283</v>
      </c>
      <c r="O19" s="86">
        <v>34768192</v>
      </c>
      <c r="P19" s="86">
        <f t="shared" si="4"/>
        <v>407343475</v>
      </c>
      <c r="Q19" s="104">
        <f t="shared" si="5"/>
        <v>0.26649559580105864</v>
      </c>
      <c r="R19" s="85">
        <v>280180373</v>
      </c>
      <c r="S19" s="86">
        <v>47489900</v>
      </c>
      <c r="T19" s="86">
        <f t="shared" si="6"/>
        <v>327670273</v>
      </c>
      <c r="U19" s="104">
        <f t="shared" si="7"/>
        <v>0.20200160521819369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920249370</v>
      </c>
      <c r="AA19" s="86">
        <f t="shared" si="11"/>
        <v>92007946</v>
      </c>
      <c r="AB19" s="86">
        <f t="shared" si="12"/>
        <v>1012257316</v>
      </c>
      <c r="AC19" s="104">
        <f t="shared" si="13"/>
        <v>0.6240346457240579</v>
      </c>
      <c r="AD19" s="85">
        <v>301172659</v>
      </c>
      <c r="AE19" s="86">
        <v>21118631</v>
      </c>
      <c r="AF19" s="86">
        <f t="shared" si="14"/>
        <v>322291290</v>
      </c>
      <c r="AG19" s="86">
        <v>1604645802</v>
      </c>
      <c r="AH19" s="86">
        <v>1473279210</v>
      </c>
      <c r="AI19" s="87">
        <v>1034120790</v>
      </c>
      <c r="AJ19" s="124">
        <f t="shared" si="15"/>
        <v>0.7019177240680672</v>
      </c>
      <c r="AK19" s="125">
        <f t="shared" si="16"/>
        <v>0.016689818083510666</v>
      </c>
    </row>
    <row r="20" spans="1:37" ht="12.75">
      <c r="A20" s="62" t="s">
        <v>98</v>
      </c>
      <c r="B20" s="63" t="s">
        <v>237</v>
      </c>
      <c r="C20" s="64" t="s">
        <v>238</v>
      </c>
      <c r="D20" s="85">
        <v>1548844520</v>
      </c>
      <c r="E20" s="86">
        <v>156634000</v>
      </c>
      <c r="F20" s="87">
        <f t="shared" si="0"/>
        <v>1705478520</v>
      </c>
      <c r="G20" s="85">
        <v>1618611892</v>
      </c>
      <c r="H20" s="86">
        <v>261527998</v>
      </c>
      <c r="I20" s="87">
        <f t="shared" si="1"/>
        <v>1880139890</v>
      </c>
      <c r="J20" s="85">
        <v>333000922</v>
      </c>
      <c r="K20" s="86">
        <v>13008264</v>
      </c>
      <c r="L20" s="86">
        <f t="shared" si="2"/>
        <v>346009186</v>
      </c>
      <c r="M20" s="104">
        <f t="shared" si="3"/>
        <v>0.20288099905239498</v>
      </c>
      <c r="N20" s="85">
        <v>333511251</v>
      </c>
      <c r="O20" s="86">
        <v>44784861</v>
      </c>
      <c r="P20" s="86">
        <f t="shared" si="4"/>
        <v>378296112</v>
      </c>
      <c r="Q20" s="104">
        <f t="shared" si="5"/>
        <v>0.22181229934223973</v>
      </c>
      <c r="R20" s="85">
        <v>375636508</v>
      </c>
      <c r="S20" s="86">
        <v>71120627</v>
      </c>
      <c r="T20" s="86">
        <f t="shared" si="6"/>
        <v>446757135</v>
      </c>
      <c r="U20" s="104">
        <f t="shared" si="7"/>
        <v>0.23761909280058943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1042148681</v>
      </c>
      <c r="AA20" s="86">
        <f t="shared" si="11"/>
        <v>128913752</v>
      </c>
      <c r="AB20" s="86">
        <f t="shared" si="12"/>
        <v>1171062433</v>
      </c>
      <c r="AC20" s="104">
        <f t="shared" si="13"/>
        <v>0.6228592027798527</v>
      </c>
      <c r="AD20" s="85">
        <v>308970005</v>
      </c>
      <c r="AE20" s="86">
        <v>40558717</v>
      </c>
      <c r="AF20" s="86">
        <f t="shared" si="14"/>
        <v>349528722</v>
      </c>
      <c r="AG20" s="86">
        <v>1793424978</v>
      </c>
      <c r="AH20" s="86">
        <v>1713436075</v>
      </c>
      <c r="AI20" s="87">
        <v>840613336</v>
      </c>
      <c r="AJ20" s="124">
        <f t="shared" si="15"/>
        <v>0.490600932398368</v>
      </c>
      <c r="AK20" s="125">
        <f t="shared" si="16"/>
        <v>0.2781700240359646</v>
      </c>
    </row>
    <row r="21" spans="1:37" ht="12.75">
      <c r="A21" s="62" t="s">
        <v>113</v>
      </c>
      <c r="B21" s="63" t="s">
        <v>239</v>
      </c>
      <c r="C21" s="64" t="s">
        <v>240</v>
      </c>
      <c r="D21" s="85">
        <v>522660971</v>
      </c>
      <c r="E21" s="86">
        <v>10000000</v>
      </c>
      <c r="F21" s="87">
        <f t="shared" si="0"/>
        <v>532660971</v>
      </c>
      <c r="G21" s="85">
        <v>347849944</v>
      </c>
      <c r="H21" s="86">
        <v>53307000</v>
      </c>
      <c r="I21" s="87">
        <f t="shared" si="1"/>
        <v>401156944</v>
      </c>
      <c r="J21" s="85">
        <v>65591964</v>
      </c>
      <c r="K21" s="86">
        <v>15727118</v>
      </c>
      <c r="L21" s="86">
        <f t="shared" si="2"/>
        <v>81319082</v>
      </c>
      <c r="M21" s="104">
        <f t="shared" si="3"/>
        <v>0.15266574130132768</v>
      </c>
      <c r="N21" s="85">
        <v>79324967</v>
      </c>
      <c r="O21" s="86">
        <v>0</v>
      </c>
      <c r="P21" s="86">
        <f t="shared" si="4"/>
        <v>79324967</v>
      </c>
      <c r="Q21" s="104">
        <f t="shared" si="5"/>
        <v>0.14892205608959475</v>
      </c>
      <c r="R21" s="85">
        <v>70809982</v>
      </c>
      <c r="S21" s="86">
        <v>0</v>
      </c>
      <c r="T21" s="86">
        <f t="shared" si="6"/>
        <v>70809982</v>
      </c>
      <c r="U21" s="104">
        <f t="shared" si="7"/>
        <v>0.1765144117759557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215726913</v>
      </c>
      <c r="AA21" s="86">
        <f t="shared" si="11"/>
        <v>15727118</v>
      </c>
      <c r="AB21" s="86">
        <f t="shared" si="12"/>
        <v>231454031</v>
      </c>
      <c r="AC21" s="104">
        <f t="shared" si="13"/>
        <v>0.576966283300832</v>
      </c>
      <c r="AD21" s="85">
        <v>75596672</v>
      </c>
      <c r="AE21" s="86">
        <v>5462345</v>
      </c>
      <c r="AF21" s="86">
        <f t="shared" si="14"/>
        <v>81059017</v>
      </c>
      <c r="AG21" s="86">
        <v>309545488</v>
      </c>
      <c r="AH21" s="86">
        <v>332430761</v>
      </c>
      <c r="AI21" s="87">
        <v>255436766</v>
      </c>
      <c r="AJ21" s="124">
        <f t="shared" si="15"/>
        <v>0.7683908830566977</v>
      </c>
      <c r="AK21" s="125">
        <f t="shared" si="16"/>
        <v>-0.12643917209111977</v>
      </c>
    </row>
    <row r="22" spans="1:37" ht="16.5">
      <c r="A22" s="65"/>
      <c r="B22" s="66" t="s">
        <v>241</v>
      </c>
      <c r="C22" s="67"/>
      <c r="D22" s="88">
        <f>SUM(D18:D21)</f>
        <v>5995615766</v>
      </c>
      <c r="E22" s="89">
        <f>SUM(E18:E21)</f>
        <v>584810665</v>
      </c>
      <c r="F22" s="90">
        <f t="shared" si="0"/>
        <v>6580426431</v>
      </c>
      <c r="G22" s="88">
        <f>SUM(G18:G21)</f>
        <v>6067062591</v>
      </c>
      <c r="H22" s="89">
        <f>SUM(H18:H21)</f>
        <v>897771977</v>
      </c>
      <c r="I22" s="90">
        <f t="shared" si="1"/>
        <v>6964834568</v>
      </c>
      <c r="J22" s="88">
        <f>SUM(J18:J21)</f>
        <v>1273263774</v>
      </c>
      <c r="K22" s="89">
        <f>SUM(K18:K21)</f>
        <v>87015070</v>
      </c>
      <c r="L22" s="89">
        <f t="shared" si="2"/>
        <v>1360278844</v>
      </c>
      <c r="M22" s="105">
        <f t="shared" si="3"/>
        <v>0.20671591093121364</v>
      </c>
      <c r="N22" s="88">
        <f>SUM(N18:N21)</f>
        <v>1410334766</v>
      </c>
      <c r="O22" s="89">
        <f>SUM(O18:O21)</f>
        <v>172448853</v>
      </c>
      <c r="P22" s="89">
        <f t="shared" si="4"/>
        <v>1582783619</v>
      </c>
      <c r="Q22" s="105">
        <f t="shared" si="5"/>
        <v>0.24052903494879904</v>
      </c>
      <c r="R22" s="88">
        <f>SUM(R18:R21)</f>
        <v>1306568718</v>
      </c>
      <c r="S22" s="89">
        <f>SUM(S18:S21)</f>
        <v>205302068</v>
      </c>
      <c r="T22" s="89">
        <f t="shared" si="6"/>
        <v>1511870786</v>
      </c>
      <c r="U22" s="105">
        <f t="shared" si="7"/>
        <v>0.2170720311069993</v>
      </c>
      <c r="V22" s="88">
        <f>SUM(V18:V21)</f>
        <v>0</v>
      </c>
      <c r="W22" s="89">
        <f>SUM(W18:W21)</f>
        <v>0</v>
      </c>
      <c r="X22" s="89">
        <f t="shared" si="8"/>
        <v>0</v>
      </c>
      <c r="Y22" s="105">
        <f t="shared" si="9"/>
        <v>0</v>
      </c>
      <c r="Z22" s="88">
        <f t="shared" si="10"/>
        <v>3990167258</v>
      </c>
      <c r="AA22" s="89">
        <f t="shared" si="11"/>
        <v>464765991</v>
      </c>
      <c r="AB22" s="89">
        <f t="shared" si="12"/>
        <v>4454933249</v>
      </c>
      <c r="AC22" s="105">
        <f t="shared" si="13"/>
        <v>0.6396323136615812</v>
      </c>
      <c r="AD22" s="88">
        <f>SUM(AD18:AD21)</f>
        <v>1326146263</v>
      </c>
      <c r="AE22" s="89">
        <f>SUM(AE18:AE21)</f>
        <v>115142629</v>
      </c>
      <c r="AF22" s="89">
        <f t="shared" si="14"/>
        <v>1441288892</v>
      </c>
      <c r="AG22" s="89">
        <f>SUM(AG18:AG21)</f>
        <v>6915679173</v>
      </c>
      <c r="AH22" s="89">
        <f>SUM(AH18:AH21)</f>
        <v>6455893237</v>
      </c>
      <c r="AI22" s="90">
        <f>SUM(AI18:AI21)</f>
        <v>4180515457</v>
      </c>
      <c r="AJ22" s="126">
        <f t="shared" si="15"/>
        <v>0.6475502774799062</v>
      </c>
      <c r="AK22" s="127">
        <f t="shared" si="16"/>
        <v>0.048971371660304186</v>
      </c>
    </row>
    <row r="23" spans="1:37" ht="16.5">
      <c r="A23" s="68"/>
      <c r="B23" s="69" t="s">
        <v>242</v>
      </c>
      <c r="C23" s="70"/>
      <c r="D23" s="91">
        <f>SUM(D9:D11,D13:D16,D18:D21)</f>
        <v>124510693736</v>
      </c>
      <c r="E23" s="92">
        <f>SUM(E9:E11,E13:E16,E18:E21)</f>
        <v>20419616179</v>
      </c>
      <c r="F23" s="93">
        <f t="shared" si="0"/>
        <v>144930309915</v>
      </c>
      <c r="G23" s="91">
        <f>SUM(G9:G11,G13:G16,G18:G21)</f>
        <v>124129507341</v>
      </c>
      <c r="H23" s="92">
        <f>SUM(H9:H11,H13:H16,H18:H21)</f>
        <v>19249151100</v>
      </c>
      <c r="I23" s="93">
        <f t="shared" si="1"/>
        <v>143378658441</v>
      </c>
      <c r="J23" s="91">
        <f>SUM(J9:J11,J13:J16,J18:J21)</f>
        <v>27942684584</v>
      </c>
      <c r="K23" s="92">
        <f>SUM(K9:K11,K13:K16,K18:K21)</f>
        <v>1137152019</v>
      </c>
      <c r="L23" s="92">
        <f t="shared" si="2"/>
        <v>29079836603</v>
      </c>
      <c r="M23" s="106">
        <f t="shared" si="3"/>
        <v>0.20064703249482457</v>
      </c>
      <c r="N23" s="91">
        <f>SUM(N9:N11,N13:N16,N18:N21)</f>
        <v>30548165625</v>
      </c>
      <c r="O23" s="92">
        <f>SUM(O9:O11,O13:O16,O18:O21)</f>
        <v>3617524508</v>
      </c>
      <c r="P23" s="92">
        <f t="shared" si="4"/>
        <v>34165690133</v>
      </c>
      <c r="Q23" s="106">
        <f t="shared" si="5"/>
        <v>0.2357387502520197</v>
      </c>
      <c r="R23" s="91">
        <f>SUM(R9:R11,R13:R16,R18:R21)</f>
        <v>26797209655</v>
      </c>
      <c r="S23" s="92">
        <f>SUM(S9:S11,S13:S16,S18:S21)</f>
        <v>2857644084</v>
      </c>
      <c r="T23" s="92">
        <f t="shared" si="6"/>
        <v>29654853739</v>
      </c>
      <c r="U23" s="106">
        <f t="shared" si="7"/>
        <v>0.20682892462132296</v>
      </c>
      <c r="V23" s="91">
        <f>SUM(V9:V11,V13:V16,V18:V21)</f>
        <v>0</v>
      </c>
      <c r="W23" s="92">
        <f>SUM(W9:W11,W13:W16,W18:W21)</f>
        <v>0</v>
      </c>
      <c r="X23" s="92">
        <f t="shared" si="8"/>
        <v>0</v>
      </c>
      <c r="Y23" s="106">
        <f t="shared" si="9"/>
        <v>0</v>
      </c>
      <c r="Z23" s="91">
        <f t="shared" si="10"/>
        <v>85288059864</v>
      </c>
      <c r="AA23" s="92">
        <f t="shared" si="11"/>
        <v>7612320611</v>
      </c>
      <c r="AB23" s="92">
        <f t="shared" si="12"/>
        <v>92900380475</v>
      </c>
      <c r="AC23" s="106">
        <f t="shared" si="13"/>
        <v>0.6479372975387986</v>
      </c>
      <c r="AD23" s="91">
        <f>SUM(AD9:AD11,AD13:AD16,AD18:AD21)</f>
        <v>26124048379</v>
      </c>
      <c r="AE23" s="92">
        <f>SUM(AE9:AE11,AE13:AE16,AE18:AE21)</f>
        <v>2732416779</v>
      </c>
      <c r="AF23" s="92">
        <f t="shared" si="14"/>
        <v>28856465158</v>
      </c>
      <c r="AG23" s="92">
        <f>SUM(AG9:AG11,AG13:AG16,AG18:AG21)</f>
        <v>140947875356</v>
      </c>
      <c r="AH23" s="92">
        <f>SUM(AH9:AH11,AH13:AH16,AH18:AH21)</f>
        <v>141224912752</v>
      </c>
      <c r="AI23" s="93">
        <f>SUM(AI9:AI11,AI13:AI16,AI18:AI21)</f>
        <v>89680168102</v>
      </c>
      <c r="AJ23" s="128">
        <f t="shared" si="15"/>
        <v>0.6350166295339416</v>
      </c>
      <c r="AK23" s="129">
        <f t="shared" si="16"/>
        <v>0.027667580787477775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47</v>
      </c>
      <c r="C9" s="64" t="s">
        <v>48</v>
      </c>
      <c r="D9" s="85">
        <v>32697270950</v>
      </c>
      <c r="E9" s="86">
        <v>7340084000</v>
      </c>
      <c r="F9" s="87">
        <f>$D9+$E9</f>
        <v>40037354950</v>
      </c>
      <c r="G9" s="85">
        <v>32255531950</v>
      </c>
      <c r="H9" s="86">
        <v>7335632000</v>
      </c>
      <c r="I9" s="87">
        <f>$G9+$H9</f>
        <v>39591163950</v>
      </c>
      <c r="J9" s="85">
        <v>7861077671</v>
      </c>
      <c r="K9" s="86">
        <v>891584000</v>
      </c>
      <c r="L9" s="86">
        <f>$J9+$K9</f>
        <v>8752661671</v>
      </c>
      <c r="M9" s="104">
        <f>IF($F9=0,0,$L9/$F9)</f>
        <v>0.21861238540684366</v>
      </c>
      <c r="N9" s="85">
        <v>7459811544</v>
      </c>
      <c r="O9" s="86">
        <v>1172886000</v>
      </c>
      <c r="P9" s="86">
        <f>$N9+$O9</f>
        <v>8632697544</v>
      </c>
      <c r="Q9" s="104">
        <f>IF($F9=0,0,$P9/$F9)</f>
        <v>0.21561608040243427</v>
      </c>
      <c r="R9" s="85">
        <v>6979895944</v>
      </c>
      <c r="S9" s="86">
        <v>722179200</v>
      </c>
      <c r="T9" s="86">
        <f>$R9+$S9</f>
        <v>7702075144</v>
      </c>
      <c r="U9" s="104">
        <f>IF($I9=0,0,$T9/$I9)</f>
        <v>0.1945402553389694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22300785159</v>
      </c>
      <c r="AA9" s="86">
        <f>$K9+$O9+$S9</f>
        <v>2786649200</v>
      </c>
      <c r="AB9" s="86">
        <f>$Z9+$AA9</f>
        <v>25087434359</v>
      </c>
      <c r="AC9" s="104">
        <f>IF($I9=0,0,$AB9/$I9)</f>
        <v>0.633662460408669</v>
      </c>
      <c r="AD9" s="85">
        <v>6537307171</v>
      </c>
      <c r="AE9" s="86">
        <v>1258115000</v>
      </c>
      <c r="AF9" s="86">
        <f>$AD9+$AE9</f>
        <v>7795422171</v>
      </c>
      <c r="AG9" s="86">
        <v>37371341349</v>
      </c>
      <c r="AH9" s="86">
        <v>36810509531</v>
      </c>
      <c r="AI9" s="87">
        <v>23601109147</v>
      </c>
      <c r="AJ9" s="124">
        <f>IF($AH9=0,0,$AI9/$AH9)</f>
        <v>0.6411513844198301</v>
      </c>
      <c r="AK9" s="125">
        <f>IF($AF9=0,0,(($T9/$AF9)-1))</f>
        <v>-0.011974595467999616</v>
      </c>
    </row>
    <row r="10" spans="1:37" ht="16.5">
      <c r="A10" s="65"/>
      <c r="B10" s="66" t="s">
        <v>97</v>
      </c>
      <c r="C10" s="67"/>
      <c r="D10" s="88">
        <f>D9</f>
        <v>32697270950</v>
      </c>
      <c r="E10" s="89">
        <f>E9</f>
        <v>7340084000</v>
      </c>
      <c r="F10" s="90">
        <f aca="true" t="shared" si="0" ref="F10:F41">$D10+$E10</f>
        <v>40037354950</v>
      </c>
      <c r="G10" s="88">
        <f>G9</f>
        <v>32255531950</v>
      </c>
      <c r="H10" s="89">
        <f>H9</f>
        <v>7335632000</v>
      </c>
      <c r="I10" s="90">
        <f aca="true" t="shared" si="1" ref="I10:I41">$G10+$H10</f>
        <v>39591163950</v>
      </c>
      <c r="J10" s="88">
        <f>J9</f>
        <v>7861077671</v>
      </c>
      <c r="K10" s="89">
        <f>K9</f>
        <v>891584000</v>
      </c>
      <c r="L10" s="89">
        <f aca="true" t="shared" si="2" ref="L10:L41">$J10+$K10</f>
        <v>8752661671</v>
      </c>
      <c r="M10" s="105">
        <f aca="true" t="shared" si="3" ref="M10:M41">IF($F10=0,0,$L10/$F10)</f>
        <v>0.21861238540684366</v>
      </c>
      <c r="N10" s="88">
        <f>N9</f>
        <v>7459811544</v>
      </c>
      <c r="O10" s="89">
        <f>O9</f>
        <v>1172886000</v>
      </c>
      <c r="P10" s="89">
        <f aca="true" t="shared" si="4" ref="P10:P41">$N10+$O10</f>
        <v>8632697544</v>
      </c>
      <c r="Q10" s="105">
        <f aca="true" t="shared" si="5" ref="Q10:Q41">IF($F10=0,0,$P10/$F10)</f>
        <v>0.21561608040243427</v>
      </c>
      <c r="R10" s="88">
        <f>R9</f>
        <v>6979895944</v>
      </c>
      <c r="S10" s="89">
        <f>S9</f>
        <v>722179200</v>
      </c>
      <c r="T10" s="89">
        <f aca="true" t="shared" si="6" ref="T10:T41">$R10+$S10</f>
        <v>7702075144</v>
      </c>
      <c r="U10" s="105">
        <f aca="true" t="shared" si="7" ref="U10:U41">IF($I10=0,0,$T10/$I10)</f>
        <v>0.1945402553389694</v>
      </c>
      <c r="V10" s="88">
        <f>V9</f>
        <v>0</v>
      </c>
      <c r="W10" s="89">
        <f>W9</f>
        <v>0</v>
      </c>
      <c r="X10" s="89">
        <f aca="true" t="shared" si="8" ref="X10:X41">$V10+$W10</f>
        <v>0</v>
      </c>
      <c r="Y10" s="105">
        <f aca="true" t="shared" si="9" ref="Y10:Y41">IF($I10=0,0,$X10/$I10)</f>
        <v>0</v>
      </c>
      <c r="Z10" s="88">
        <f aca="true" t="shared" si="10" ref="Z10:Z41">$J10+$N10+$R10</f>
        <v>22300785159</v>
      </c>
      <c r="AA10" s="89">
        <f aca="true" t="shared" si="11" ref="AA10:AA41">$K10+$O10+$S10</f>
        <v>2786649200</v>
      </c>
      <c r="AB10" s="89">
        <f aca="true" t="shared" si="12" ref="AB10:AB41">$Z10+$AA10</f>
        <v>25087434359</v>
      </c>
      <c r="AC10" s="105">
        <f aca="true" t="shared" si="13" ref="AC10:AC41">IF($I10=0,0,$AB10/$I10)</f>
        <v>0.633662460408669</v>
      </c>
      <c r="AD10" s="88">
        <f>AD9</f>
        <v>6537307171</v>
      </c>
      <c r="AE10" s="89">
        <f>AE9</f>
        <v>1258115000</v>
      </c>
      <c r="AF10" s="89">
        <f aca="true" t="shared" si="14" ref="AF10:AF41">$AD10+$AE10</f>
        <v>7795422171</v>
      </c>
      <c r="AG10" s="89">
        <f>AG9</f>
        <v>37371341349</v>
      </c>
      <c r="AH10" s="89">
        <f>AH9</f>
        <v>36810509531</v>
      </c>
      <c r="AI10" s="90">
        <f>AI9</f>
        <v>23601109147</v>
      </c>
      <c r="AJ10" s="126">
        <f aca="true" t="shared" si="15" ref="AJ10:AJ41">IF($AH10=0,0,$AI10/$AH10)</f>
        <v>0.6411513844198301</v>
      </c>
      <c r="AK10" s="127">
        <f aca="true" t="shared" si="16" ref="AK10:AK41">IF($AF10=0,0,(($T10/$AF10)-1))</f>
        <v>-0.011974595467999616</v>
      </c>
    </row>
    <row r="11" spans="1:37" ht="12.75">
      <c r="A11" s="62" t="s">
        <v>98</v>
      </c>
      <c r="B11" s="63" t="s">
        <v>243</v>
      </c>
      <c r="C11" s="64" t="s">
        <v>244</v>
      </c>
      <c r="D11" s="85">
        <v>266829114</v>
      </c>
      <c r="E11" s="86">
        <v>74070000</v>
      </c>
      <c r="F11" s="87">
        <f t="shared" si="0"/>
        <v>340899114</v>
      </c>
      <c r="G11" s="85">
        <v>266829114</v>
      </c>
      <c r="H11" s="86">
        <v>74070000</v>
      </c>
      <c r="I11" s="87">
        <f t="shared" si="1"/>
        <v>340899114</v>
      </c>
      <c r="J11" s="85">
        <v>39489629</v>
      </c>
      <c r="K11" s="86">
        <v>11142934</v>
      </c>
      <c r="L11" s="86">
        <f t="shared" si="2"/>
        <v>50632563</v>
      </c>
      <c r="M11" s="104">
        <f t="shared" si="3"/>
        <v>0.1485265315180608</v>
      </c>
      <c r="N11" s="85">
        <v>59607445</v>
      </c>
      <c r="O11" s="86">
        <v>18448159</v>
      </c>
      <c r="P11" s="86">
        <f t="shared" si="4"/>
        <v>78055604</v>
      </c>
      <c r="Q11" s="104">
        <f t="shared" si="5"/>
        <v>0.2289698060054213</v>
      </c>
      <c r="R11" s="85">
        <v>59086212</v>
      </c>
      <c r="S11" s="86">
        <v>21722153</v>
      </c>
      <c r="T11" s="86">
        <f t="shared" si="6"/>
        <v>80808365</v>
      </c>
      <c r="U11" s="104">
        <f t="shared" si="7"/>
        <v>0.23704480792519747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158183286</v>
      </c>
      <c r="AA11" s="86">
        <f t="shared" si="11"/>
        <v>51313246</v>
      </c>
      <c r="AB11" s="86">
        <f t="shared" si="12"/>
        <v>209496532</v>
      </c>
      <c r="AC11" s="104">
        <f t="shared" si="13"/>
        <v>0.6145411454486795</v>
      </c>
      <c r="AD11" s="85">
        <v>52092266</v>
      </c>
      <c r="AE11" s="86">
        <v>21810616</v>
      </c>
      <c r="AF11" s="86">
        <f t="shared" si="14"/>
        <v>73902882</v>
      </c>
      <c r="AG11" s="86">
        <v>395970257</v>
      </c>
      <c r="AH11" s="86">
        <v>340056767</v>
      </c>
      <c r="AI11" s="87">
        <v>185149805</v>
      </c>
      <c r="AJ11" s="124">
        <f t="shared" si="15"/>
        <v>0.5444673447712922</v>
      </c>
      <c r="AK11" s="125">
        <f t="shared" si="16"/>
        <v>0.09343996895817952</v>
      </c>
    </row>
    <row r="12" spans="1:37" ht="12.75">
      <c r="A12" s="62" t="s">
        <v>98</v>
      </c>
      <c r="B12" s="63" t="s">
        <v>245</v>
      </c>
      <c r="C12" s="64" t="s">
        <v>246</v>
      </c>
      <c r="D12" s="85">
        <v>193456203</v>
      </c>
      <c r="E12" s="86">
        <v>79080589</v>
      </c>
      <c r="F12" s="87">
        <f t="shared" si="0"/>
        <v>272536792</v>
      </c>
      <c r="G12" s="85">
        <v>193456203</v>
      </c>
      <c r="H12" s="86">
        <v>79080589</v>
      </c>
      <c r="I12" s="87">
        <f t="shared" si="1"/>
        <v>272536792</v>
      </c>
      <c r="J12" s="85">
        <v>36299691</v>
      </c>
      <c r="K12" s="86">
        <v>8306750</v>
      </c>
      <c r="L12" s="86">
        <f t="shared" si="2"/>
        <v>44606441</v>
      </c>
      <c r="M12" s="104">
        <f t="shared" si="3"/>
        <v>0.1636712631445372</v>
      </c>
      <c r="N12" s="85">
        <v>32299207</v>
      </c>
      <c r="O12" s="86">
        <v>4723366</v>
      </c>
      <c r="P12" s="86">
        <f t="shared" si="4"/>
        <v>37022573</v>
      </c>
      <c r="Q12" s="104">
        <f t="shared" si="5"/>
        <v>0.13584431198559055</v>
      </c>
      <c r="R12" s="85">
        <v>36833706</v>
      </c>
      <c r="S12" s="86">
        <v>5856224</v>
      </c>
      <c r="T12" s="86">
        <f t="shared" si="6"/>
        <v>42689930</v>
      </c>
      <c r="U12" s="104">
        <f t="shared" si="7"/>
        <v>0.15663914470674478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105432604</v>
      </c>
      <c r="AA12" s="86">
        <f t="shared" si="11"/>
        <v>18886340</v>
      </c>
      <c r="AB12" s="86">
        <f t="shared" si="12"/>
        <v>124318944</v>
      </c>
      <c r="AC12" s="104">
        <f t="shared" si="13"/>
        <v>0.4561547198368725</v>
      </c>
      <c r="AD12" s="85">
        <v>26222894</v>
      </c>
      <c r="AE12" s="86">
        <v>4353989</v>
      </c>
      <c r="AF12" s="86">
        <f t="shared" si="14"/>
        <v>30576883</v>
      </c>
      <c r="AG12" s="86">
        <v>208413015</v>
      </c>
      <c r="AH12" s="86">
        <v>215391749</v>
      </c>
      <c r="AI12" s="87">
        <v>106793287</v>
      </c>
      <c r="AJ12" s="124">
        <f t="shared" si="15"/>
        <v>0.4958095539676406</v>
      </c>
      <c r="AK12" s="125">
        <f t="shared" si="16"/>
        <v>0.39615048401107456</v>
      </c>
    </row>
    <row r="13" spans="1:37" ht="12.75">
      <c r="A13" s="62" t="s">
        <v>98</v>
      </c>
      <c r="B13" s="63" t="s">
        <v>247</v>
      </c>
      <c r="C13" s="64" t="s">
        <v>248</v>
      </c>
      <c r="D13" s="85">
        <v>161345000</v>
      </c>
      <c r="E13" s="86">
        <v>79111974</v>
      </c>
      <c r="F13" s="87">
        <f t="shared" si="0"/>
        <v>240456974</v>
      </c>
      <c r="G13" s="85">
        <v>168730000</v>
      </c>
      <c r="H13" s="86">
        <v>71492000</v>
      </c>
      <c r="I13" s="87">
        <f t="shared" si="1"/>
        <v>240222000</v>
      </c>
      <c r="J13" s="85">
        <v>45590468</v>
      </c>
      <c r="K13" s="86">
        <v>7251710</v>
      </c>
      <c r="L13" s="86">
        <f t="shared" si="2"/>
        <v>52842178</v>
      </c>
      <c r="M13" s="104">
        <f t="shared" si="3"/>
        <v>0.21975731092748427</v>
      </c>
      <c r="N13" s="85">
        <v>41141288</v>
      </c>
      <c r="O13" s="86">
        <v>8096260</v>
      </c>
      <c r="P13" s="86">
        <f t="shared" si="4"/>
        <v>49237548</v>
      </c>
      <c r="Q13" s="104">
        <f t="shared" si="5"/>
        <v>0.2047665625202453</v>
      </c>
      <c r="R13" s="85">
        <v>111977833</v>
      </c>
      <c r="S13" s="86">
        <v>9152737</v>
      </c>
      <c r="T13" s="86">
        <f t="shared" si="6"/>
        <v>121130570</v>
      </c>
      <c r="U13" s="104">
        <f t="shared" si="7"/>
        <v>0.5042442823721391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198709589</v>
      </c>
      <c r="AA13" s="86">
        <f t="shared" si="11"/>
        <v>24500707</v>
      </c>
      <c r="AB13" s="86">
        <f t="shared" si="12"/>
        <v>223210296</v>
      </c>
      <c r="AC13" s="104">
        <f t="shared" si="13"/>
        <v>0.9291834053500512</v>
      </c>
      <c r="AD13" s="85">
        <v>24881235</v>
      </c>
      <c r="AE13" s="86">
        <v>6081623</v>
      </c>
      <c r="AF13" s="86">
        <f t="shared" si="14"/>
        <v>30962858</v>
      </c>
      <c r="AG13" s="86">
        <v>184071013</v>
      </c>
      <c r="AH13" s="86">
        <v>179021000</v>
      </c>
      <c r="AI13" s="87">
        <v>120040864</v>
      </c>
      <c r="AJ13" s="124">
        <f t="shared" si="15"/>
        <v>0.6705406851710135</v>
      </c>
      <c r="AK13" s="125">
        <f t="shared" si="16"/>
        <v>2.9121249724427893</v>
      </c>
    </row>
    <row r="14" spans="1:37" ht="12.75">
      <c r="A14" s="62" t="s">
        <v>98</v>
      </c>
      <c r="B14" s="63" t="s">
        <v>249</v>
      </c>
      <c r="C14" s="64" t="s">
        <v>250</v>
      </c>
      <c r="D14" s="85">
        <v>928646237</v>
      </c>
      <c r="E14" s="86">
        <v>132788185</v>
      </c>
      <c r="F14" s="87">
        <f t="shared" si="0"/>
        <v>1061434422</v>
      </c>
      <c r="G14" s="85">
        <v>928646237</v>
      </c>
      <c r="H14" s="86">
        <v>132788185</v>
      </c>
      <c r="I14" s="87">
        <f t="shared" si="1"/>
        <v>1061434422</v>
      </c>
      <c r="J14" s="85">
        <v>191466283</v>
      </c>
      <c r="K14" s="86">
        <v>19488059</v>
      </c>
      <c r="L14" s="86">
        <f t="shared" si="2"/>
        <v>210954342</v>
      </c>
      <c r="M14" s="104">
        <f t="shared" si="3"/>
        <v>0.19874458339358433</v>
      </c>
      <c r="N14" s="85">
        <v>178728957</v>
      </c>
      <c r="O14" s="86">
        <v>26800646</v>
      </c>
      <c r="P14" s="86">
        <f t="shared" si="4"/>
        <v>205529603</v>
      </c>
      <c r="Q14" s="104">
        <f t="shared" si="5"/>
        <v>0.19363382111985059</v>
      </c>
      <c r="R14" s="85">
        <v>84581429</v>
      </c>
      <c r="S14" s="86">
        <v>10467658</v>
      </c>
      <c r="T14" s="86">
        <f t="shared" si="6"/>
        <v>95049087</v>
      </c>
      <c r="U14" s="104">
        <f t="shared" si="7"/>
        <v>0.08954777142134175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454776669</v>
      </c>
      <c r="AA14" s="86">
        <f t="shared" si="11"/>
        <v>56756363</v>
      </c>
      <c r="AB14" s="86">
        <f t="shared" si="12"/>
        <v>511533032</v>
      </c>
      <c r="AC14" s="104">
        <f t="shared" si="13"/>
        <v>0.48192617593477666</v>
      </c>
      <c r="AD14" s="85">
        <v>186889482</v>
      </c>
      <c r="AE14" s="86">
        <v>16607888</v>
      </c>
      <c r="AF14" s="86">
        <f t="shared" si="14"/>
        <v>203497370</v>
      </c>
      <c r="AG14" s="86">
        <v>982822049</v>
      </c>
      <c r="AH14" s="86">
        <v>1059478761</v>
      </c>
      <c r="AI14" s="87">
        <v>571058211</v>
      </c>
      <c r="AJ14" s="124">
        <f t="shared" si="15"/>
        <v>0.53899920604449</v>
      </c>
      <c r="AK14" s="125">
        <f t="shared" si="16"/>
        <v>-0.5329222829759421</v>
      </c>
    </row>
    <row r="15" spans="1:37" ht="12.75">
      <c r="A15" s="62" t="s">
        <v>113</v>
      </c>
      <c r="B15" s="63" t="s">
        <v>251</v>
      </c>
      <c r="C15" s="64" t="s">
        <v>252</v>
      </c>
      <c r="D15" s="85">
        <v>913431099</v>
      </c>
      <c r="E15" s="86">
        <v>362325304</v>
      </c>
      <c r="F15" s="87">
        <f t="shared" si="0"/>
        <v>1275756403</v>
      </c>
      <c r="G15" s="85">
        <v>913431099</v>
      </c>
      <c r="H15" s="86">
        <v>362325304</v>
      </c>
      <c r="I15" s="87">
        <f t="shared" si="1"/>
        <v>1275756403</v>
      </c>
      <c r="J15" s="85">
        <v>199656989</v>
      </c>
      <c r="K15" s="86">
        <v>65275704</v>
      </c>
      <c r="L15" s="86">
        <f t="shared" si="2"/>
        <v>264932693</v>
      </c>
      <c r="M15" s="104">
        <f t="shared" si="3"/>
        <v>0.2076671474091751</v>
      </c>
      <c r="N15" s="85">
        <v>181654721</v>
      </c>
      <c r="O15" s="86">
        <v>81760329</v>
      </c>
      <c r="P15" s="86">
        <f t="shared" si="4"/>
        <v>263415050</v>
      </c>
      <c r="Q15" s="104">
        <f t="shared" si="5"/>
        <v>0.2064775449141916</v>
      </c>
      <c r="R15" s="85">
        <v>95573729</v>
      </c>
      <c r="S15" s="86">
        <v>18742747</v>
      </c>
      <c r="T15" s="86">
        <f t="shared" si="6"/>
        <v>114316476</v>
      </c>
      <c r="U15" s="104">
        <f t="shared" si="7"/>
        <v>0.08960682127965773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476885439</v>
      </c>
      <c r="AA15" s="86">
        <f t="shared" si="11"/>
        <v>165778780</v>
      </c>
      <c r="AB15" s="86">
        <f t="shared" si="12"/>
        <v>642664219</v>
      </c>
      <c r="AC15" s="104">
        <f t="shared" si="13"/>
        <v>0.5037515136030244</v>
      </c>
      <c r="AD15" s="85">
        <v>250859822</v>
      </c>
      <c r="AE15" s="86">
        <v>62990091</v>
      </c>
      <c r="AF15" s="86">
        <f t="shared" si="14"/>
        <v>313849913</v>
      </c>
      <c r="AG15" s="86">
        <v>1281410326</v>
      </c>
      <c r="AH15" s="86">
        <v>1277454467</v>
      </c>
      <c r="AI15" s="87">
        <v>910130341</v>
      </c>
      <c r="AJ15" s="124">
        <f t="shared" si="15"/>
        <v>0.7124561888592151</v>
      </c>
      <c r="AK15" s="125">
        <f t="shared" si="16"/>
        <v>-0.6357606892183526</v>
      </c>
    </row>
    <row r="16" spans="1:37" ht="16.5">
      <c r="A16" s="65"/>
      <c r="B16" s="66" t="s">
        <v>253</v>
      </c>
      <c r="C16" s="67"/>
      <c r="D16" s="88">
        <f>SUM(D11:D15)</f>
        <v>2463707653</v>
      </c>
      <c r="E16" s="89">
        <f>SUM(E11:E15)</f>
        <v>727376052</v>
      </c>
      <c r="F16" s="90">
        <f t="shared" si="0"/>
        <v>3191083705</v>
      </c>
      <c r="G16" s="88">
        <f>SUM(G11:G15)</f>
        <v>2471092653</v>
      </c>
      <c r="H16" s="89">
        <f>SUM(H11:H15)</f>
        <v>719756078</v>
      </c>
      <c r="I16" s="90">
        <f t="shared" si="1"/>
        <v>3190848731</v>
      </c>
      <c r="J16" s="88">
        <f>SUM(J11:J15)</f>
        <v>512503060</v>
      </c>
      <c r="K16" s="89">
        <f>SUM(K11:K15)</f>
        <v>111465157</v>
      </c>
      <c r="L16" s="89">
        <f t="shared" si="2"/>
        <v>623968217</v>
      </c>
      <c r="M16" s="105">
        <f t="shared" si="3"/>
        <v>0.19553489493939802</v>
      </c>
      <c r="N16" s="88">
        <f>SUM(N11:N15)</f>
        <v>493431618</v>
      </c>
      <c r="O16" s="89">
        <f>SUM(O11:O15)</f>
        <v>139828760</v>
      </c>
      <c r="P16" s="89">
        <f t="shared" si="4"/>
        <v>633260378</v>
      </c>
      <c r="Q16" s="105">
        <f t="shared" si="5"/>
        <v>0.19844680884044688</v>
      </c>
      <c r="R16" s="88">
        <f>SUM(R11:R15)</f>
        <v>388052909</v>
      </c>
      <c r="S16" s="89">
        <f>SUM(S11:S15)</f>
        <v>65941519</v>
      </c>
      <c r="T16" s="89">
        <f t="shared" si="6"/>
        <v>453994428</v>
      </c>
      <c r="U16" s="105">
        <f t="shared" si="7"/>
        <v>0.142280147469642</v>
      </c>
      <c r="V16" s="88">
        <f>SUM(V11:V15)</f>
        <v>0</v>
      </c>
      <c r="W16" s="89">
        <f>SUM(W11:W15)</f>
        <v>0</v>
      </c>
      <c r="X16" s="89">
        <f t="shared" si="8"/>
        <v>0</v>
      </c>
      <c r="Y16" s="105">
        <f t="shared" si="9"/>
        <v>0</v>
      </c>
      <c r="Z16" s="88">
        <f t="shared" si="10"/>
        <v>1393987587</v>
      </c>
      <c r="AA16" s="89">
        <f t="shared" si="11"/>
        <v>317235436</v>
      </c>
      <c r="AB16" s="89">
        <f t="shared" si="12"/>
        <v>1711223023</v>
      </c>
      <c r="AC16" s="105">
        <f t="shared" si="13"/>
        <v>0.536290864049738</v>
      </c>
      <c r="AD16" s="88">
        <f>SUM(AD11:AD15)</f>
        <v>540945699</v>
      </c>
      <c r="AE16" s="89">
        <f>SUM(AE11:AE15)</f>
        <v>111844207</v>
      </c>
      <c r="AF16" s="89">
        <f t="shared" si="14"/>
        <v>652789906</v>
      </c>
      <c r="AG16" s="89">
        <f>SUM(AG11:AG15)</f>
        <v>3052686660</v>
      </c>
      <c r="AH16" s="89">
        <f>SUM(AH11:AH15)</f>
        <v>3071402744</v>
      </c>
      <c r="AI16" s="90">
        <f>SUM(AI11:AI15)</f>
        <v>1893172508</v>
      </c>
      <c r="AJ16" s="126">
        <f t="shared" si="15"/>
        <v>0.6163869299453878</v>
      </c>
      <c r="AK16" s="127">
        <f t="shared" si="16"/>
        <v>-0.3045320955070038</v>
      </c>
    </row>
    <row r="17" spans="1:37" ht="12.75">
      <c r="A17" s="62" t="s">
        <v>98</v>
      </c>
      <c r="B17" s="63" t="s">
        <v>254</v>
      </c>
      <c r="C17" s="64" t="s">
        <v>255</v>
      </c>
      <c r="D17" s="85">
        <v>138411000</v>
      </c>
      <c r="E17" s="86">
        <v>40516000</v>
      </c>
      <c r="F17" s="87">
        <f t="shared" si="0"/>
        <v>178927000</v>
      </c>
      <c r="G17" s="85">
        <v>138411000</v>
      </c>
      <c r="H17" s="86">
        <v>40516000</v>
      </c>
      <c r="I17" s="87">
        <f t="shared" si="1"/>
        <v>178927000</v>
      </c>
      <c r="J17" s="85">
        <v>26096886</v>
      </c>
      <c r="K17" s="86">
        <v>6403410</v>
      </c>
      <c r="L17" s="86">
        <f t="shared" si="2"/>
        <v>32500296</v>
      </c>
      <c r="M17" s="104">
        <f t="shared" si="3"/>
        <v>0.18163997607963023</v>
      </c>
      <c r="N17" s="85">
        <v>36318764</v>
      </c>
      <c r="O17" s="86">
        <v>9383493</v>
      </c>
      <c r="P17" s="86">
        <f t="shared" si="4"/>
        <v>45702257</v>
      </c>
      <c r="Q17" s="104">
        <f t="shared" si="5"/>
        <v>0.25542403885383425</v>
      </c>
      <c r="R17" s="85">
        <v>38134053</v>
      </c>
      <c r="S17" s="86">
        <v>8865964</v>
      </c>
      <c r="T17" s="86">
        <f t="shared" si="6"/>
        <v>47000017</v>
      </c>
      <c r="U17" s="104">
        <f t="shared" si="7"/>
        <v>0.2626770526527578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100549703</v>
      </c>
      <c r="AA17" s="86">
        <f t="shared" si="11"/>
        <v>24652867</v>
      </c>
      <c r="AB17" s="86">
        <f t="shared" si="12"/>
        <v>125202570</v>
      </c>
      <c r="AC17" s="104">
        <f t="shared" si="13"/>
        <v>0.6997410675862223</v>
      </c>
      <c r="AD17" s="85">
        <v>30834464</v>
      </c>
      <c r="AE17" s="86">
        <v>3718680</v>
      </c>
      <c r="AF17" s="86">
        <f t="shared" si="14"/>
        <v>34553144</v>
      </c>
      <c r="AG17" s="86">
        <v>164776000</v>
      </c>
      <c r="AH17" s="86">
        <v>175298000</v>
      </c>
      <c r="AI17" s="87">
        <v>122406913</v>
      </c>
      <c r="AJ17" s="124">
        <f t="shared" si="15"/>
        <v>0.6982790048945224</v>
      </c>
      <c r="AK17" s="125">
        <f t="shared" si="16"/>
        <v>0.36022403634239475</v>
      </c>
    </row>
    <row r="18" spans="1:37" ht="12.75">
      <c r="A18" s="62" t="s">
        <v>98</v>
      </c>
      <c r="B18" s="63" t="s">
        <v>256</v>
      </c>
      <c r="C18" s="64" t="s">
        <v>257</v>
      </c>
      <c r="D18" s="85">
        <v>428244476</v>
      </c>
      <c r="E18" s="86">
        <v>30406771</v>
      </c>
      <c r="F18" s="87">
        <f t="shared" si="0"/>
        <v>458651247</v>
      </c>
      <c r="G18" s="85">
        <v>362191346</v>
      </c>
      <c r="H18" s="86">
        <v>36726771</v>
      </c>
      <c r="I18" s="87">
        <f t="shared" si="1"/>
        <v>398918117</v>
      </c>
      <c r="J18" s="85">
        <v>82089411</v>
      </c>
      <c r="K18" s="86">
        <v>7272646</v>
      </c>
      <c r="L18" s="86">
        <f t="shared" si="2"/>
        <v>89362057</v>
      </c>
      <c r="M18" s="104">
        <f t="shared" si="3"/>
        <v>0.1948366162405746</v>
      </c>
      <c r="N18" s="85">
        <v>87505161</v>
      </c>
      <c r="O18" s="86">
        <v>6628401</v>
      </c>
      <c r="P18" s="86">
        <f t="shared" si="4"/>
        <v>94133562</v>
      </c>
      <c r="Q18" s="104">
        <f t="shared" si="5"/>
        <v>0.20523995653717256</v>
      </c>
      <c r="R18" s="85">
        <v>76544988</v>
      </c>
      <c r="S18" s="86">
        <v>801775</v>
      </c>
      <c r="T18" s="86">
        <f t="shared" si="6"/>
        <v>77346763</v>
      </c>
      <c r="U18" s="104">
        <f t="shared" si="7"/>
        <v>0.19389132682585083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246139560</v>
      </c>
      <c r="AA18" s="86">
        <f t="shared" si="11"/>
        <v>14702822</v>
      </c>
      <c r="AB18" s="86">
        <f t="shared" si="12"/>
        <v>260842382</v>
      </c>
      <c r="AC18" s="104">
        <f t="shared" si="13"/>
        <v>0.6538744942486531</v>
      </c>
      <c r="AD18" s="85">
        <v>72135797</v>
      </c>
      <c r="AE18" s="86">
        <v>1690607</v>
      </c>
      <c r="AF18" s="86">
        <f t="shared" si="14"/>
        <v>73826404</v>
      </c>
      <c r="AG18" s="86">
        <v>396804081</v>
      </c>
      <c r="AH18" s="86">
        <v>422136046</v>
      </c>
      <c r="AI18" s="87">
        <v>265714156</v>
      </c>
      <c r="AJ18" s="124">
        <f t="shared" si="15"/>
        <v>0.6294514730921604</v>
      </c>
      <c r="AK18" s="125">
        <f t="shared" si="16"/>
        <v>0.04768428108729239</v>
      </c>
    </row>
    <row r="19" spans="1:37" ht="12.75">
      <c r="A19" s="62" t="s">
        <v>98</v>
      </c>
      <c r="B19" s="63" t="s">
        <v>258</v>
      </c>
      <c r="C19" s="64" t="s">
        <v>259</v>
      </c>
      <c r="D19" s="85">
        <v>154886366</v>
      </c>
      <c r="E19" s="86">
        <v>12164000</v>
      </c>
      <c r="F19" s="87">
        <f t="shared" si="0"/>
        <v>167050366</v>
      </c>
      <c r="G19" s="85">
        <v>154886366</v>
      </c>
      <c r="H19" s="86">
        <v>12164000</v>
      </c>
      <c r="I19" s="87">
        <f t="shared" si="1"/>
        <v>167050366</v>
      </c>
      <c r="J19" s="85">
        <v>34407823</v>
      </c>
      <c r="K19" s="86">
        <v>4079371</v>
      </c>
      <c r="L19" s="86">
        <f t="shared" si="2"/>
        <v>38487194</v>
      </c>
      <c r="M19" s="104">
        <f t="shared" si="3"/>
        <v>0.23039275472165083</v>
      </c>
      <c r="N19" s="85">
        <v>41727702</v>
      </c>
      <c r="O19" s="86">
        <v>1052631</v>
      </c>
      <c r="P19" s="86">
        <f t="shared" si="4"/>
        <v>42780333</v>
      </c>
      <c r="Q19" s="104">
        <f t="shared" si="5"/>
        <v>0.25609242304802854</v>
      </c>
      <c r="R19" s="85">
        <v>29786198</v>
      </c>
      <c r="S19" s="86">
        <v>5186552</v>
      </c>
      <c r="T19" s="86">
        <f t="shared" si="6"/>
        <v>34972750</v>
      </c>
      <c r="U19" s="104">
        <f t="shared" si="7"/>
        <v>0.20935452485030773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105921723</v>
      </c>
      <c r="AA19" s="86">
        <f t="shared" si="11"/>
        <v>10318554</v>
      </c>
      <c r="AB19" s="86">
        <f t="shared" si="12"/>
        <v>116240277</v>
      </c>
      <c r="AC19" s="104">
        <f t="shared" si="13"/>
        <v>0.6958397026199871</v>
      </c>
      <c r="AD19" s="85">
        <v>40735350</v>
      </c>
      <c r="AE19" s="86">
        <v>3237270</v>
      </c>
      <c r="AF19" s="86">
        <f t="shared" si="14"/>
        <v>43972620</v>
      </c>
      <c r="AG19" s="86">
        <v>152606175</v>
      </c>
      <c r="AH19" s="86">
        <v>178057742</v>
      </c>
      <c r="AI19" s="87">
        <v>111150396</v>
      </c>
      <c r="AJ19" s="124">
        <f t="shared" si="15"/>
        <v>0.6242379283906678</v>
      </c>
      <c r="AK19" s="125">
        <f t="shared" si="16"/>
        <v>-0.20466986047226665</v>
      </c>
    </row>
    <row r="20" spans="1:37" ht="12.75">
      <c r="A20" s="62" t="s">
        <v>98</v>
      </c>
      <c r="B20" s="63" t="s">
        <v>260</v>
      </c>
      <c r="C20" s="64" t="s">
        <v>261</v>
      </c>
      <c r="D20" s="85">
        <v>54105149</v>
      </c>
      <c r="E20" s="86">
        <v>18364000</v>
      </c>
      <c r="F20" s="87">
        <f t="shared" si="0"/>
        <v>72469149</v>
      </c>
      <c r="G20" s="85">
        <v>55266314</v>
      </c>
      <c r="H20" s="86">
        <v>11872000</v>
      </c>
      <c r="I20" s="87">
        <f t="shared" si="1"/>
        <v>67138314</v>
      </c>
      <c r="J20" s="85">
        <v>9232871</v>
      </c>
      <c r="K20" s="86">
        <v>2246161</v>
      </c>
      <c r="L20" s="86">
        <f t="shared" si="2"/>
        <v>11479032</v>
      </c>
      <c r="M20" s="104">
        <f t="shared" si="3"/>
        <v>0.158398879501124</v>
      </c>
      <c r="N20" s="85">
        <v>11189157</v>
      </c>
      <c r="O20" s="86">
        <v>1487082</v>
      </c>
      <c r="P20" s="86">
        <f t="shared" si="4"/>
        <v>12676239</v>
      </c>
      <c r="Q20" s="104">
        <f t="shared" si="5"/>
        <v>0.1749191093716307</v>
      </c>
      <c r="R20" s="85">
        <v>6896744</v>
      </c>
      <c r="S20" s="86">
        <v>4783048</v>
      </c>
      <c r="T20" s="86">
        <f t="shared" si="6"/>
        <v>11679792</v>
      </c>
      <c r="U20" s="104">
        <f t="shared" si="7"/>
        <v>0.17396612015011279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27318772</v>
      </c>
      <c r="AA20" s="86">
        <f t="shared" si="11"/>
        <v>8516291</v>
      </c>
      <c r="AB20" s="86">
        <f t="shared" si="12"/>
        <v>35835063</v>
      </c>
      <c r="AC20" s="104">
        <f t="shared" si="13"/>
        <v>0.5337498198122759</v>
      </c>
      <c r="AD20" s="85">
        <v>10572330</v>
      </c>
      <c r="AE20" s="86">
        <v>3145671</v>
      </c>
      <c r="AF20" s="86">
        <f t="shared" si="14"/>
        <v>13718001</v>
      </c>
      <c r="AG20" s="86">
        <v>70686490</v>
      </c>
      <c r="AH20" s="86">
        <v>74486566</v>
      </c>
      <c r="AI20" s="87">
        <v>51269447</v>
      </c>
      <c r="AJ20" s="124">
        <f t="shared" si="15"/>
        <v>0.6883046132103875</v>
      </c>
      <c r="AK20" s="125">
        <f t="shared" si="16"/>
        <v>-0.14857915522822895</v>
      </c>
    </row>
    <row r="21" spans="1:37" ht="12.75">
      <c r="A21" s="62" t="s">
        <v>98</v>
      </c>
      <c r="B21" s="63" t="s">
        <v>80</v>
      </c>
      <c r="C21" s="64" t="s">
        <v>81</v>
      </c>
      <c r="D21" s="85">
        <v>4904829221</v>
      </c>
      <c r="E21" s="86">
        <v>698424000</v>
      </c>
      <c r="F21" s="87">
        <f t="shared" si="0"/>
        <v>5603253221</v>
      </c>
      <c r="G21" s="85">
        <v>4754809256</v>
      </c>
      <c r="H21" s="86">
        <v>762591022</v>
      </c>
      <c r="I21" s="87">
        <f t="shared" si="1"/>
        <v>5517400278</v>
      </c>
      <c r="J21" s="85">
        <v>1088615116</v>
      </c>
      <c r="K21" s="86">
        <v>56195501</v>
      </c>
      <c r="L21" s="86">
        <f t="shared" si="2"/>
        <v>1144810617</v>
      </c>
      <c r="M21" s="104">
        <f t="shared" si="3"/>
        <v>0.20431177600709757</v>
      </c>
      <c r="N21" s="85">
        <v>1015601436</v>
      </c>
      <c r="O21" s="86">
        <v>158991626</v>
      </c>
      <c r="P21" s="86">
        <f t="shared" si="4"/>
        <v>1174593062</v>
      </c>
      <c r="Q21" s="104">
        <f t="shared" si="5"/>
        <v>0.20962698198215163</v>
      </c>
      <c r="R21" s="85">
        <v>1036014913</v>
      </c>
      <c r="S21" s="86">
        <v>82274100</v>
      </c>
      <c r="T21" s="86">
        <f t="shared" si="6"/>
        <v>1118289013</v>
      </c>
      <c r="U21" s="104">
        <f t="shared" si="7"/>
        <v>0.2026840462271786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3140231465</v>
      </c>
      <c r="AA21" s="86">
        <f t="shared" si="11"/>
        <v>297461227</v>
      </c>
      <c r="AB21" s="86">
        <f t="shared" si="12"/>
        <v>3437692692</v>
      </c>
      <c r="AC21" s="104">
        <f t="shared" si="13"/>
        <v>0.6230638559445115</v>
      </c>
      <c r="AD21" s="85">
        <v>992934177</v>
      </c>
      <c r="AE21" s="86">
        <v>150118016</v>
      </c>
      <c r="AF21" s="86">
        <f t="shared" si="14"/>
        <v>1143052193</v>
      </c>
      <c r="AG21" s="86">
        <v>5179811140</v>
      </c>
      <c r="AH21" s="86">
        <v>6590751383</v>
      </c>
      <c r="AI21" s="87">
        <v>3333976392</v>
      </c>
      <c r="AJ21" s="124">
        <f t="shared" si="15"/>
        <v>0.5058567981489281</v>
      </c>
      <c r="AK21" s="125">
        <f t="shared" si="16"/>
        <v>-0.021664085114965537</v>
      </c>
    </row>
    <row r="22" spans="1:37" ht="12.75">
      <c r="A22" s="62" t="s">
        <v>98</v>
      </c>
      <c r="B22" s="63" t="s">
        <v>262</v>
      </c>
      <c r="C22" s="64" t="s">
        <v>263</v>
      </c>
      <c r="D22" s="85">
        <v>86760565</v>
      </c>
      <c r="E22" s="86">
        <v>22985000</v>
      </c>
      <c r="F22" s="87">
        <f t="shared" si="0"/>
        <v>109745565</v>
      </c>
      <c r="G22" s="85">
        <v>86760565</v>
      </c>
      <c r="H22" s="86">
        <v>22985000</v>
      </c>
      <c r="I22" s="87">
        <f t="shared" si="1"/>
        <v>109745565</v>
      </c>
      <c r="J22" s="85">
        <v>13170348</v>
      </c>
      <c r="K22" s="86">
        <v>2538126</v>
      </c>
      <c r="L22" s="86">
        <f t="shared" si="2"/>
        <v>15708474</v>
      </c>
      <c r="M22" s="104">
        <f t="shared" si="3"/>
        <v>0.14313538774892634</v>
      </c>
      <c r="N22" s="85">
        <v>19662824</v>
      </c>
      <c r="O22" s="86">
        <v>5676134</v>
      </c>
      <c r="P22" s="86">
        <f t="shared" si="4"/>
        <v>25338958</v>
      </c>
      <c r="Q22" s="104">
        <f t="shared" si="5"/>
        <v>0.2308882185808602</v>
      </c>
      <c r="R22" s="85">
        <v>12832710</v>
      </c>
      <c r="S22" s="86">
        <v>0</v>
      </c>
      <c r="T22" s="86">
        <f t="shared" si="6"/>
        <v>12832710</v>
      </c>
      <c r="U22" s="104">
        <f t="shared" si="7"/>
        <v>0.11693146780008833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45665882</v>
      </c>
      <c r="AA22" s="86">
        <f t="shared" si="11"/>
        <v>8214260</v>
      </c>
      <c r="AB22" s="86">
        <f t="shared" si="12"/>
        <v>53880142</v>
      </c>
      <c r="AC22" s="104">
        <f t="shared" si="13"/>
        <v>0.4909550741298749</v>
      </c>
      <c r="AD22" s="85">
        <v>14652498</v>
      </c>
      <c r="AE22" s="86">
        <v>2821185</v>
      </c>
      <c r="AF22" s="86">
        <f t="shared" si="14"/>
        <v>17473683</v>
      </c>
      <c r="AG22" s="86">
        <v>100929584</v>
      </c>
      <c r="AH22" s="86">
        <v>102988824</v>
      </c>
      <c r="AI22" s="87">
        <v>63103859</v>
      </c>
      <c r="AJ22" s="124">
        <f t="shared" si="15"/>
        <v>0.6127253089131303</v>
      </c>
      <c r="AK22" s="125">
        <f t="shared" si="16"/>
        <v>-0.26559787080949104</v>
      </c>
    </row>
    <row r="23" spans="1:37" ht="12.75">
      <c r="A23" s="62" t="s">
        <v>98</v>
      </c>
      <c r="B23" s="63" t="s">
        <v>264</v>
      </c>
      <c r="C23" s="64" t="s">
        <v>265</v>
      </c>
      <c r="D23" s="85">
        <v>104546697</v>
      </c>
      <c r="E23" s="86">
        <v>21005250</v>
      </c>
      <c r="F23" s="87">
        <f t="shared" si="0"/>
        <v>125551947</v>
      </c>
      <c r="G23" s="85">
        <v>119401976</v>
      </c>
      <c r="H23" s="86">
        <v>22679144</v>
      </c>
      <c r="I23" s="87">
        <f t="shared" si="1"/>
        <v>142081120</v>
      </c>
      <c r="J23" s="85">
        <v>21703594</v>
      </c>
      <c r="K23" s="86">
        <v>3352191</v>
      </c>
      <c r="L23" s="86">
        <f t="shared" si="2"/>
        <v>25055785</v>
      </c>
      <c r="M23" s="104">
        <f t="shared" si="3"/>
        <v>0.19956508519935576</v>
      </c>
      <c r="N23" s="85">
        <v>21463875</v>
      </c>
      <c r="O23" s="86">
        <v>9122280</v>
      </c>
      <c r="P23" s="86">
        <f t="shared" si="4"/>
        <v>30586155</v>
      </c>
      <c r="Q23" s="104">
        <f t="shared" si="5"/>
        <v>0.2436135458735658</v>
      </c>
      <c r="R23" s="85">
        <v>16974751</v>
      </c>
      <c r="S23" s="86">
        <v>25900</v>
      </c>
      <c r="T23" s="86">
        <f t="shared" si="6"/>
        <v>17000651</v>
      </c>
      <c r="U23" s="104">
        <f t="shared" si="7"/>
        <v>0.11965453960385447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60142220</v>
      </c>
      <c r="AA23" s="86">
        <f t="shared" si="11"/>
        <v>12500371</v>
      </c>
      <c r="AB23" s="86">
        <f t="shared" si="12"/>
        <v>72642591</v>
      </c>
      <c r="AC23" s="104">
        <f t="shared" si="13"/>
        <v>0.5112754671415879</v>
      </c>
      <c r="AD23" s="85">
        <v>3520040</v>
      </c>
      <c r="AE23" s="86">
        <v>7822956</v>
      </c>
      <c r="AF23" s="86">
        <f t="shared" si="14"/>
        <v>11342996</v>
      </c>
      <c r="AG23" s="86">
        <v>134485675</v>
      </c>
      <c r="AH23" s="86">
        <v>143202698</v>
      </c>
      <c r="AI23" s="87">
        <v>94114397</v>
      </c>
      <c r="AJ23" s="124">
        <f t="shared" si="15"/>
        <v>0.657211060367033</v>
      </c>
      <c r="AK23" s="125">
        <f t="shared" si="16"/>
        <v>0.49877959932278904</v>
      </c>
    </row>
    <row r="24" spans="1:37" ht="12.75">
      <c r="A24" s="62" t="s">
        <v>113</v>
      </c>
      <c r="B24" s="63" t="s">
        <v>266</v>
      </c>
      <c r="C24" s="64" t="s">
        <v>267</v>
      </c>
      <c r="D24" s="85">
        <v>738350950</v>
      </c>
      <c r="E24" s="86">
        <v>201043639</v>
      </c>
      <c r="F24" s="87">
        <f t="shared" si="0"/>
        <v>939394589</v>
      </c>
      <c r="G24" s="85">
        <v>774510666</v>
      </c>
      <c r="H24" s="86">
        <v>201043639</v>
      </c>
      <c r="I24" s="87">
        <f t="shared" si="1"/>
        <v>975554305</v>
      </c>
      <c r="J24" s="85">
        <v>158589656</v>
      </c>
      <c r="K24" s="86">
        <v>34540144</v>
      </c>
      <c r="L24" s="86">
        <f t="shared" si="2"/>
        <v>193129800</v>
      </c>
      <c r="M24" s="104">
        <f t="shared" si="3"/>
        <v>0.20558964492821877</v>
      </c>
      <c r="N24" s="85">
        <v>192112896</v>
      </c>
      <c r="O24" s="86">
        <v>36544255</v>
      </c>
      <c r="P24" s="86">
        <f t="shared" si="4"/>
        <v>228657151</v>
      </c>
      <c r="Q24" s="104">
        <f t="shared" si="5"/>
        <v>0.2434090569367757</v>
      </c>
      <c r="R24" s="85">
        <v>197843760</v>
      </c>
      <c r="S24" s="86">
        <v>29397000</v>
      </c>
      <c r="T24" s="86">
        <f t="shared" si="6"/>
        <v>227240760</v>
      </c>
      <c r="U24" s="104">
        <f t="shared" si="7"/>
        <v>0.23293501841499228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548546312</v>
      </c>
      <c r="AA24" s="86">
        <f t="shared" si="11"/>
        <v>100481399</v>
      </c>
      <c r="AB24" s="86">
        <f t="shared" si="12"/>
        <v>649027711</v>
      </c>
      <c r="AC24" s="104">
        <f t="shared" si="13"/>
        <v>0.6652912171813952</v>
      </c>
      <c r="AD24" s="85">
        <v>90286681</v>
      </c>
      <c r="AE24" s="86">
        <v>22640209</v>
      </c>
      <c r="AF24" s="86">
        <f t="shared" si="14"/>
        <v>112926890</v>
      </c>
      <c r="AG24" s="86">
        <v>813513997</v>
      </c>
      <c r="AH24" s="86">
        <v>920339837</v>
      </c>
      <c r="AI24" s="87">
        <v>624395319</v>
      </c>
      <c r="AJ24" s="124">
        <f t="shared" si="15"/>
        <v>0.6784399565222775</v>
      </c>
      <c r="AK24" s="125">
        <f t="shared" si="16"/>
        <v>1.0122821057057356</v>
      </c>
    </row>
    <row r="25" spans="1:37" ht="16.5">
      <c r="A25" s="65"/>
      <c r="B25" s="66" t="s">
        <v>268</v>
      </c>
      <c r="C25" s="67"/>
      <c r="D25" s="88">
        <f>SUM(D17:D24)</f>
        <v>6610134424</v>
      </c>
      <c r="E25" s="89">
        <f>SUM(E17:E24)</f>
        <v>1044908660</v>
      </c>
      <c r="F25" s="90">
        <f t="shared" si="0"/>
        <v>7655043084</v>
      </c>
      <c r="G25" s="88">
        <f>SUM(G17:G24)</f>
        <v>6446237489</v>
      </c>
      <c r="H25" s="89">
        <f>SUM(H17:H24)</f>
        <v>1110577576</v>
      </c>
      <c r="I25" s="90">
        <f t="shared" si="1"/>
        <v>7556815065</v>
      </c>
      <c r="J25" s="88">
        <f>SUM(J17:J24)</f>
        <v>1433905705</v>
      </c>
      <c r="K25" s="89">
        <f>SUM(K17:K24)</f>
        <v>116627550</v>
      </c>
      <c r="L25" s="89">
        <f t="shared" si="2"/>
        <v>1550533255</v>
      </c>
      <c r="M25" s="105">
        <f t="shared" si="3"/>
        <v>0.20255055889114576</v>
      </c>
      <c r="N25" s="88">
        <f>SUM(N17:N24)</f>
        <v>1425581815</v>
      </c>
      <c r="O25" s="89">
        <f>SUM(O17:O24)</f>
        <v>228885902</v>
      </c>
      <c r="P25" s="89">
        <f t="shared" si="4"/>
        <v>1654467717</v>
      </c>
      <c r="Q25" s="105">
        <f t="shared" si="5"/>
        <v>0.21612781258645625</v>
      </c>
      <c r="R25" s="88">
        <f>SUM(R17:R24)</f>
        <v>1415028117</v>
      </c>
      <c r="S25" s="89">
        <f>SUM(S17:S24)</f>
        <v>131334339</v>
      </c>
      <c r="T25" s="89">
        <f t="shared" si="6"/>
        <v>1546362456</v>
      </c>
      <c r="U25" s="105">
        <f t="shared" si="7"/>
        <v>0.2046315071493681</v>
      </c>
      <c r="V25" s="88">
        <f>SUM(V17:V24)</f>
        <v>0</v>
      </c>
      <c r="W25" s="89">
        <f>SUM(W17:W24)</f>
        <v>0</v>
      </c>
      <c r="X25" s="89">
        <f t="shared" si="8"/>
        <v>0</v>
      </c>
      <c r="Y25" s="105">
        <f t="shared" si="9"/>
        <v>0</v>
      </c>
      <c r="Z25" s="88">
        <f t="shared" si="10"/>
        <v>4274515637</v>
      </c>
      <c r="AA25" s="89">
        <f t="shared" si="11"/>
        <v>476847791</v>
      </c>
      <c r="AB25" s="89">
        <f t="shared" si="12"/>
        <v>4751363428</v>
      </c>
      <c r="AC25" s="105">
        <f t="shared" si="13"/>
        <v>0.6287521114558333</v>
      </c>
      <c r="AD25" s="88">
        <f>SUM(AD17:AD24)</f>
        <v>1255671337</v>
      </c>
      <c r="AE25" s="89">
        <f>SUM(AE17:AE24)</f>
        <v>195194594</v>
      </c>
      <c r="AF25" s="89">
        <f t="shared" si="14"/>
        <v>1450865931</v>
      </c>
      <c r="AG25" s="89">
        <f>SUM(AG17:AG24)</f>
        <v>7013613142</v>
      </c>
      <c r="AH25" s="89">
        <f>SUM(AH17:AH24)</f>
        <v>8607261096</v>
      </c>
      <c r="AI25" s="90">
        <f>SUM(AI17:AI24)</f>
        <v>4666130879</v>
      </c>
      <c r="AJ25" s="126">
        <f t="shared" si="15"/>
        <v>0.5421156424740574</v>
      </c>
      <c r="AK25" s="127">
        <f t="shared" si="16"/>
        <v>0.06582036490041476</v>
      </c>
    </row>
    <row r="26" spans="1:37" ht="12.75">
      <c r="A26" s="62" t="s">
        <v>98</v>
      </c>
      <c r="B26" s="63" t="s">
        <v>269</v>
      </c>
      <c r="C26" s="64" t="s">
        <v>270</v>
      </c>
      <c r="D26" s="85">
        <v>170405487</v>
      </c>
      <c r="E26" s="86">
        <v>75906000</v>
      </c>
      <c r="F26" s="87">
        <f t="shared" si="0"/>
        <v>246311487</v>
      </c>
      <c r="G26" s="85">
        <v>171311309</v>
      </c>
      <c r="H26" s="86">
        <v>82858110</v>
      </c>
      <c r="I26" s="87">
        <f t="shared" si="1"/>
        <v>254169419</v>
      </c>
      <c r="J26" s="85">
        <v>30328468</v>
      </c>
      <c r="K26" s="86">
        <v>22521112</v>
      </c>
      <c r="L26" s="86">
        <f t="shared" si="2"/>
        <v>52849580</v>
      </c>
      <c r="M26" s="104">
        <f t="shared" si="3"/>
        <v>0.21456400853931754</v>
      </c>
      <c r="N26" s="85">
        <v>59206761</v>
      </c>
      <c r="O26" s="86">
        <v>12675088</v>
      </c>
      <c r="P26" s="86">
        <f t="shared" si="4"/>
        <v>71881849</v>
      </c>
      <c r="Q26" s="104">
        <f t="shared" si="5"/>
        <v>0.2918331169832936</v>
      </c>
      <c r="R26" s="85">
        <v>37869979</v>
      </c>
      <c r="S26" s="86">
        <v>32771298</v>
      </c>
      <c r="T26" s="86">
        <f t="shared" si="6"/>
        <v>70641277</v>
      </c>
      <c r="U26" s="104">
        <f t="shared" si="7"/>
        <v>0.27792988345305225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127405208</v>
      </c>
      <c r="AA26" s="86">
        <f t="shared" si="11"/>
        <v>67967498</v>
      </c>
      <c r="AB26" s="86">
        <f t="shared" si="12"/>
        <v>195372706</v>
      </c>
      <c r="AC26" s="104">
        <f t="shared" si="13"/>
        <v>0.7686711751896478</v>
      </c>
      <c r="AD26" s="85">
        <v>44718282</v>
      </c>
      <c r="AE26" s="86">
        <v>11048687</v>
      </c>
      <c r="AF26" s="86">
        <f t="shared" si="14"/>
        <v>55766969</v>
      </c>
      <c r="AG26" s="86">
        <v>212696461</v>
      </c>
      <c r="AH26" s="86">
        <v>259321228</v>
      </c>
      <c r="AI26" s="87">
        <v>160579415</v>
      </c>
      <c r="AJ26" s="124">
        <f t="shared" si="15"/>
        <v>0.6192297338650579</v>
      </c>
      <c r="AK26" s="125">
        <f t="shared" si="16"/>
        <v>0.2667225468179919</v>
      </c>
    </row>
    <row r="27" spans="1:37" ht="12.75">
      <c r="A27" s="62" t="s">
        <v>98</v>
      </c>
      <c r="B27" s="63" t="s">
        <v>271</v>
      </c>
      <c r="C27" s="64" t="s">
        <v>272</v>
      </c>
      <c r="D27" s="85">
        <v>490230626</v>
      </c>
      <c r="E27" s="86">
        <v>53876000</v>
      </c>
      <c r="F27" s="87">
        <f t="shared" si="0"/>
        <v>544106626</v>
      </c>
      <c r="G27" s="85">
        <v>512678500</v>
      </c>
      <c r="H27" s="86">
        <v>56576000</v>
      </c>
      <c r="I27" s="87">
        <f t="shared" si="1"/>
        <v>569254500</v>
      </c>
      <c r="J27" s="85">
        <v>101820221</v>
      </c>
      <c r="K27" s="86">
        <v>6058010</v>
      </c>
      <c r="L27" s="86">
        <f t="shared" si="2"/>
        <v>107878231</v>
      </c>
      <c r="M27" s="104">
        <f t="shared" si="3"/>
        <v>0.19826671068696008</v>
      </c>
      <c r="N27" s="85">
        <v>95635532</v>
      </c>
      <c r="O27" s="86">
        <v>11757576</v>
      </c>
      <c r="P27" s="86">
        <f t="shared" si="4"/>
        <v>107393108</v>
      </c>
      <c r="Q27" s="104">
        <f t="shared" si="5"/>
        <v>0.19737511522236084</v>
      </c>
      <c r="R27" s="85">
        <v>94346642</v>
      </c>
      <c r="S27" s="86">
        <v>10656549</v>
      </c>
      <c r="T27" s="86">
        <f t="shared" si="6"/>
        <v>105003191</v>
      </c>
      <c r="U27" s="104">
        <f t="shared" si="7"/>
        <v>0.18445737539185023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291802395</v>
      </c>
      <c r="AA27" s="86">
        <f t="shared" si="11"/>
        <v>28472135</v>
      </c>
      <c r="AB27" s="86">
        <f t="shared" si="12"/>
        <v>320274530</v>
      </c>
      <c r="AC27" s="104">
        <f t="shared" si="13"/>
        <v>0.5626209893817264</v>
      </c>
      <c r="AD27" s="85">
        <v>65185029</v>
      </c>
      <c r="AE27" s="86">
        <v>4287895</v>
      </c>
      <c r="AF27" s="86">
        <f t="shared" si="14"/>
        <v>69472924</v>
      </c>
      <c r="AG27" s="86">
        <v>562940000</v>
      </c>
      <c r="AH27" s="86">
        <v>572334389</v>
      </c>
      <c r="AI27" s="87">
        <v>213494866</v>
      </c>
      <c r="AJ27" s="124">
        <f t="shared" si="15"/>
        <v>0.3730247039200715</v>
      </c>
      <c r="AK27" s="125">
        <f t="shared" si="16"/>
        <v>0.5114261060899064</v>
      </c>
    </row>
    <row r="28" spans="1:37" ht="12.75">
      <c r="A28" s="62" t="s">
        <v>98</v>
      </c>
      <c r="B28" s="63" t="s">
        <v>273</v>
      </c>
      <c r="C28" s="64" t="s">
        <v>274</v>
      </c>
      <c r="D28" s="85">
        <v>774619100</v>
      </c>
      <c r="E28" s="86">
        <v>89637597</v>
      </c>
      <c r="F28" s="87">
        <f t="shared" si="0"/>
        <v>864256697</v>
      </c>
      <c r="G28" s="85">
        <v>457911884</v>
      </c>
      <c r="H28" s="86">
        <v>3051002201</v>
      </c>
      <c r="I28" s="87">
        <f t="shared" si="1"/>
        <v>3508914085</v>
      </c>
      <c r="J28" s="85">
        <v>154034609</v>
      </c>
      <c r="K28" s="86">
        <v>1504349</v>
      </c>
      <c r="L28" s="86">
        <f t="shared" si="2"/>
        <v>155538958</v>
      </c>
      <c r="M28" s="104">
        <f t="shared" si="3"/>
        <v>0.17996847295474297</v>
      </c>
      <c r="N28" s="85">
        <v>159634990</v>
      </c>
      <c r="O28" s="86">
        <v>13239165</v>
      </c>
      <c r="P28" s="86">
        <f t="shared" si="4"/>
        <v>172874155</v>
      </c>
      <c r="Q28" s="104">
        <f t="shared" si="5"/>
        <v>0.20002639910119205</v>
      </c>
      <c r="R28" s="85">
        <v>148001159</v>
      </c>
      <c r="S28" s="86">
        <v>21857221</v>
      </c>
      <c r="T28" s="86">
        <f t="shared" si="6"/>
        <v>169858380</v>
      </c>
      <c r="U28" s="104">
        <f t="shared" si="7"/>
        <v>0.048407677100478226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461670758</v>
      </c>
      <c r="AA28" s="86">
        <f t="shared" si="11"/>
        <v>36600735</v>
      </c>
      <c r="AB28" s="86">
        <f t="shared" si="12"/>
        <v>498271493</v>
      </c>
      <c r="AC28" s="104">
        <f t="shared" si="13"/>
        <v>0.14200162241931893</v>
      </c>
      <c r="AD28" s="85">
        <v>153930341</v>
      </c>
      <c r="AE28" s="86">
        <v>26433751</v>
      </c>
      <c r="AF28" s="86">
        <f t="shared" si="14"/>
        <v>180364092</v>
      </c>
      <c r="AG28" s="86">
        <v>945407950</v>
      </c>
      <c r="AH28" s="86">
        <v>1015570623</v>
      </c>
      <c r="AI28" s="87">
        <v>477090867</v>
      </c>
      <c r="AJ28" s="124">
        <f t="shared" si="15"/>
        <v>0.46977615952563845</v>
      </c>
      <c r="AK28" s="125">
        <f t="shared" si="16"/>
        <v>-0.0582472480165287</v>
      </c>
    </row>
    <row r="29" spans="1:37" ht="12.75">
      <c r="A29" s="62" t="s">
        <v>113</v>
      </c>
      <c r="B29" s="63" t="s">
        <v>275</v>
      </c>
      <c r="C29" s="64" t="s">
        <v>276</v>
      </c>
      <c r="D29" s="85">
        <v>599410314</v>
      </c>
      <c r="E29" s="86">
        <v>371539000</v>
      </c>
      <c r="F29" s="87">
        <f t="shared" si="0"/>
        <v>970949314</v>
      </c>
      <c r="G29" s="85">
        <v>621956598</v>
      </c>
      <c r="H29" s="86">
        <v>368089000</v>
      </c>
      <c r="I29" s="87">
        <f t="shared" si="1"/>
        <v>990045598</v>
      </c>
      <c r="J29" s="85">
        <v>117862354</v>
      </c>
      <c r="K29" s="86">
        <v>52881000</v>
      </c>
      <c r="L29" s="86">
        <f t="shared" si="2"/>
        <v>170743354</v>
      </c>
      <c r="M29" s="104">
        <f t="shared" si="3"/>
        <v>0.1758519744934904</v>
      </c>
      <c r="N29" s="85">
        <v>95192727</v>
      </c>
      <c r="O29" s="86">
        <v>87369729</v>
      </c>
      <c r="P29" s="86">
        <f t="shared" si="4"/>
        <v>182562456</v>
      </c>
      <c r="Q29" s="104">
        <f t="shared" si="5"/>
        <v>0.18802470259534063</v>
      </c>
      <c r="R29" s="85">
        <v>180931600</v>
      </c>
      <c r="S29" s="86">
        <v>115077000</v>
      </c>
      <c r="T29" s="86">
        <f t="shared" si="6"/>
        <v>296008600</v>
      </c>
      <c r="U29" s="104">
        <f t="shared" si="7"/>
        <v>0.29898481504081187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393986681</v>
      </c>
      <c r="AA29" s="86">
        <f t="shared" si="11"/>
        <v>255327729</v>
      </c>
      <c r="AB29" s="86">
        <f t="shared" si="12"/>
        <v>649314410</v>
      </c>
      <c r="AC29" s="104">
        <f t="shared" si="13"/>
        <v>0.6558429342160461</v>
      </c>
      <c r="AD29" s="85">
        <v>175695930</v>
      </c>
      <c r="AE29" s="86">
        <v>76292000</v>
      </c>
      <c r="AF29" s="86">
        <f t="shared" si="14"/>
        <v>251987930</v>
      </c>
      <c r="AG29" s="86">
        <v>813600443</v>
      </c>
      <c r="AH29" s="86">
        <v>920801437</v>
      </c>
      <c r="AI29" s="87">
        <v>621886265</v>
      </c>
      <c r="AJ29" s="124">
        <f t="shared" si="15"/>
        <v>0.6753749940118741</v>
      </c>
      <c r="AK29" s="125">
        <f t="shared" si="16"/>
        <v>0.1746935656799118</v>
      </c>
    </row>
    <row r="30" spans="1:37" ht="16.5">
      <c r="A30" s="65"/>
      <c r="B30" s="66" t="s">
        <v>277</v>
      </c>
      <c r="C30" s="67"/>
      <c r="D30" s="88">
        <f>SUM(D26:D29)</f>
        <v>2034665527</v>
      </c>
      <c r="E30" s="89">
        <f>SUM(E26:E29)</f>
        <v>590958597</v>
      </c>
      <c r="F30" s="90">
        <f t="shared" si="0"/>
        <v>2625624124</v>
      </c>
      <c r="G30" s="88">
        <f>SUM(G26:G29)</f>
        <v>1763858291</v>
      </c>
      <c r="H30" s="89">
        <f>SUM(H26:H29)</f>
        <v>3558525311</v>
      </c>
      <c r="I30" s="90">
        <f t="shared" si="1"/>
        <v>5322383602</v>
      </c>
      <c r="J30" s="88">
        <f>SUM(J26:J29)</f>
        <v>404045652</v>
      </c>
      <c r="K30" s="89">
        <f>SUM(K26:K29)</f>
        <v>82964471</v>
      </c>
      <c r="L30" s="89">
        <f t="shared" si="2"/>
        <v>487010123</v>
      </c>
      <c r="M30" s="105">
        <f t="shared" si="3"/>
        <v>0.18548356504969407</v>
      </c>
      <c r="N30" s="88">
        <f>SUM(N26:N29)</f>
        <v>409670010</v>
      </c>
      <c r="O30" s="89">
        <f>SUM(O26:O29)</f>
        <v>125041558</v>
      </c>
      <c r="P30" s="89">
        <f t="shared" si="4"/>
        <v>534711568</v>
      </c>
      <c r="Q30" s="105">
        <f t="shared" si="5"/>
        <v>0.20365122452691176</v>
      </c>
      <c r="R30" s="88">
        <f>SUM(R26:R29)</f>
        <v>461149380</v>
      </c>
      <c r="S30" s="89">
        <f>SUM(S26:S29)</f>
        <v>180362068</v>
      </c>
      <c r="T30" s="89">
        <f t="shared" si="6"/>
        <v>641511448</v>
      </c>
      <c r="U30" s="105">
        <f t="shared" si="7"/>
        <v>0.12053085534062939</v>
      </c>
      <c r="V30" s="88">
        <f>SUM(V26:V29)</f>
        <v>0</v>
      </c>
      <c r="W30" s="89">
        <f>SUM(W26:W29)</f>
        <v>0</v>
      </c>
      <c r="X30" s="89">
        <f t="shared" si="8"/>
        <v>0</v>
      </c>
      <c r="Y30" s="105">
        <f t="shared" si="9"/>
        <v>0</v>
      </c>
      <c r="Z30" s="88">
        <f t="shared" si="10"/>
        <v>1274865042</v>
      </c>
      <c r="AA30" s="89">
        <f t="shared" si="11"/>
        <v>388368097</v>
      </c>
      <c r="AB30" s="89">
        <f t="shared" si="12"/>
        <v>1663233139</v>
      </c>
      <c r="AC30" s="105">
        <f t="shared" si="13"/>
        <v>0.31249779485548623</v>
      </c>
      <c r="AD30" s="88">
        <f>SUM(AD26:AD29)</f>
        <v>439529582</v>
      </c>
      <c r="AE30" s="89">
        <f>SUM(AE26:AE29)</f>
        <v>118062333</v>
      </c>
      <c r="AF30" s="89">
        <f t="shared" si="14"/>
        <v>557591915</v>
      </c>
      <c r="AG30" s="89">
        <f>SUM(AG26:AG29)</f>
        <v>2534644854</v>
      </c>
      <c r="AH30" s="89">
        <f>SUM(AH26:AH29)</f>
        <v>2768027677</v>
      </c>
      <c r="AI30" s="90">
        <f>SUM(AI26:AI29)</f>
        <v>1473051413</v>
      </c>
      <c r="AJ30" s="126">
        <f t="shared" si="15"/>
        <v>0.5321664321638935</v>
      </c>
      <c r="AK30" s="127">
        <f t="shared" si="16"/>
        <v>0.15050349680913144</v>
      </c>
    </row>
    <row r="31" spans="1:37" ht="12.75">
      <c r="A31" s="62" t="s">
        <v>98</v>
      </c>
      <c r="B31" s="63" t="s">
        <v>278</v>
      </c>
      <c r="C31" s="64" t="s">
        <v>279</v>
      </c>
      <c r="D31" s="85">
        <v>298224009</v>
      </c>
      <c r="E31" s="86">
        <v>126725620</v>
      </c>
      <c r="F31" s="87">
        <f t="shared" si="0"/>
        <v>424949629</v>
      </c>
      <c r="G31" s="85">
        <v>307994699</v>
      </c>
      <c r="H31" s="86">
        <v>36069800</v>
      </c>
      <c r="I31" s="87">
        <f t="shared" si="1"/>
        <v>344064499</v>
      </c>
      <c r="J31" s="85">
        <v>77002576</v>
      </c>
      <c r="K31" s="86">
        <v>9950402</v>
      </c>
      <c r="L31" s="86">
        <f t="shared" si="2"/>
        <v>86952978</v>
      </c>
      <c r="M31" s="104">
        <f t="shared" si="3"/>
        <v>0.2046194938553529</v>
      </c>
      <c r="N31" s="85">
        <v>61379393</v>
      </c>
      <c r="O31" s="86">
        <v>11260192</v>
      </c>
      <c r="P31" s="86">
        <f t="shared" si="4"/>
        <v>72639585</v>
      </c>
      <c r="Q31" s="104">
        <f t="shared" si="5"/>
        <v>0.17093693003318283</v>
      </c>
      <c r="R31" s="85">
        <v>55920432</v>
      </c>
      <c r="S31" s="86">
        <v>13576934</v>
      </c>
      <c r="T31" s="86">
        <f t="shared" si="6"/>
        <v>69497366</v>
      </c>
      <c r="U31" s="104">
        <f t="shared" si="7"/>
        <v>0.201989354327428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194302401</v>
      </c>
      <c r="AA31" s="86">
        <f t="shared" si="11"/>
        <v>34787528</v>
      </c>
      <c r="AB31" s="86">
        <f t="shared" si="12"/>
        <v>229089929</v>
      </c>
      <c r="AC31" s="104">
        <f t="shared" si="13"/>
        <v>0.6658342539431829</v>
      </c>
      <c r="AD31" s="85">
        <v>61506331</v>
      </c>
      <c r="AE31" s="86">
        <v>12530212</v>
      </c>
      <c r="AF31" s="86">
        <f t="shared" si="14"/>
        <v>74036543</v>
      </c>
      <c r="AG31" s="86">
        <v>280175782</v>
      </c>
      <c r="AH31" s="86">
        <v>300746871</v>
      </c>
      <c r="AI31" s="87">
        <v>206989286</v>
      </c>
      <c r="AJ31" s="124">
        <f t="shared" si="15"/>
        <v>0.6882508380278377</v>
      </c>
      <c r="AK31" s="125">
        <f t="shared" si="16"/>
        <v>-0.06130995338342582</v>
      </c>
    </row>
    <row r="32" spans="1:37" ht="12.75">
      <c r="A32" s="62" t="s">
        <v>98</v>
      </c>
      <c r="B32" s="63" t="s">
        <v>280</v>
      </c>
      <c r="C32" s="64" t="s">
        <v>281</v>
      </c>
      <c r="D32" s="85">
        <v>159553983</v>
      </c>
      <c r="E32" s="86">
        <v>103028860</v>
      </c>
      <c r="F32" s="87">
        <f t="shared" si="0"/>
        <v>262582843</v>
      </c>
      <c r="G32" s="85">
        <v>159553983</v>
      </c>
      <c r="H32" s="86">
        <v>103028860</v>
      </c>
      <c r="I32" s="87">
        <f t="shared" si="1"/>
        <v>262582843</v>
      </c>
      <c r="J32" s="85">
        <v>27620765</v>
      </c>
      <c r="K32" s="86">
        <v>21309926</v>
      </c>
      <c r="L32" s="86">
        <f t="shared" si="2"/>
        <v>48930691</v>
      </c>
      <c r="M32" s="104">
        <f t="shared" si="3"/>
        <v>0.1863438236899583</v>
      </c>
      <c r="N32" s="85">
        <v>27905863</v>
      </c>
      <c r="O32" s="86">
        <v>9668530</v>
      </c>
      <c r="P32" s="86">
        <f t="shared" si="4"/>
        <v>37574393</v>
      </c>
      <c r="Q32" s="104">
        <f t="shared" si="5"/>
        <v>0.14309538494866553</v>
      </c>
      <c r="R32" s="85">
        <v>28134714</v>
      </c>
      <c r="S32" s="86">
        <v>9847412</v>
      </c>
      <c r="T32" s="86">
        <f t="shared" si="6"/>
        <v>37982126</v>
      </c>
      <c r="U32" s="104">
        <f t="shared" si="7"/>
        <v>0.14464816347502185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83661342</v>
      </c>
      <c r="AA32" s="86">
        <f t="shared" si="11"/>
        <v>40825868</v>
      </c>
      <c r="AB32" s="86">
        <f t="shared" si="12"/>
        <v>124487210</v>
      </c>
      <c r="AC32" s="104">
        <f t="shared" si="13"/>
        <v>0.47408737211364566</v>
      </c>
      <c r="AD32" s="85">
        <v>22860819</v>
      </c>
      <c r="AE32" s="86">
        <v>18276945</v>
      </c>
      <c r="AF32" s="86">
        <f t="shared" si="14"/>
        <v>41137764</v>
      </c>
      <c r="AG32" s="86">
        <v>247247122</v>
      </c>
      <c r="AH32" s="86">
        <v>244520430</v>
      </c>
      <c r="AI32" s="87">
        <v>144598310</v>
      </c>
      <c r="AJ32" s="124">
        <f t="shared" si="15"/>
        <v>0.5913547182949089</v>
      </c>
      <c r="AK32" s="125">
        <f t="shared" si="16"/>
        <v>-0.07670903066097612</v>
      </c>
    </row>
    <row r="33" spans="1:37" ht="12.75">
      <c r="A33" s="62" t="s">
        <v>98</v>
      </c>
      <c r="B33" s="63" t="s">
        <v>282</v>
      </c>
      <c r="C33" s="64" t="s">
        <v>283</v>
      </c>
      <c r="D33" s="85">
        <v>211528011</v>
      </c>
      <c r="E33" s="86">
        <v>72022000</v>
      </c>
      <c r="F33" s="87">
        <f t="shared" si="0"/>
        <v>283550011</v>
      </c>
      <c r="G33" s="85">
        <v>217127194</v>
      </c>
      <c r="H33" s="86">
        <v>37800000</v>
      </c>
      <c r="I33" s="87">
        <f t="shared" si="1"/>
        <v>254927194</v>
      </c>
      <c r="J33" s="85">
        <v>29722484</v>
      </c>
      <c r="K33" s="86">
        <v>13041352</v>
      </c>
      <c r="L33" s="86">
        <f t="shared" si="2"/>
        <v>42763836</v>
      </c>
      <c r="M33" s="104">
        <f t="shared" si="3"/>
        <v>0.150815850259304</v>
      </c>
      <c r="N33" s="85">
        <v>45015195</v>
      </c>
      <c r="O33" s="86">
        <v>44997</v>
      </c>
      <c r="P33" s="86">
        <f t="shared" si="4"/>
        <v>45060192</v>
      </c>
      <c r="Q33" s="104">
        <f t="shared" si="5"/>
        <v>0.15891444278589711</v>
      </c>
      <c r="R33" s="85">
        <v>39990099</v>
      </c>
      <c r="S33" s="86">
        <v>7653570</v>
      </c>
      <c r="T33" s="86">
        <f t="shared" si="6"/>
        <v>47643669</v>
      </c>
      <c r="U33" s="104">
        <f t="shared" si="7"/>
        <v>0.18689127767200858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114727778</v>
      </c>
      <c r="AA33" s="86">
        <f t="shared" si="11"/>
        <v>20739919</v>
      </c>
      <c r="AB33" s="86">
        <f t="shared" si="12"/>
        <v>135467697</v>
      </c>
      <c r="AC33" s="104">
        <f t="shared" si="13"/>
        <v>0.5313975918944136</v>
      </c>
      <c r="AD33" s="85">
        <v>16764641</v>
      </c>
      <c r="AE33" s="86">
        <v>11804376</v>
      </c>
      <c r="AF33" s="86">
        <f t="shared" si="14"/>
        <v>28569017</v>
      </c>
      <c r="AG33" s="86">
        <v>227418638</v>
      </c>
      <c r="AH33" s="86">
        <v>254927194</v>
      </c>
      <c r="AI33" s="87">
        <v>65568590</v>
      </c>
      <c r="AJ33" s="124">
        <f t="shared" si="15"/>
        <v>0.2572051610939553</v>
      </c>
      <c r="AK33" s="125">
        <f t="shared" si="16"/>
        <v>0.6676691746166836</v>
      </c>
    </row>
    <row r="34" spans="1:37" ht="12.75">
      <c r="A34" s="62" t="s">
        <v>98</v>
      </c>
      <c r="B34" s="63" t="s">
        <v>284</v>
      </c>
      <c r="C34" s="64" t="s">
        <v>285</v>
      </c>
      <c r="D34" s="85">
        <v>346151886</v>
      </c>
      <c r="E34" s="86">
        <v>76546000</v>
      </c>
      <c r="F34" s="87">
        <f t="shared" si="0"/>
        <v>422697886</v>
      </c>
      <c r="G34" s="85">
        <v>346151886</v>
      </c>
      <c r="H34" s="86">
        <v>76546000</v>
      </c>
      <c r="I34" s="87">
        <f t="shared" si="1"/>
        <v>422697886</v>
      </c>
      <c r="J34" s="85">
        <v>45444782</v>
      </c>
      <c r="K34" s="86">
        <v>6488914</v>
      </c>
      <c r="L34" s="86">
        <f t="shared" si="2"/>
        <v>51933696</v>
      </c>
      <c r="M34" s="104">
        <f t="shared" si="3"/>
        <v>0.12286244554343477</v>
      </c>
      <c r="N34" s="85">
        <v>22689788</v>
      </c>
      <c r="O34" s="86">
        <v>8489434</v>
      </c>
      <c r="P34" s="86">
        <f t="shared" si="4"/>
        <v>31179222</v>
      </c>
      <c r="Q34" s="104">
        <f t="shared" si="5"/>
        <v>0.07376242709669005</v>
      </c>
      <c r="R34" s="85">
        <v>0</v>
      </c>
      <c r="S34" s="86">
        <v>5510450</v>
      </c>
      <c r="T34" s="86">
        <f t="shared" si="6"/>
        <v>5510450</v>
      </c>
      <c r="U34" s="104">
        <f t="shared" si="7"/>
        <v>0.013036379368123928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68134570</v>
      </c>
      <c r="AA34" s="86">
        <f t="shared" si="11"/>
        <v>20488798</v>
      </c>
      <c r="AB34" s="86">
        <f t="shared" si="12"/>
        <v>88623368</v>
      </c>
      <c r="AC34" s="104">
        <f t="shared" si="13"/>
        <v>0.20966125200824876</v>
      </c>
      <c r="AD34" s="85">
        <v>50173657</v>
      </c>
      <c r="AE34" s="86">
        <v>11049112</v>
      </c>
      <c r="AF34" s="86">
        <f t="shared" si="14"/>
        <v>61222769</v>
      </c>
      <c r="AG34" s="86">
        <v>275877924</v>
      </c>
      <c r="AH34" s="86">
        <v>283533063</v>
      </c>
      <c r="AI34" s="87">
        <v>193059101</v>
      </c>
      <c r="AJ34" s="124">
        <f t="shared" si="15"/>
        <v>0.6809050731413289</v>
      </c>
      <c r="AK34" s="125">
        <f t="shared" si="16"/>
        <v>-0.9099934535793375</v>
      </c>
    </row>
    <row r="35" spans="1:37" ht="12.75">
      <c r="A35" s="62" t="s">
        <v>113</v>
      </c>
      <c r="B35" s="63" t="s">
        <v>286</v>
      </c>
      <c r="C35" s="64" t="s">
        <v>287</v>
      </c>
      <c r="D35" s="85">
        <v>366295147</v>
      </c>
      <c r="E35" s="86">
        <v>372432000</v>
      </c>
      <c r="F35" s="87">
        <f t="shared" si="0"/>
        <v>738727147</v>
      </c>
      <c r="G35" s="85">
        <v>375007711</v>
      </c>
      <c r="H35" s="86">
        <v>373223000</v>
      </c>
      <c r="I35" s="87">
        <f t="shared" si="1"/>
        <v>748230711</v>
      </c>
      <c r="J35" s="85">
        <v>52587970</v>
      </c>
      <c r="K35" s="86">
        <v>36624035</v>
      </c>
      <c r="L35" s="86">
        <f t="shared" si="2"/>
        <v>89212005</v>
      </c>
      <c r="M35" s="104">
        <f t="shared" si="3"/>
        <v>0.12076448708064061</v>
      </c>
      <c r="N35" s="85">
        <v>142720532</v>
      </c>
      <c r="O35" s="86">
        <v>84064941</v>
      </c>
      <c r="P35" s="86">
        <f t="shared" si="4"/>
        <v>226785473</v>
      </c>
      <c r="Q35" s="104">
        <f t="shared" si="5"/>
        <v>0.30699490863573203</v>
      </c>
      <c r="R35" s="85">
        <v>89870873</v>
      </c>
      <c r="S35" s="86">
        <v>55829985</v>
      </c>
      <c r="T35" s="86">
        <f t="shared" si="6"/>
        <v>145700858</v>
      </c>
      <c r="U35" s="104">
        <f t="shared" si="7"/>
        <v>0.1947271822153261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285179375</v>
      </c>
      <c r="AA35" s="86">
        <f t="shared" si="11"/>
        <v>176518961</v>
      </c>
      <c r="AB35" s="86">
        <f t="shared" si="12"/>
        <v>461698336</v>
      </c>
      <c r="AC35" s="104">
        <f t="shared" si="13"/>
        <v>0.6170534424909485</v>
      </c>
      <c r="AD35" s="85">
        <v>146353606</v>
      </c>
      <c r="AE35" s="86">
        <v>51992724</v>
      </c>
      <c r="AF35" s="86">
        <f t="shared" si="14"/>
        <v>198346330</v>
      </c>
      <c r="AG35" s="86">
        <v>769841391</v>
      </c>
      <c r="AH35" s="86">
        <v>789194213</v>
      </c>
      <c r="AI35" s="87">
        <v>536667908</v>
      </c>
      <c r="AJ35" s="124">
        <f t="shared" si="15"/>
        <v>0.6800200751091924</v>
      </c>
      <c r="AK35" s="125">
        <f t="shared" si="16"/>
        <v>-0.26542196167683063</v>
      </c>
    </row>
    <row r="36" spans="1:37" ht="16.5">
      <c r="A36" s="65"/>
      <c r="B36" s="66" t="s">
        <v>288</v>
      </c>
      <c r="C36" s="67"/>
      <c r="D36" s="88">
        <f>SUM(D31:D35)</f>
        <v>1381753036</v>
      </c>
      <c r="E36" s="89">
        <f>SUM(E31:E35)</f>
        <v>750754480</v>
      </c>
      <c r="F36" s="90">
        <f t="shared" si="0"/>
        <v>2132507516</v>
      </c>
      <c r="G36" s="88">
        <f>SUM(G31:G35)</f>
        <v>1405835473</v>
      </c>
      <c r="H36" s="89">
        <f>SUM(H31:H35)</f>
        <v>626667660</v>
      </c>
      <c r="I36" s="90">
        <f t="shared" si="1"/>
        <v>2032503133</v>
      </c>
      <c r="J36" s="88">
        <f>SUM(J31:J35)</f>
        <v>232378577</v>
      </c>
      <c r="K36" s="89">
        <f>SUM(K31:K35)</f>
        <v>87414629</v>
      </c>
      <c r="L36" s="89">
        <f t="shared" si="2"/>
        <v>319793206</v>
      </c>
      <c r="M36" s="105">
        <f t="shared" si="3"/>
        <v>0.1499611155415032</v>
      </c>
      <c r="N36" s="88">
        <f>SUM(N31:N35)</f>
        <v>299710771</v>
      </c>
      <c r="O36" s="89">
        <f>SUM(O31:O35)</f>
        <v>113528094</v>
      </c>
      <c r="P36" s="89">
        <f t="shared" si="4"/>
        <v>413238865</v>
      </c>
      <c r="Q36" s="105">
        <f t="shared" si="5"/>
        <v>0.19378073085300207</v>
      </c>
      <c r="R36" s="88">
        <f>SUM(R31:R35)</f>
        <v>213916118</v>
      </c>
      <c r="S36" s="89">
        <f>SUM(S31:S35)</f>
        <v>92418351</v>
      </c>
      <c r="T36" s="89">
        <f t="shared" si="6"/>
        <v>306334469</v>
      </c>
      <c r="U36" s="105">
        <f t="shared" si="7"/>
        <v>0.1507178336044415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f t="shared" si="10"/>
        <v>746005466</v>
      </c>
      <c r="AA36" s="89">
        <f t="shared" si="11"/>
        <v>293361074</v>
      </c>
      <c r="AB36" s="89">
        <f t="shared" si="12"/>
        <v>1039366540</v>
      </c>
      <c r="AC36" s="105">
        <f t="shared" si="13"/>
        <v>0.5113726631583991</v>
      </c>
      <c r="AD36" s="88">
        <f>SUM(AD31:AD35)</f>
        <v>297659054</v>
      </c>
      <c r="AE36" s="89">
        <f>SUM(AE31:AE35)</f>
        <v>105653369</v>
      </c>
      <c r="AF36" s="89">
        <f t="shared" si="14"/>
        <v>403312423</v>
      </c>
      <c r="AG36" s="89">
        <f>SUM(AG31:AG35)</f>
        <v>1800560857</v>
      </c>
      <c r="AH36" s="89">
        <f>SUM(AH31:AH35)</f>
        <v>1872921771</v>
      </c>
      <c r="AI36" s="90">
        <f>SUM(AI31:AI35)</f>
        <v>1146883195</v>
      </c>
      <c r="AJ36" s="126">
        <f t="shared" si="15"/>
        <v>0.6123497589478338</v>
      </c>
      <c r="AK36" s="127">
        <f t="shared" si="16"/>
        <v>-0.24045367429705977</v>
      </c>
    </row>
    <row r="37" spans="1:37" ht="12.75">
      <c r="A37" s="62" t="s">
        <v>98</v>
      </c>
      <c r="B37" s="63" t="s">
        <v>82</v>
      </c>
      <c r="C37" s="64" t="s">
        <v>83</v>
      </c>
      <c r="D37" s="85">
        <v>1816268586</v>
      </c>
      <c r="E37" s="86">
        <v>252778405</v>
      </c>
      <c r="F37" s="87">
        <f t="shared" si="0"/>
        <v>2069046991</v>
      </c>
      <c r="G37" s="85">
        <v>2109908831</v>
      </c>
      <c r="H37" s="86">
        <v>232863213</v>
      </c>
      <c r="I37" s="87">
        <f t="shared" si="1"/>
        <v>2342772044</v>
      </c>
      <c r="J37" s="85">
        <v>463322630</v>
      </c>
      <c r="K37" s="86">
        <v>24726269</v>
      </c>
      <c r="L37" s="86">
        <f t="shared" si="2"/>
        <v>488048899</v>
      </c>
      <c r="M37" s="104">
        <f t="shared" si="3"/>
        <v>0.23588101242887624</v>
      </c>
      <c r="N37" s="85">
        <v>566582303</v>
      </c>
      <c r="O37" s="86">
        <v>62995932</v>
      </c>
      <c r="P37" s="86">
        <f t="shared" si="4"/>
        <v>629578235</v>
      </c>
      <c r="Q37" s="104">
        <f t="shared" si="5"/>
        <v>0.3042841645156236</v>
      </c>
      <c r="R37" s="85">
        <v>387289841</v>
      </c>
      <c r="S37" s="86">
        <v>28115826</v>
      </c>
      <c r="T37" s="86">
        <f t="shared" si="6"/>
        <v>415405667</v>
      </c>
      <c r="U37" s="104">
        <f t="shared" si="7"/>
        <v>0.17731373740090609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1417194774</v>
      </c>
      <c r="AA37" s="86">
        <f t="shared" si="11"/>
        <v>115838027</v>
      </c>
      <c r="AB37" s="86">
        <f t="shared" si="12"/>
        <v>1533032801</v>
      </c>
      <c r="AC37" s="104">
        <f t="shared" si="13"/>
        <v>0.654367037085918</v>
      </c>
      <c r="AD37" s="85">
        <v>496870772</v>
      </c>
      <c r="AE37" s="86">
        <v>41328402</v>
      </c>
      <c r="AF37" s="86">
        <f t="shared" si="14"/>
        <v>538199174</v>
      </c>
      <c r="AG37" s="86">
        <v>2231397664</v>
      </c>
      <c r="AH37" s="86">
        <v>2222811743</v>
      </c>
      <c r="AI37" s="87">
        <v>1652097038</v>
      </c>
      <c r="AJ37" s="124">
        <f t="shared" si="15"/>
        <v>0.7432464954365683</v>
      </c>
      <c r="AK37" s="125">
        <f t="shared" si="16"/>
        <v>-0.22815625317180444</v>
      </c>
    </row>
    <row r="38" spans="1:37" ht="12.75">
      <c r="A38" s="62" t="s">
        <v>98</v>
      </c>
      <c r="B38" s="63" t="s">
        <v>289</v>
      </c>
      <c r="C38" s="64" t="s">
        <v>290</v>
      </c>
      <c r="D38" s="85">
        <v>77026403</v>
      </c>
      <c r="E38" s="86">
        <v>19743780</v>
      </c>
      <c r="F38" s="87">
        <f t="shared" si="0"/>
        <v>96770183</v>
      </c>
      <c r="G38" s="85">
        <v>74000182</v>
      </c>
      <c r="H38" s="86">
        <v>22153000</v>
      </c>
      <c r="I38" s="87">
        <f t="shared" si="1"/>
        <v>96153182</v>
      </c>
      <c r="J38" s="85">
        <v>15631049</v>
      </c>
      <c r="K38" s="86">
        <v>182000</v>
      </c>
      <c r="L38" s="86">
        <f t="shared" si="2"/>
        <v>15813049</v>
      </c>
      <c r="M38" s="104">
        <f t="shared" si="3"/>
        <v>0.1634082783536743</v>
      </c>
      <c r="N38" s="85">
        <v>16636235</v>
      </c>
      <c r="O38" s="86">
        <v>3754803</v>
      </c>
      <c r="P38" s="86">
        <f t="shared" si="4"/>
        <v>20391038</v>
      </c>
      <c r="Q38" s="104">
        <f t="shared" si="5"/>
        <v>0.21071612523456734</v>
      </c>
      <c r="R38" s="85">
        <v>15439578</v>
      </c>
      <c r="S38" s="86">
        <v>3814197</v>
      </c>
      <c r="T38" s="86">
        <f t="shared" si="6"/>
        <v>19253775</v>
      </c>
      <c r="U38" s="104">
        <f t="shared" si="7"/>
        <v>0.20024064310217005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47706862</v>
      </c>
      <c r="AA38" s="86">
        <f t="shared" si="11"/>
        <v>7751000</v>
      </c>
      <c r="AB38" s="86">
        <f t="shared" si="12"/>
        <v>55457862</v>
      </c>
      <c r="AC38" s="104">
        <f t="shared" si="13"/>
        <v>0.576765748636379</v>
      </c>
      <c r="AD38" s="85">
        <v>16974691</v>
      </c>
      <c r="AE38" s="86">
        <v>655601</v>
      </c>
      <c r="AF38" s="86">
        <f t="shared" si="14"/>
        <v>17630292</v>
      </c>
      <c r="AG38" s="86">
        <v>98556575</v>
      </c>
      <c r="AH38" s="86">
        <v>103473307</v>
      </c>
      <c r="AI38" s="87">
        <v>58828262</v>
      </c>
      <c r="AJ38" s="124">
        <f t="shared" si="15"/>
        <v>0.5685356320930189</v>
      </c>
      <c r="AK38" s="125">
        <f t="shared" si="16"/>
        <v>0.09208486166876884</v>
      </c>
    </row>
    <row r="39" spans="1:37" ht="12.75">
      <c r="A39" s="62" t="s">
        <v>98</v>
      </c>
      <c r="B39" s="63" t="s">
        <v>291</v>
      </c>
      <c r="C39" s="64" t="s">
        <v>292</v>
      </c>
      <c r="D39" s="85">
        <v>117442471</v>
      </c>
      <c r="E39" s="86">
        <v>63247686</v>
      </c>
      <c r="F39" s="87">
        <f t="shared" si="0"/>
        <v>180690157</v>
      </c>
      <c r="G39" s="85">
        <v>117442471</v>
      </c>
      <c r="H39" s="86">
        <v>63247686</v>
      </c>
      <c r="I39" s="87">
        <f t="shared" si="1"/>
        <v>180690157</v>
      </c>
      <c r="J39" s="85">
        <v>17823227</v>
      </c>
      <c r="K39" s="86">
        <v>423315</v>
      </c>
      <c r="L39" s="86">
        <f t="shared" si="2"/>
        <v>18246542</v>
      </c>
      <c r="M39" s="104">
        <f t="shared" si="3"/>
        <v>0.10098249015301923</v>
      </c>
      <c r="N39" s="85">
        <v>19595198</v>
      </c>
      <c r="O39" s="86">
        <v>10852553</v>
      </c>
      <c r="P39" s="86">
        <f t="shared" si="4"/>
        <v>30447751</v>
      </c>
      <c r="Q39" s="104">
        <f t="shared" si="5"/>
        <v>0.16850807761487527</v>
      </c>
      <c r="R39" s="85">
        <v>7687032</v>
      </c>
      <c r="S39" s="86">
        <v>5977482</v>
      </c>
      <c r="T39" s="86">
        <f t="shared" si="6"/>
        <v>13664514</v>
      </c>
      <c r="U39" s="104">
        <f t="shared" si="7"/>
        <v>0.07562400867248126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45105457</v>
      </c>
      <c r="AA39" s="86">
        <f t="shared" si="11"/>
        <v>17253350</v>
      </c>
      <c r="AB39" s="86">
        <f t="shared" si="12"/>
        <v>62358807</v>
      </c>
      <c r="AC39" s="104">
        <f t="shared" si="13"/>
        <v>0.3451145764403758</v>
      </c>
      <c r="AD39" s="85">
        <v>19217768</v>
      </c>
      <c r="AE39" s="86">
        <v>7799484</v>
      </c>
      <c r="AF39" s="86">
        <f t="shared" si="14"/>
        <v>27017252</v>
      </c>
      <c r="AG39" s="86">
        <v>150597582</v>
      </c>
      <c r="AH39" s="86">
        <v>162658101</v>
      </c>
      <c r="AI39" s="87">
        <v>89959048</v>
      </c>
      <c r="AJ39" s="124">
        <f t="shared" si="15"/>
        <v>0.5530560571342217</v>
      </c>
      <c r="AK39" s="125">
        <f t="shared" si="16"/>
        <v>-0.4942300571501499</v>
      </c>
    </row>
    <row r="40" spans="1:37" ht="12.75">
      <c r="A40" s="62" t="s">
        <v>113</v>
      </c>
      <c r="B40" s="63" t="s">
        <v>293</v>
      </c>
      <c r="C40" s="64" t="s">
        <v>294</v>
      </c>
      <c r="D40" s="85">
        <v>208879084</v>
      </c>
      <c r="E40" s="86">
        <v>120067000</v>
      </c>
      <c r="F40" s="87">
        <f t="shared" si="0"/>
        <v>328946084</v>
      </c>
      <c r="G40" s="85">
        <v>218318175</v>
      </c>
      <c r="H40" s="86">
        <v>125265070</v>
      </c>
      <c r="I40" s="87">
        <f t="shared" si="1"/>
        <v>343583245</v>
      </c>
      <c r="J40" s="85">
        <v>30763727</v>
      </c>
      <c r="K40" s="86">
        <v>23126937</v>
      </c>
      <c r="L40" s="86">
        <f t="shared" si="2"/>
        <v>53890664</v>
      </c>
      <c r="M40" s="104">
        <f t="shared" si="3"/>
        <v>0.16382825825037028</v>
      </c>
      <c r="N40" s="85">
        <v>58725694</v>
      </c>
      <c r="O40" s="86">
        <v>27012290</v>
      </c>
      <c r="P40" s="86">
        <f t="shared" si="4"/>
        <v>85737984</v>
      </c>
      <c r="Q40" s="104">
        <f t="shared" si="5"/>
        <v>0.26064448908289783</v>
      </c>
      <c r="R40" s="85">
        <v>46821067</v>
      </c>
      <c r="S40" s="86">
        <v>16885834</v>
      </c>
      <c r="T40" s="86">
        <f t="shared" si="6"/>
        <v>63706901</v>
      </c>
      <c r="U40" s="104">
        <f t="shared" si="7"/>
        <v>0.18541911436921205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136310488</v>
      </c>
      <c r="AA40" s="86">
        <f t="shared" si="11"/>
        <v>67025061</v>
      </c>
      <c r="AB40" s="86">
        <f t="shared" si="12"/>
        <v>203335549</v>
      </c>
      <c r="AC40" s="104">
        <f t="shared" si="13"/>
        <v>0.5918086867128809</v>
      </c>
      <c r="AD40" s="85">
        <v>43638746</v>
      </c>
      <c r="AE40" s="86">
        <v>16898197</v>
      </c>
      <c r="AF40" s="86">
        <f t="shared" si="14"/>
        <v>60536943</v>
      </c>
      <c r="AG40" s="86">
        <v>263210279</v>
      </c>
      <c r="AH40" s="86">
        <v>273364419</v>
      </c>
      <c r="AI40" s="87">
        <v>173175093</v>
      </c>
      <c r="AJ40" s="124">
        <f t="shared" si="15"/>
        <v>0.6334953672226085</v>
      </c>
      <c r="AK40" s="125">
        <f t="shared" si="16"/>
        <v>0.05236402505491555</v>
      </c>
    </row>
    <row r="41" spans="1:37" ht="16.5">
      <c r="A41" s="65"/>
      <c r="B41" s="66" t="s">
        <v>295</v>
      </c>
      <c r="C41" s="67"/>
      <c r="D41" s="88">
        <f>SUM(D37:D40)</f>
        <v>2219616544</v>
      </c>
      <c r="E41" s="89">
        <f>SUM(E37:E40)</f>
        <v>455836871</v>
      </c>
      <c r="F41" s="90">
        <f t="shared" si="0"/>
        <v>2675453415</v>
      </c>
      <c r="G41" s="88">
        <f>SUM(G37:G40)</f>
        <v>2519669659</v>
      </c>
      <c r="H41" s="89">
        <f>SUM(H37:H40)</f>
        <v>443528969</v>
      </c>
      <c r="I41" s="90">
        <f t="shared" si="1"/>
        <v>2963198628</v>
      </c>
      <c r="J41" s="88">
        <f>SUM(J37:J40)</f>
        <v>527540633</v>
      </c>
      <c r="K41" s="89">
        <f>SUM(K37:K40)</f>
        <v>48458521</v>
      </c>
      <c r="L41" s="89">
        <f t="shared" si="2"/>
        <v>575999154</v>
      </c>
      <c r="M41" s="105">
        <f t="shared" si="3"/>
        <v>0.2152902946359094</v>
      </c>
      <c r="N41" s="88">
        <f>SUM(N37:N40)</f>
        <v>661539430</v>
      </c>
      <c r="O41" s="89">
        <f>SUM(O37:O40)</f>
        <v>104615578</v>
      </c>
      <c r="P41" s="89">
        <f t="shared" si="4"/>
        <v>766155008</v>
      </c>
      <c r="Q41" s="105">
        <f t="shared" si="5"/>
        <v>0.2863645480442798</v>
      </c>
      <c r="R41" s="88">
        <f>SUM(R37:R40)</f>
        <v>457237518</v>
      </c>
      <c r="S41" s="89">
        <f>SUM(S37:S40)</f>
        <v>54793339</v>
      </c>
      <c r="T41" s="89">
        <f t="shared" si="6"/>
        <v>512030857</v>
      </c>
      <c r="U41" s="105">
        <f t="shared" si="7"/>
        <v>0.1727966705173569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f t="shared" si="10"/>
        <v>1646317581</v>
      </c>
      <c r="AA41" s="89">
        <f t="shared" si="11"/>
        <v>207867438</v>
      </c>
      <c r="AB41" s="89">
        <f t="shared" si="12"/>
        <v>1854185019</v>
      </c>
      <c r="AC41" s="105">
        <f t="shared" si="13"/>
        <v>0.6257376746463585</v>
      </c>
      <c r="AD41" s="88">
        <f>SUM(AD37:AD40)</f>
        <v>576701977</v>
      </c>
      <c r="AE41" s="89">
        <f>SUM(AE37:AE40)</f>
        <v>66681684</v>
      </c>
      <c r="AF41" s="89">
        <f t="shared" si="14"/>
        <v>643383661</v>
      </c>
      <c r="AG41" s="89">
        <f>SUM(AG37:AG40)</f>
        <v>2743762100</v>
      </c>
      <c r="AH41" s="89">
        <f>SUM(AH37:AH40)</f>
        <v>2762307570</v>
      </c>
      <c r="AI41" s="90">
        <f>SUM(AI37:AI40)</f>
        <v>1974059441</v>
      </c>
      <c r="AJ41" s="126">
        <f t="shared" si="15"/>
        <v>0.7146414332854324</v>
      </c>
      <c r="AK41" s="127">
        <f t="shared" si="16"/>
        <v>-0.20415937171273613</v>
      </c>
    </row>
    <row r="42" spans="1:37" ht="12.75">
      <c r="A42" s="62" t="s">
        <v>98</v>
      </c>
      <c r="B42" s="63" t="s">
        <v>296</v>
      </c>
      <c r="C42" s="64" t="s">
        <v>297</v>
      </c>
      <c r="D42" s="85">
        <v>117912362</v>
      </c>
      <c r="E42" s="86">
        <v>41764800</v>
      </c>
      <c r="F42" s="87">
        <f aca="true" t="shared" si="17" ref="F42:F74">$D42+$E42</f>
        <v>159677162</v>
      </c>
      <c r="G42" s="85">
        <v>117912362</v>
      </c>
      <c r="H42" s="86">
        <v>41764800</v>
      </c>
      <c r="I42" s="87">
        <f aca="true" t="shared" si="18" ref="I42:I74">$G42+$H42</f>
        <v>159677162</v>
      </c>
      <c r="J42" s="85">
        <v>9970603</v>
      </c>
      <c r="K42" s="86">
        <v>11065970</v>
      </c>
      <c r="L42" s="86">
        <f aca="true" t="shared" si="19" ref="L42:L74">$J42+$K42</f>
        <v>21036573</v>
      </c>
      <c r="M42" s="104">
        <f aca="true" t="shared" si="20" ref="M42:M74">IF($F42=0,0,$L42/$F42)</f>
        <v>0.13174440688017738</v>
      </c>
      <c r="N42" s="85">
        <v>14466669</v>
      </c>
      <c r="O42" s="86">
        <v>21085683</v>
      </c>
      <c r="P42" s="86">
        <f aca="true" t="shared" si="21" ref="P42:P74">$N42+$O42</f>
        <v>35552352</v>
      </c>
      <c r="Q42" s="104">
        <f aca="true" t="shared" si="22" ref="Q42:Q74">IF($F42=0,0,$P42/$F42)</f>
        <v>0.22265145218450214</v>
      </c>
      <c r="R42" s="85">
        <v>16081628</v>
      </c>
      <c r="S42" s="86">
        <v>7358202</v>
      </c>
      <c r="T42" s="86">
        <f aca="true" t="shared" si="23" ref="T42:T74">$R42+$S42</f>
        <v>23439830</v>
      </c>
      <c r="U42" s="104">
        <f aca="true" t="shared" si="24" ref="U42:U74">IF($I42=0,0,$T42/$I42)</f>
        <v>0.14679513154172918</v>
      </c>
      <c r="V42" s="85">
        <v>0</v>
      </c>
      <c r="W42" s="86">
        <v>0</v>
      </c>
      <c r="X42" s="86">
        <f aca="true" t="shared" si="25" ref="X42:X74">$V42+$W42</f>
        <v>0</v>
      </c>
      <c r="Y42" s="104">
        <f aca="true" t="shared" si="26" ref="Y42:Y74">IF($I42=0,0,$X42/$I42)</f>
        <v>0</v>
      </c>
      <c r="Z42" s="85">
        <f aca="true" t="shared" si="27" ref="Z42:Z74">$J42+$N42+$R42</f>
        <v>40518900</v>
      </c>
      <c r="AA42" s="86">
        <f aca="true" t="shared" si="28" ref="AA42:AA74">$K42+$O42+$S42</f>
        <v>39509855</v>
      </c>
      <c r="AB42" s="86">
        <f aca="true" t="shared" si="29" ref="AB42:AB74">$Z42+$AA42</f>
        <v>80028755</v>
      </c>
      <c r="AC42" s="104">
        <f aca="true" t="shared" si="30" ref="AC42:AC74">IF($I42=0,0,$AB42/$I42)</f>
        <v>0.5011909906064087</v>
      </c>
      <c r="AD42" s="85">
        <v>24839392</v>
      </c>
      <c r="AE42" s="86">
        <v>6658091</v>
      </c>
      <c r="AF42" s="86">
        <f aca="true" t="shared" si="31" ref="AF42:AF74">$AD42+$AE42</f>
        <v>31497483</v>
      </c>
      <c r="AG42" s="86">
        <v>163158336</v>
      </c>
      <c r="AH42" s="86">
        <v>140972940</v>
      </c>
      <c r="AI42" s="87">
        <v>103651561</v>
      </c>
      <c r="AJ42" s="124">
        <f aca="true" t="shared" si="32" ref="AJ42:AJ74">IF($AH42=0,0,$AI42/$AH42)</f>
        <v>0.7352585609692186</v>
      </c>
      <c r="AK42" s="125">
        <f aca="true" t="shared" si="33" ref="AK42:AK74">IF($AF42=0,0,(($T42/$AF42)-1))</f>
        <v>-0.2558189490887256</v>
      </c>
    </row>
    <row r="43" spans="1:37" ht="12.75">
      <c r="A43" s="62" t="s">
        <v>98</v>
      </c>
      <c r="B43" s="63" t="s">
        <v>298</v>
      </c>
      <c r="C43" s="64" t="s">
        <v>299</v>
      </c>
      <c r="D43" s="85">
        <v>218296437</v>
      </c>
      <c r="E43" s="86">
        <v>64334969</v>
      </c>
      <c r="F43" s="87">
        <f t="shared" si="17"/>
        <v>282631406</v>
      </c>
      <c r="G43" s="85">
        <v>227628210</v>
      </c>
      <c r="H43" s="86">
        <v>85995734</v>
      </c>
      <c r="I43" s="87">
        <f t="shared" si="18"/>
        <v>313623944</v>
      </c>
      <c r="J43" s="85">
        <v>47186848</v>
      </c>
      <c r="K43" s="86">
        <v>12020343</v>
      </c>
      <c r="L43" s="86">
        <f t="shared" si="19"/>
        <v>59207191</v>
      </c>
      <c r="M43" s="104">
        <f t="shared" si="20"/>
        <v>0.20948553396079414</v>
      </c>
      <c r="N43" s="85">
        <v>44114964</v>
      </c>
      <c r="O43" s="86">
        <v>9961195</v>
      </c>
      <c r="P43" s="86">
        <f t="shared" si="21"/>
        <v>54076159</v>
      </c>
      <c r="Q43" s="104">
        <f t="shared" si="22"/>
        <v>0.19133103346625252</v>
      </c>
      <c r="R43" s="85">
        <v>52710492</v>
      </c>
      <c r="S43" s="86">
        <v>10362863</v>
      </c>
      <c r="T43" s="86">
        <f t="shared" si="23"/>
        <v>63073355</v>
      </c>
      <c r="U43" s="104">
        <f t="shared" si="24"/>
        <v>0.20111141450347936</v>
      </c>
      <c r="V43" s="85">
        <v>0</v>
      </c>
      <c r="W43" s="86">
        <v>0</v>
      </c>
      <c r="X43" s="86">
        <f t="shared" si="25"/>
        <v>0</v>
      </c>
      <c r="Y43" s="104">
        <f t="shared" si="26"/>
        <v>0</v>
      </c>
      <c r="Z43" s="85">
        <f t="shared" si="27"/>
        <v>144012304</v>
      </c>
      <c r="AA43" s="86">
        <f t="shared" si="28"/>
        <v>32344401</v>
      </c>
      <c r="AB43" s="86">
        <f t="shared" si="29"/>
        <v>176356705</v>
      </c>
      <c r="AC43" s="104">
        <f t="shared" si="30"/>
        <v>0.5623190077604534</v>
      </c>
      <c r="AD43" s="85">
        <v>47543068</v>
      </c>
      <c r="AE43" s="86">
        <v>22898414</v>
      </c>
      <c r="AF43" s="86">
        <f t="shared" si="31"/>
        <v>70441482</v>
      </c>
      <c r="AG43" s="86">
        <v>279157153</v>
      </c>
      <c r="AH43" s="86">
        <v>295062148</v>
      </c>
      <c r="AI43" s="87">
        <v>189684941</v>
      </c>
      <c r="AJ43" s="124">
        <f t="shared" si="32"/>
        <v>0.6428643670010834</v>
      </c>
      <c r="AK43" s="125">
        <f t="shared" si="33"/>
        <v>-0.10459926155443466</v>
      </c>
    </row>
    <row r="44" spans="1:37" ht="12.75">
      <c r="A44" s="62" t="s">
        <v>98</v>
      </c>
      <c r="B44" s="63" t="s">
        <v>300</v>
      </c>
      <c r="C44" s="64" t="s">
        <v>301</v>
      </c>
      <c r="D44" s="85">
        <v>592774516</v>
      </c>
      <c r="E44" s="86">
        <v>0</v>
      </c>
      <c r="F44" s="87">
        <f t="shared" si="17"/>
        <v>592774516</v>
      </c>
      <c r="G44" s="85">
        <v>592774516</v>
      </c>
      <c r="H44" s="86">
        <v>0</v>
      </c>
      <c r="I44" s="87">
        <f t="shared" si="18"/>
        <v>592774516</v>
      </c>
      <c r="J44" s="85">
        <v>118074254</v>
      </c>
      <c r="K44" s="86">
        <v>0</v>
      </c>
      <c r="L44" s="86">
        <f t="shared" si="19"/>
        <v>118074254</v>
      </c>
      <c r="M44" s="104">
        <f t="shared" si="20"/>
        <v>0.19918915340145965</v>
      </c>
      <c r="N44" s="85">
        <v>12717769</v>
      </c>
      <c r="O44" s="86">
        <v>0</v>
      </c>
      <c r="P44" s="86">
        <f t="shared" si="21"/>
        <v>12717769</v>
      </c>
      <c r="Q44" s="104">
        <f t="shared" si="22"/>
        <v>0.02145464870153089</v>
      </c>
      <c r="R44" s="85">
        <v>3555688197</v>
      </c>
      <c r="S44" s="86">
        <v>0</v>
      </c>
      <c r="T44" s="86">
        <f t="shared" si="23"/>
        <v>3555688197</v>
      </c>
      <c r="U44" s="104">
        <f t="shared" si="24"/>
        <v>5.998382354547779</v>
      </c>
      <c r="V44" s="85">
        <v>0</v>
      </c>
      <c r="W44" s="86">
        <v>0</v>
      </c>
      <c r="X44" s="86">
        <f t="shared" si="25"/>
        <v>0</v>
      </c>
      <c r="Y44" s="104">
        <f t="shared" si="26"/>
        <v>0</v>
      </c>
      <c r="Z44" s="85">
        <f t="shared" si="27"/>
        <v>3686480220</v>
      </c>
      <c r="AA44" s="86">
        <f t="shared" si="28"/>
        <v>0</v>
      </c>
      <c r="AB44" s="86">
        <f t="shared" si="29"/>
        <v>3686480220</v>
      </c>
      <c r="AC44" s="104">
        <f t="shared" si="30"/>
        <v>6.219026156650769</v>
      </c>
      <c r="AD44" s="85">
        <v>120571048</v>
      </c>
      <c r="AE44" s="86">
        <v>868712</v>
      </c>
      <c r="AF44" s="86">
        <f t="shared" si="31"/>
        <v>121439760</v>
      </c>
      <c r="AG44" s="86">
        <v>716231373</v>
      </c>
      <c r="AH44" s="86">
        <v>638744378</v>
      </c>
      <c r="AI44" s="87">
        <v>329178822</v>
      </c>
      <c r="AJ44" s="124">
        <f t="shared" si="32"/>
        <v>0.5153529852281533</v>
      </c>
      <c r="AK44" s="125">
        <f t="shared" si="33"/>
        <v>28.27944025087006</v>
      </c>
    </row>
    <row r="45" spans="1:37" ht="12.75">
      <c r="A45" s="62" t="s">
        <v>98</v>
      </c>
      <c r="B45" s="63" t="s">
        <v>302</v>
      </c>
      <c r="C45" s="64" t="s">
        <v>303</v>
      </c>
      <c r="D45" s="85">
        <v>157251943</v>
      </c>
      <c r="E45" s="86">
        <v>64089000</v>
      </c>
      <c r="F45" s="87">
        <f t="shared" si="17"/>
        <v>221340943</v>
      </c>
      <c r="G45" s="85">
        <v>156434069</v>
      </c>
      <c r="H45" s="86">
        <v>63709000</v>
      </c>
      <c r="I45" s="87">
        <f t="shared" si="18"/>
        <v>220143069</v>
      </c>
      <c r="J45" s="85">
        <v>40892671</v>
      </c>
      <c r="K45" s="86">
        <v>7952063</v>
      </c>
      <c r="L45" s="86">
        <f t="shared" si="19"/>
        <v>48844734</v>
      </c>
      <c r="M45" s="104">
        <f t="shared" si="20"/>
        <v>0.22067645207421024</v>
      </c>
      <c r="N45" s="85">
        <v>43663248</v>
      </c>
      <c r="O45" s="86">
        <v>14560290</v>
      </c>
      <c r="P45" s="86">
        <f t="shared" si="21"/>
        <v>58223538</v>
      </c>
      <c r="Q45" s="104">
        <f t="shared" si="22"/>
        <v>0.2630491097166781</v>
      </c>
      <c r="R45" s="85">
        <v>36242091</v>
      </c>
      <c r="S45" s="86">
        <v>14575272</v>
      </c>
      <c r="T45" s="86">
        <f t="shared" si="23"/>
        <v>50817363</v>
      </c>
      <c r="U45" s="104">
        <f t="shared" si="24"/>
        <v>0.23083789660441228</v>
      </c>
      <c r="V45" s="85">
        <v>0</v>
      </c>
      <c r="W45" s="86">
        <v>0</v>
      </c>
      <c r="X45" s="86">
        <f t="shared" si="25"/>
        <v>0</v>
      </c>
      <c r="Y45" s="104">
        <f t="shared" si="26"/>
        <v>0</v>
      </c>
      <c r="Z45" s="85">
        <f t="shared" si="27"/>
        <v>120798010</v>
      </c>
      <c r="AA45" s="86">
        <f t="shared" si="28"/>
        <v>37087625</v>
      </c>
      <c r="AB45" s="86">
        <f t="shared" si="29"/>
        <v>157885635</v>
      </c>
      <c r="AC45" s="104">
        <f t="shared" si="30"/>
        <v>0.7171955752102284</v>
      </c>
      <c r="AD45" s="85">
        <v>39572320</v>
      </c>
      <c r="AE45" s="86">
        <v>6242133</v>
      </c>
      <c r="AF45" s="86">
        <f t="shared" si="31"/>
        <v>45814453</v>
      </c>
      <c r="AG45" s="86">
        <v>202065864</v>
      </c>
      <c r="AH45" s="86">
        <v>201058287</v>
      </c>
      <c r="AI45" s="87">
        <v>162789922</v>
      </c>
      <c r="AJ45" s="124">
        <f t="shared" si="32"/>
        <v>0.8096653185949008</v>
      </c>
      <c r="AK45" s="125">
        <f t="shared" si="33"/>
        <v>0.1091993829981992</v>
      </c>
    </row>
    <row r="46" spans="1:37" ht="12.75">
      <c r="A46" s="62" t="s">
        <v>98</v>
      </c>
      <c r="B46" s="63" t="s">
        <v>304</v>
      </c>
      <c r="C46" s="64" t="s">
        <v>305</v>
      </c>
      <c r="D46" s="85">
        <v>291853824</v>
      </c>
      <c r="E46" s="86">
        <v>57570000</v>
      </c>
      <c r="F46" s="87">
        <f t="shared" si="17"/>
        <v>349423824</v>
      </c>
      <c r="G46" s="85">
        <v>388842975</v>
      </c>
      <c r="H46" s="86">
        <v>57388000</v>
      </c>
      <c r="I46" s="87">
        <f t="shared" si="18"/>
        <v>446230975</v>
      </c>
      <c r="J46" s="85">
        <v>61251757</v>
      </c>
      <c r="K46" s="86">
        <v>18015747</v>
      </c>
      <c r="L46" s="86">
        <f t="shared" si="19"/>
        <v>79267504</v>
      </c>
      <c r="M46" s="104">
        <f t="shared" si="20"/>
        <v>0.22685203055874062</v>
      </c>
      <c r="N46" s="85">
        <v>100919283</v>
      </c>
      <c r="O46" s="86">
        <v>13193344</v>
      </c>
      <c r="P46" s="86">
        <f t="shared" si="21"/>
        <v>114112627</v>
      </c>
      <c r="Q46" s="104">
        <f t="shared" si="22"/>
        <v>0.3265736883470201</v>
      </c>
      <c r="R46" s="85">
        <v>61782430</v>
      </c>
      <c r="S46" s="86">
        <v>4694113</v>
      </c>
      <c r="T46" s="86">
        <f t="shared" si="23"/>
        <v>66476543</v>
      </c>
      <c r="U46" s="104">
        <f t="shared" si="24"/>
        <v>0.14897339432790385</v>
      </c>
      <c r="V46" s="85">
        <v>0</v>
      </c>
      <c r="W46" s="86">
        <v>0</v>
      </c>
      <c r="X46" s="86">
        <f t="shared" si="25"/>
        <v>0</v>
      </c>
      <c r="Y46" s="104">
        <f t="shared" si="26"/>
        <v>0</v>
      </c>
      <c r="Z46" s="85">
        <f t="shared" si="27"/>
        <v>223953470</v>
      </c>
      <c r="AA46" s="86">
        <f t="shared" si="28"/>
        <v>35903204</v>
      </c>
      <c r="AB46" s="86">
        <f t="shared" si="29"/>
        <v>259856674</v>
      </c>
      <c r="AC46" s="104">
        <f t="shared" si="30"/>
        <v>0.5823367013013833</v>
      </c>
      <c r="AD46" s="85">
        <v>94238732</v>
      </c>
      <c r="AE46" s="86">
        <v>9214740</v>
      </c>
      <c r="AF46" s="86">
        <f t="shared" si="31"/>
        <v>103453472</v>
      </c>
      <c r="AG46" s="86">
        <v>386435220</v>
      </c>
      <c r="AH46" s="86">
        <v>392645589</v>
      </c>
      <c r="AI46" s="87">
        <v>334841604</v>
      </c>
      <c r="AJ46" s="124">
        <f t="shared" si="32"/>
        <v>0.8527833073402997</v>
      </c>
      <c r="AK46" s="125">
        <f t="shared" si="33"/>
        <v>-0.357425693745687</v>
      </c>
    </row>
    <row r="47" spans="1:37" ht="12.75">
      <c r="A47" s="62" t="s">
        <v>113</v>
      </c>
      <c r="B47" s="63" t="s">
        <v>306</v>
      </c>
      <c r="C47" s="64" t="s">
        <v>307</v>
      </c>
      <c r="D47" s="85">
        <v>537904986</v>
      </c>
      <c r="E47" s="86">
        <v>465852000</v>
      </c>
      <c r="F47" s="87">
        <f t="shared" si="17"/>
        <v>1003756986</v>
      </c>
      <c r="G47" s="85">
        <v>599960115</v>
      </c>
      <c r="H47" s="86">
        <v>459410351</v>
      </c>
      <c r="I47" s="87">
        <f t="shared" si="18"/>
        <v>1059370466</v>
      </c>
      <c r="J47" s="85">
        <v>106740549</v>
      </c>
      <c r="K47" s="86">
        <v>86148066</v>
      </c>
      <c r="L47" s="86">
        <f t="shared" si="19"/>
        <v>192888615</v>
      </c>
      <c r="M47" s="104">
        <f t="shared" si="20"/>
        <v>0.19216664759531746</v>
      </c>
      <c r="N47" s="85">
        <v>128910579</v>
      </c>
      <c r="O47" s="86">
        <v>94642896</v>
      </c>
      <c r="P47" s="86">
        <f t="shared" si="21"/>
        <v>223553475</v>
      </c>
      <c r="Q47" s="104">
        <f t="shared" si="22"/>
        <v>0.22271673135832104</v>
      </c>
      <c r="R47" s="85">
        <v>148848204</v>
      </c>
      <c r="S47" s="86">
        <v>68847499</v>
      </c>
      <c r="T47" s="86">
        <f t="shared" si="23"/>
        <v>217695703</v>
      </c>
      <c r="U47" s="104">
        <f t="shared" si="24"/>
        <v>0.2054953484043985</v>
      </c>
      <c r="V47" s="85">
        <v>0</v>
      </c>
      <c r="W47" s="86">
        <v>0</v>
      </c>
      <c r="X47" s="86">
        <f t="shared" si="25"/>
        <v>0</v>
      </c>
      <c r="Y47" s="104">
        <f t="shared" si="26"/>
        <v>0</v>
      </c>
      <c r="Z47" s="85">
        <f t="shared" si="27"/>
        <v>384499332</v>
      </c>
      <c r="AA47" s="86">
        <f t="shared" si="28"/>
        <v>249638461</v>
      </c>
      <c r="AB47" s="86">
        <f t="shared" si="29"/>
        <v>634137793</v>
      </c>
      <c r="AC47" s="104">
        <f t="shared" si="30"/>
        <v>0.598598708716503</v>
      </c>
      <c r="AD47" s="85">
        <v>147721969</v>
      </c>
      <c r="AE47" s="86">
        <v>75887551</v>
      </c>
      <c r="AF47" s="86">
        <f t="shared" si="31"/>
        <v>223609520</v>
      </c>
      <c r="AG47" s="86">
        <v>901669600</v>
      </c>
      <c r="AH47" s="86">
        <v>953493916</v>
      </c>
      <c r="AI47" s="87">
        <v>751462130</v>
      </c>
      <c r="AJ47" s="124">
        <f t="shared" si="32"/>
        <v>0.7881142369030072</v>
      </c>
      <c r="AK47" s="125">
        <f t="shared" si="33"/>
        <v>-0.026447071663138533</v>
      </c>
    </row>
    <row r="48" spans="1:37" ht="16.5">
      <c r="A48" s="65"/>
      <c r="B48" s="66" t="s">
        <v>308</v>
      </c>
      <c r="C48" s="67"/>
      <c r="D48" s="88">
        <f>SUM(D42:D47)</f>
        <v>1915994068</v>
      </c>
      <c r="E48" s="89">
        <f>SUM(E42:E47)</f>
        <v>693610769</v>
      </c>
      <c r="F48" s="90">
        <f t="shared" si="17"/>
        <v>2609604837</v>
      </c>
      <c r="G48" s="88">
        <f>SUM(G42:G47)</f>
        <v>2083552247</v>
      </c>
      <c r="H48" s="89">
        <f>SUM(H42:H47)</f>
        <v>708267885</v>
      </c>
      <c r="I48" s="90">
        <f t="shared" si="18"/>
        <v>2791820132</v>
      </c>
      <c r="J48" s="88">
        <f>SUM(J42:J47)</f>
        <v>384116682</v>
      </c>
      <c r="K48" s="89">
        <f>SUM(K42:K47)</f>
        <v>135202189</v>
      </c>
      <c r="L48" s="89">
        <f t="shared" si="19"/>
        <v>519318871</v>
      </c>
      <c r="M48" s="105">
        <f t="shared" si="20"/>
        <v>0.1990028772314082</v>
      </c>
      <c r="N48" s="88">
        <f>SUM(N42:N47)</f>
        <v>344792512</v>
      </c>
      <c r="O48" s="89">
        <f>SUM(O42:O47)</f>
        <v>153443408</v>
      </c>
      <c r="P48" s="89">
        <f t="shared" si="21"/>
        <v>498235920</v>
      </c>
      <c r="Q48" s="105">
        <f t="shared" si="22"/>
        <v>0.19092389504181473</v>
      </c>
      <c r="R48" s="88">
        <f>SUM(R42:R47)</f>
        <v>3871353042</v>
      </c>
      <c r="S48" s="89">
        <f>SUM(S42:S47)</f>
        <v>105837949</v>
      </c>
      <c r="T48" s="89">
        <f t="shared" si="23"/>
        <v>3977190991</v>
      </c>
      <c r="U48" s="105">
        <f t="shared" si="24"/>
        <v>1.4245871162734347</v>
      </c>
      <c r="V48" s="88">
        <f>SUM(V42:V47)</f>
        <v>0</v>
      </c>
      <c r="W48" s="89">
        <f>SUM(W42:W47)</f>
        <v>0</v>
      </c>
      <c r="X48" s="89">
        <f t="shared" si="25"/>
        <v>0</v>
      </c>
      <c r="Y48" s="105">
        <f t="shared" si="26"/>
        <v>0</v>
      </c>
      <c r="Z48" s="88">
        <f t="shared" si="27"/>
        <v>4600262236</v>
      </c>
      <c r="AA48" s="89">
        <f t="shared" si="28"/>
        <v>394483546</v>
      </c>
      <c r="AB48" s="89">
        <f t="shared" si="29"/>
        <v>4994745782</v>
      </c>
      <c r="AC48" s="105">
        <f t="shared" si="30"/>
        <v>1.7890643185604767</v>
      </c>
      <c r="AD48" s="88">
        <f>SUM(AD42:AD47)</f>
        <v>474486529</v>
      </c>
      <c r="AE48" s="89">
        <f>SUM(AE42:AE47)</f>
        <v>121769641</v>
      </c>
      <c r="AF48" s="89">
        <f t="shared" si="31"/>
        <v>596256170</v>
      </c>
      <c r="AG48" s="89">
        <f>SUM(AG42:AG47)</f>
        <v>2648717546</v>
      </c>
      <c r="AH48" s="89">
        <f>SUM(AH42:AH47)</f>
        <v>2621977258</v>
      </c>
      <c r="AI48" s="90">
        <f>SUM(AI42:AI47)</f>
        <v>1871608980</v>
      </c>
      <c r="AJ48" s="126">
        <f t="shared" si="32"/>
        <v>0.7138158709384199</v>
      </c>
      <c r="AK48" s="127">
        <f t="shared" si="33"/>
        <v>5.6702722606627285</v>
      </c>
    </row>
    <row r="49" spans="1:37" ht="12.75">
      <c r="A49" s="62" t="s">
        <v>98</v>
      </c>
      <c r="B49" s="63" t="s">
        <v>309</v>
      </c>
      <c r="C49" s="64" t="s">
        <v>310</v>
      </c>
      <c r="D49" s="85">
        <v>175092979</v>
      </c>
      <c r="E49" s="86">
        <v>60587330</v>
      </c>
      <c r="F49" s="87">
        <f t="shared" si="17"/>
        <v>235680309</v>
      </c>
      <c r="G49" s="85">
        <v>175092979</v>
      </c>
      <c r="H49" s="86">
        <v>60587330</v>
      </c>
      <c r="I49" s="87">
        <f t="shared" si="18"/>
        <v>235680309</v>
      </c>
      <c r="J49" s="85">
        <v>31783287</v>
      </c>
      <c r="K49" s="86">
        <v>17551327</v>
      </c>
      <c r="L49" s="86">
        <f t="shared" si="19"/>
        <v>49334614</v>
      </c>
      <c r="M49" s="104">
        <f t="shared" si="20"/>
        <v>0.20932853580058738</v>
      </c>
      <c r="N49" s="85">
        <v>35016811</v>
      </c>
      <c r="O49" s="86">
        <v>23765293</v>
      </c>
      <c r="P49" s="86">
        <f t="shared" si="21"/>
        <v>58782104</v>
      </c>
      <c r="Q49" s="104">
        <f t="shared" si="22"/>
        <v>0.24941457455404134</v>
      </c>
      <c r="R49" s="85">
        <v>34365428</v>
      </c>
      <c r="S49" s="86">
        <v>20602993</v>
      </c>
      <c r="T49" s="86">
        <f t="shared" si="23"/>
        <v>54968421</v>
      </c>
      <c r="U49" s="104">
        <f t="shared" si="24"/>
        <v>0.23323298086816407</v>
      </c>
      <c r="V49" s="85">
        <v>0</v>
      </c>
      <c r="W49" s="86">
        <v>0</v>
      </c>
      <c r="X49" s="86">
        <f t="shared" si="25"/>
        <v>0</v>
      </c>
      <c r="Y49" s="104">
        <f t="shared" si="26"/>
        <v>0</v>
      </c>
      <c r="Z49" s="85">
        <f t="shared" si="27"/>
        <v>101165526</v>
      </c>
      <c r="AA49" s="86">
        <f t="shared" si="28"/>
        <v>61919613</v>
      </c>
      <c r="AB49" s="86">
        <f t="shared" si="29"/>
        <v>163085139</v>
      </c>
      <c r="AC49" s="104">
        <f t="shared" si="30"/>
        <v>0.6919760912227928</v>
      </c>
      <c r="AD49" s="85">
        <v>33731141</v>
      </c>
      <c r="AE49" s="86">
        <v>14171587</v>
      </c>
      <c r="AF49" s="86">
        <f t="shared" si="31"/>
        <v>47902728</v>
      </c>
      <c r="AG49" s="86">
        <v>285931242</v>
      </c>
      <c r="AH49" s="86">
        <v>293087352</v>
      </c>
      <c r="AI49" s="87">
        <v>184469046</v>
      </c>
      <c r="AJ49" s="124">
        <f t="shared" si="32"/>
        <v>0.6293995450202846</v>
      </c>
      <c r="AK49" s="125">
        <f t="shared" si="33"/>
        <v>0.1475008479684079</v>
      </c>
    </row>
    <row r="50" spans="1:37" ht="12.75">
      <c r="A50" s="62" t="s">
        <v>98</v>
      </c>
      <c r="B50" s="63" t="s">
        <v>311</v>
      </c>
      <c r="C50" s="64" t="s">
        <v>312</v>
      </c>
      <c r="D50" s="85">
        <v>198405358</v>
      </c>
      <c r="E50" s="86">
        <v>64175530</v>
      </c>
      <c r="F50" s="87">
        <f t="shared" si="17"/>
        <v>262580888</v>
      </c>
      <c r="G50" s="85">
        <v>209873732</v>
      </c>
      <c r="H50" s="86">
        <v>64228580</v>
      </c>
      <c r="I50" s="87">
        <f t="shared" si="18"/>
        <v>274102312</v>
      </c>
      <c r="J50" s="85">
        <v>40351848</v>
      </c>
      <c r="K50" s="86">
        <v>0</v>
      </c>
      <c r="L50" s="86">
        <f t="shared" si="19"/>
        <v>40351848</v>
      </c>
      <c r="M50" s="104">
        <f t="shared" si="20"/>
        <v>0.1536739718848083</v>
      </c>
      <c r="N50" s="85">
        <v>35797061</v>
      </c>
      <c r="O50" s="86">
        <v>14050813</v>
      </c>
      <c r="P50" s="86">
        <f t="shared" si="21"/>
        <v>49847874</v>
      </c>
      <c r="Q50" s="104">
        <f t="shared" si="22"/>
        <v>0.18983816522092042</v>
      </c>
      <c r="R50" s="85">
        <v>38365308</v>
      </c>
      <c r="S50" s="86">
        <v>1064853</v>
      </c>
      <c r="T50" s="86">
        <f t="shared" si="23"/>
        <v>39430161</v>
      </c>
      <c r="U50" s="104">
        <f t="shared" si="24"/>
        <v>0.14385198254000864</v>
      </c>
      <c r="V50" s="85">
        <v>0</v>
      </c>
      <c r="W50" s="86">
        <v>0</v>
      </c>
      <c r="X50" s="86">
        <f t="shared" si="25"/>
        <v>0</v>
      </c>
      <c r="Y50" s="104">
        <f t="shared" si="26"/>
        <v>0</v>
      </c>
      <c r="Z50" s="85">
        <f t="shared" si="27"/>
        <v>114514217</v>
      </c>
      <c r="AA50" s="86">
        <f t="shared" si="28"/>
        <v>15115666</v>
      </c>
      <c r="AB50" s="86">
        <f t="shared" si="29"/>
        <v>129629883</v>
      </c>
      <c r="AC50" s="104">
        <f t="shared" si="30"/>
        <v>0.47292517182416177</v>
      </c>
      <c r="AD50" s="85">
        <v>38759270</v>
      </c>
      <c r="AE50" s="86">
        <v>9478638</v>
      </c>
      <c r="AF50" s="86">
        <f t="shared" si="31"/>
        <v>48237908</v>
      </c>
      <c r="AG50" s="86">
        <v>273197032</v>
      </c>
      <c r="AH50" s="86">
        <v>271869591</v>
      </c>
      <c r="AI50" s="87">
        <v>139279932</v>
      </c>
      <c r="AJ50" s="124">
        <f t="shared" si="32"/>
        <v>0.5123041951389112</v>
      </c>
      <c r="AK50" s="125">
        <f t="shared" si="33"/>
        <v>-0.1825897383443743</v>
      </c>
    </row>
    <row r="51" spans="1:37" ht="12.75">
      <c r="A51" s="62" t="s">
        <v>98</v>
      </c>
      <c r="B51" s="63" t="s">
        <v>313</v>
      </c>
      <c r="C51" s="64" t="s">
        <v>314</v>
      </c>
      <c r="D51" s="85">
        <v>192404294</v>
      </c>
      <c r="E51" s="86">
        <v>55869899</v>
      </c>
      <c r="F51" s="87">
        <f t="shared" si="17"/>
        <v>248274193</v>
      </c>
      <c r="G51" s="85">
        <v>192404294</v>
      </c>
      <c r="H51" s="86">
        <v>55869899</v>
      </c>
      <c r="I51" s="87">
        <f t="shared" si="18"/>
        <v>248274193</v>
      </c>
      <c r="J51" s="85">
        <v>61928246</v>
      </c>
      <c r="K51" s="86">
        <v>8767149</v>
      </c>
      <c r="L51" s="86">
        <f t="shared" si="19"/>
        <v>70695395</v>
      </c>
      <c r="M51" s="104">
        <f t="shared" si="20"/>
        <v>0.28474725522519373</v>
      </c>
      <c r="N51" s="85">
        <v>57595167</v>
      </c>
      <c r="O51" s="86">
        <v>15840705</v>
      </c>
      <c r="P51" s="86">
        <f t="shared" si="21"/>
        <v>73435872</v>
      </c>
      <c r="Q51" s="104">
        <f t="shared" si="22"/>
        <v>0.29578536179150927</v>
      </c>
      <c r="R51" s="85">
        <v>40600807</v>
      </c>
      <c r="S51" s="86">
        <v>11031743</v>
      </c>
      <c r="T51" s="86">
        <f t="shared" si="23"/>
        <v>51632550</v>
      </c>
      <c r="U51" s="104">
        <f t="shared" si="24"/>
        <v>0.20796583557921383</v>
      </c>
      <c r="V51" s="85">
        <v>0</v>
      </c>
      <c r="W51" s="86">
        <v>0</v>
      </c>
      <c r="X51" s="86">
        <f t="shared" si="25"/>
        <v>0</v>
      </c>
      <c r="Y51" s="104">
        <f t="shared" si="26"/>
        <v>0</v>
      </c>
      <c r="Z51" s="85">
        <f t="shared" si="27"/>
        <v>160124220</v>
      </c>
      <c r="AA51" s="86">
        <f t="shared" si="28"/>
        <v>35639597</v>
      </c>
      <c r="AB51" s="86">
        <f t="shared" si="29"/>
        <v>195763817</v>
      </c>
      <c r="AC51" s="104">
        <f t="shared" si="30"/>
        <v>0.7884984525959168</v>
      </c>
      <c r="AD51" s="85">
        <v>42137910</v>
      </c>
      <c r="AE51" s="86">
        <v>4307428</v>
      </c>
      <c r="AF51" s="86">
        <f t="shared" si="31"/>
        <v>46445338</v>
      </c>
      <c r="AG51" s="86">
        <v>216984519</v>
      </c>
      <c r="AH51" s="86">
        <v>230820779</v>
      </c>
      <c r="AI51" s="87">
        <v>178341785</v>
      </c>
      <c r="AJ51" s="124">
        <f t="shared" si="32"/>
        <v>0.7726418122867525</v>
      </c>
      <c r="AK51" s="125">
        <f t="shared" si="33"/>
        <v>0.11168423405595629</v>
      </c>
    </row>
    <row r="52" spans="1:37" ht="12.75">
      <c r="A52" s="62" t="s">
        <v>98</v>
      </c>
      <c r="B52" s="63" t="s">
        <v>315</v>
      </c>
      <c r="C52" s="64" t="s">
        <v>316</v>
      </c>
      <c r="D52" s="85">
        <v>132983000</v>
      </c>
      <c r="E52" s="86">
        <v>21664000</v>
      </c>
      <c r="F52" s="87">
        <f t="shared" si="17"/>
        <v>154647000</v>
      </c>
      <c r="G52" s="85">
        <v>138824000</v>
      </c>
      <c r="H52" s="86">
        <v>21664000</v>
      </c>
      <c r="I52" s="87">
        <f t="shared" si="18"/>
        <v>160488000</v>
      </c>
      <c r="J52" s="85">
        <v>32032723</v>
      </c>
      <c r="K52" s="86">
        <v>4527009</v>
      </c>
      <c r="L52" s="86">
        <f t="shared" si="19"/>
        <v>36559732</v>
      </c>
      <c r="M52" s="104">
        <f t="shared" si="20"/>
        <v>0.23640763804018183</v>
      </c>
      <c r="N52" s="85">
        <v>36013993</v>
      </c>
      <c r="O52" s="86">
        <v>4965032</v>
      </c>
      <c r="P52" s="86">
        <f t="shared" si="21"/>
        <v>40979025</v>
      </c>
      <c r="Q52" s="104">
        <f t="shared" si="22"/>
        <v>0.2649842867950882</v>
      </c>
      <c r="R52" s="85">
        <v>27072566</v>
      </c>
      <c r="S52" s="86">
        <v>3256891</v>
      </c>
      <c r="T52" s="86">
        <f t="shared" si="23"/>
        <v>30329457</v>
      </c>
      <c r="U52" s="104">
        <f t="shared" si="24"/>
        <v>0.18898270898758784</v>
      </c>
      <c r="V52" s="85">
        <v>0</v>
      </c>
      <c r="W52" s="86">
        <v>0</v>
      </c>
      <c r="X52" s="86">
        <f t="shared" si="25"/>
        <v>0</v>
      </c>
      <c r="Y52" s="104">
        <f t="shared" si="26"/>
        <v>0</v>
      </c>
      <c r="Z52" s="85">
        <f t="shared" si="27"/>
        <v>95119282</v>
      </c>
      <c r="AA52" s="86">
        <f t="shared" si="28"/>
        <v>12748932</v>
      </c>
      <c r="AB52" s="86">
        <f t="shared" si="29"/>
        <v>107868214</v>
      </c>
      <c r="AC52" s="104">
        <f t="shared" si="30"/>
        <v>0.6721263521260157</v>
      </c>
      <c r="AD52" s="85">
        <v>32249929</v>
      </c>
      <c r="AE52" s="86">
        <v>11586375</v>
      </c>
      <c r="AF52" s="86">
        <f t="shared" si="31"/>
        <v>43836304</v>
      </c>
      <c r="AG52" s="86">
        <v>169402900</v>
      </c>
      <c r="AH52" s="86">
        <v>158282000</v>
      </c>
      <c r="AI52" s="87">
        <v>103727414</v>
      </c>
      <c r="AJ52" s="124">
        <f t="shared" si="32"/>
        <v>0.6553329753225257</v>
      </c>
      <c r="AK52" s="125">
        <f t="shared" si="33"/>
        <v>-0.30812011432350683</v>
      </c>
    </row>
    <row r="53" spans="1:37" ht="12.75">
      <c r="A53" s="62" t="s">
        <v>113</v>
      </c>
      <c r="B53" s="63" t="s">
        <v>317</v>
      </c>
      <c r="C53" s="64" t="s">
        <v>318</v>
      </c>
      <c r="D53" s="85">
        <v>398456470</v>
      </c>
      <c r="E53" s="86">
        <v>257964500</v>
      </c>
      <c r="F53" s="87">
        <f t="shared" si="17"/>
        <v>656420970</v>
      </c>
      <c r="G53" s="85">
        <v>413072989</v>
      </c>
      <c r="H53" s="86">
        <v>257964500</v>
      </c>
      <c r="I53" s="87">
        <f t="shared" si="18"/>
        <v>671037489</v>
      </c>
      <c r="J53" s="85">
        <v>63613768</v>
      </c>
      <c r="K53" s="86">
        <v>43491963</v>
      </c>
      <c r="L53" s="86">
        <f t="shared" si="19"/>
        <v>107105731</v>
      </c>
      <c r="M53" s="104">
        <f t="shared" si="20"/>
        <v>0.1631662239553377</v>
      </c>
      <c r="N53" s="85">
        <v>59432959</v>
      </c>
      <c r="O53" s="86">
        <v>137170094</v>
      </c>
      <c r="P53" s="86">
        <f t="shared" si="21"/>
        <v>196603053</v>
      </c>
      <c r="Q53" s="104">
        <f t="shared" si="22"/>
        <v>0.2995075751464796</v>
      </c>
      <c r="R53" s="85">
        <v>97097106</v>
      </c>
      <c r="S53" s="86">
        <v>65172099</v>
      </c>
      <c r="T53" s="86">
        <f t="shared" si="23"/>
        <v>162269205</v>
      </c>
      <c r="U53" s="104">
        <f t="shared" si="24"/>
        <v>0.24181838967271171</v>
      </c>
      <c r="V53" s="85">
        <v>0</v>
      </c>
      <c r="W53" s="86">
        <v>0</v>
      </c>
      <c r="X53" s="86">
        <f t="shared" si="25"/>
        <v>0</v>
      </c>
      <c r="Y53" s="104">
        <f t="shared" si="26"/>
        <v>0</v>
      </c>
      <c r="Z53" s="85">
        <f t="shared" si="27"/>
        <v>220143833</v>
      </c>
      <c r="AA53" s="86">
        <f t="shared" si="28"/>
        <v>245834156</v>
      </c>
      <c r="AB53" s="86">
        <f t="shared" si="29"/>
        <v>465977989</v>
      </c>
      <c r="AC53" s="104">
        <f t="shared" si="30"/>
        <v>0.694414241586434</v>
      </c>
      <c r="AD53" s="85">
        <v>110073027</v>
      </c>
      <c r="AE53" s="86">
        <v>49536894</v>
      </c>
      <c r="AF53" s="86">
        <f t="shared" si="31"/>
        <v>159609921</v>
      </c>
      <c r="AG53" s="86">
        <v>642324757</v>
      </c>
      <c r="AH53" s="86">
        <v>663546469</v>
      </c>
      <c r="AI53" s="87">
        <v>458011423</v>
      </c>
      <c r="AJ53" s="124">
        <f t="shared" si="32"/>
        <v>0.6902476983868933</v>
      </c>
      <c r="AK53" s="125">
        <f t="shared" si="33"/>
        <v>0.016661144766809244</v>
      </c>
    </row>
    <row r="54" spans="1:37" ht="16.5">
      <c r="A54" s="65"/>
      <c r="B54" s="66" t="s">
        <v>319</v>
      </c>
      <c r="C54" s="67"/>
      <c r="D54" s="88">
        <f>SUM(D49:D53)</f>
        <v>1097342101</v>
      </c>
      <c r="E54" s="89">
        <f>SUM(E49:E53)</f>
        <v>460261259</v>
      </c>
      <c r="F54" s="90">
        <f t="shared" si="17"/>
        <v>1557603360</v>
      </c>
      <c r="G54" s="88">
        <f>SUM(G49:G53)</f>
        <v>1129267994</v>
      </c>
      <c r="H54" s="89">
        <f>SUM(H49:H53)</f>
        <v>460314309</v>
      </c>
      <c r="I54" s="90">
        <f t="shared" si="18"/>
        <v>1589582303</v>
      </c>
      <c r="J54" s="88">
        <f>SUM(J49:J53)</f>
        <v>229709872</v>
      </c>
      <c r="K54" s="89">
        <f>SUM(K49:K53)</f>
        <v>74337448</v>
      </c>
      <c r="L54" s="89">
        <f t="shared" si="19"/>
        <v>304047320</v>
      </c>
      <c r="M54" s="105">
        <f t="shared" si="20"/>
        <v>0.19520201856780792</v>
      </c>
      <c r="N54" s="88">
        <f>SUM(N49:N53)</f>
        <v>223855991</v>
      </c>
      <c r="O54" s="89">
        <f>SUM(O49:O53)</f>
        <v>195791937</v>
      </c>
      <c r="P54" s="89">
        <f t="shared" si="21"/>
        <v>419647928</v>
      </c>
      <c r="Q54" s="105">
        <f t="shared" si="22"/>
        <v>0.2694189925219473</v>
      </c>
      <c r="R54" s="88">
        <f>SUM(R49:R53)</f>
        <v>237501215</v>
      </c>
      <c r="S54" s="89">
        <f>SUM(S49:S53)</f>
        <v>101128579</v>
      </c>
      <c r="T54" s="89">
        <f t="shared" si="23"/>
        <v>338629794</v>
      </c>
      <c r="U54" s="105">
        <f t="shared" si="24"/>
        <v>0.21303067690229563</v>
      </c>
      <c r="V54" s="88">
        <f>SUM(V49:V53)</f>
        <v>0</v>
      </c>
      <c r="W54" s="89">
        <f>SUM(W49:W53)</f>
        <v>0</v>
      </c>
      <c r="X54" s="89">
        <f t="shared" si="25"/>
        <v>0</v>
      </c>
      <c r="Y54" s="105">
        <f t="shared" si="26"/>
        <v>0</v>
      </c>
      <c r="Z54" s="88">
        <f t="shared" si="27"/>
        <v>691067078</v>
      </c>
      <c r="AA54" s="89">
        <f t="shared" si="28"/>
        <v>371257964</v>
      </c>
      <c r="AB54" s="89">
        <f t="shared" si="29"/>
        <v>1062325042</v>
      </c>
      <c r="AC54" s="105">
        <f t="shared" si="30"/>
        <v>0.6683045225120375</v>
      </c>
      <c r="AD54" s="88">
        <f>SUM(AD49:AD53)</f>
        <v>256951277</v>
      </c>
      <c r="AE54" s="89">
        <f>SUM(AE49:AE53)</f>
        <v>89080922</v>
      </c>
      <c r="AF54" s="89">
        <f t="shared" si="31"/>
        <v>346032199</v>
      </c>
      <c r="AG54" s="89">
        <f>SUM(AG49:AG53)</f>
        <v>1587840450</v>
      </c>
      <c r="AH54" s="89">
        <f>SUM(AH49:AH53)</f>
        <v>1617606191</v>
      </c>
      <c r="AI54" s="90">
        <f>SUM(AI49:AI53)</f>
        <v>1063829600</v>
      </c>
      <c r="AJ54" s="126">
        <f t="shared" si="32"/>
        <v>0.6576567312358907</v>
      </c>
      <c r="AK54" s="127">
        <f t="shared" si="33"/>
        <v>-0.021392243327043703</v>
      </c>
    </row>
    <row r="55" spans="1:37" ht="12.75">
      <c r="A55" s="62" t="s">
        <v>98</v>
      </c>
      <c r="B55" s="63" t="s">
        <v>320</v>
      </c>
      <c r="C55" s="64" t="s">
        <v>321</v>
      </c>
      <c r="D55" s="85">
        <v>120000000</v>
      </c>
      <c r="E55" s="86">
        <v>60000000</v>
      </c>
      <c r="F55" s="87">
        <f t="shared" si="17"/>
        <v>180000000</v>
      </c>
      <c r="G55" s="85">
        <v>133078124</v>
      </c>
      <c r="H55" s="86">
        <v>60000000</v>
      </c>
      <c r="I55" s="87">
        <f t="shared" si="18"/>
        <v>193078124</v>
      </c>
      <c r="J55" s="85">
        <v>32721225</v>
      </c>
      <c r="K55" s="86">
        <v>7302937</v>
      </c>
      <c r="L55" s="86">
        <f t="shared" si="19"/>
        <v>40024162</v>
      </c>
      <c r="M55" s="104">
        <f t="shared" si="20"/>
        <v>0.22235645555555555</v>
      </c>
      <c r="N55" s="85">
        <v>28109837</v>
      </c>
      <c r="O55" s="86">
        <v>10822263</v>
      </c>
      <c r="P55" s="86">
        <f t="shared" si="21"/>
        <v>38932100</v>
      </c>
      <c r="Q55" s="104">
        <f t="shared" si="22"/>
        <v>0.21628944444444445</v>
      </c>
      <c r="R55" s="85">
        <v>26715969</v>
      </c>
      <c r="S55" s="86">
        <v>1286337</v>
      </c>
      <c r="T55" s="86">
        <f t="shared" si="23"/>
        <v>28002306</v>
      </c>
      <c r="U55" s="104">
        <f t="shared" si="24"/>
        <v>0.14503096166399462</v>
      </c>
      <c r="V55" s="85">
        <v>0</v>
      </c>
      <c r="W55" s="86">
        <v>0</v>
      </c>
      <c r="X55" s="86">
        <f t="shared" si="25"/>
        <v>0</v>
      </c>
      <c r="Y55" s="104">
        <f t="shared" si="26"/>
        <v>0</v>
      </c>
      <c r="Z55" s="85">
        <f t="shared" si="27"/>
        <v>87547031</v>
      </c>
      <c r="AA55" s="86">
        <f t="shared" si="28"/>
        <v>19411537</v>
      </c>
      <c r="AB55" s="86">
        <f t="shared" si="29"/>
        <v>106958568</v>
      </c>
      <c r="AC55" s="104">
        <f t="shared" si="30"/>
        <v>0.5539652332648519</v>
      </c>
      <c r="AD55" s="85">
        <v>27712539</v>
      </c>
      <c r="AE55" s="86">
        <v>0</v>
      </c>
      <c r="AF55" s="86">
        <f t="shared" si="31"/>
        <v>27712539</v>
      </c>
      <c r="AG55" s="86">
        <v>175000000</v>
      </c>
      <c r="AH55" s="86">
        <v>173350000</v>
      </c>
      <c r="AI55" s="87">
        <v>129296207</v>
      </c>
      <c r="AJ55" s="124">
        <f t="shared" si="32"/>
        <v>0.7458679376982983</v>
      </c>
      <c r="AK55" s="125">
        <f t="shared" si="33"/>
        <v>0.010456169317434316</v>
      </c>
    </row>
    <row r="56" spans="1:37" ht="12.75">
      <c r="A56" s="62" t="s">
        <v>98</v>
      </c>
      <c r="B56" s="63" t="s">
        <v>94</v>
      </c>
      <c r="C56" s="64" t="s">
        <v>95</v>
      </c>
      <c r="D56" s="85">
        <v>2882743500</v>
      </c>
      <c r="E56" s="86">
        <v>521255100</v>
      </c>
      <c r="F56" s="87">
        <f t="shared" si="17"/>
        <v>3403998600</v>
      </c>
      <c r="G56" s="85">
        <v>2878250200</v>
      </c>
      <c r="H56" s="86">
        <v>570504800</v>
      </c>
      <c r="I56" s="87">
        <f t="shared" si="18"/>
        <v>3448755000</v>
      </c>
      <c r="J56" s="85">
        <v>772434383</v>
      </c>
      <c r="K56" s="86">
        <v>33520468</v>
      </c>
      <c r="L56" s="86">
        <f t="shared" si="19"/>
        <v>805954851</v>
      </c>
      <c r="M56" s="104">
        <f t="shared" si="20"/>
        <v>0.23676709238364552</v>
      </c>
      <c r="N56" s="85">
        <v>658419548</v>
      </c>
      <c r="O56" s="86">
        <v>100586331</v>
      </c>
      <c r="P56" s="86">
        <f t="shared" si="21"/>
        <v>759005879</v>
      </c>
      <c r="Q56" s="104">
        <f t="shared" si="22"/>
        <v>0.2229747917640154</v>
      </c>
      <c r="R56" s="85">
        <v>656009485</v>
      </c>
      <c r="S56" s="86">
        <v>91707310</v>
      </c>
      <c r="T56" s="86">
        <f t="shared" si="23"/>
        <v>747716795</v>
      </c>
      <c r="U56" s="104">
        <f t="shared" si="24"/>
        <v>0.21680774511381642</v>
      </c>
      <c r="V56" s="85">
        <v>0</v>
      </c>
      <c r="W56" s="86">
        <v>0</v>
      </c>
      <c r="X56" s="86">
        <f t="shared" si="25"/>
        <v>0</v>
      </c>
      <c r="Y56" s="104">
        <f t="shared" si="26"/>
        <v>0</v>
      </c>
      <c r="Z56" s="85">
        <f t="shared" si="27"/>
        <v>2086863416</v>
      </c>
      <c r="AA56" s="86">
        <f t="shared" si="28"/>
        <v>225814109</v>
      </c>
      <c r="AB56" s="86">
        <f t="shared" si="29"/>
        <v>2312677525</v>
      </c>
      <c r="AC56" s="104">
        <f t="shared" si="30"/>
        <v>0.670583304699812</v>
      </c>
      <c r="AD56" s="85">
        <v>759020948</v>
      </c>
      <c r="AE56" s="86">
        <v>101476015</v>
      </c>
      <c r="AF56" s="86">
        <f t="shared" si="31"/>
        <v>860496963</v>
      </c>
      <c r="AG56" s="86">
        <v>3108733600</v>
      </c>
      <c r="AH56" s="86">
        <v>3391269900</v>
      </c>
      <c r="AI56" s="87">
        <v>2328892174</v>
      </c>
      <c r="AJ56" s="124">
        <f t="shared" si="32"/>
        <v>0.6867315910184559</v>
      </c>
      <c r="AK56" s="125">
        <f t="shared" si="33"/>
        <v>-0.13106399307535965</v>
      </c>
    </row>
    <row r="57" spans="1:37" ht="12.75">
      <c r="A57" s="62" t="s">
        <v>98</v>
      </c>
      <c r="B57" s="63" t="s">
        <v>322</v>
      </c>
      <c r="C57" s="64" t="s">
        <v>323</v>
      </c>
      <c r="D57" s="85">
        <v>384840230</v>
      </c>
      <c r="E57" s="86">
        <v>50447700</v>
      </c>
      <c r="F57" s="87">
        <f t="shared" si="17"/>
        <v>435287930</v>
      </c>
      <c r="G57" s="85">
        <v>389302260</v>
      </c>
      <c r="H57" s="86">
        <v>50447700</v>
      </c>
      <c r="I57" s="87">
        <f t="shared" si="18"/>
        <v>439749960</v>
      </c>
      <c r="J57" s="85">
        <v>81108238</v>
      </c>
      <c r="K57" s="86">
        <v>9422745</v>
      </c>
      <c r="L57" s="86">
        <f t="shared" si="19"/>
        <v>90530983</v>
      </c>
      <c r="M57" s="104">
        <f t="shared" si="20"/>
        <v>0.20797953896860866</v>
      </c>
      <c r="N57" s="85">
        <v>95833259</v>
      </c>
      <c r="O57" s="86">
        <v>11921476</v>
      </c>
      <c r="P57" s="86">
        <f t="shared" si="21"/>
        <v>107754735</v>
      </c>
      <c r="Q57" s="104">
        <f t="shared" si="22"/>
        <v>0.2475481803504177</v>
      </c>
      <c r="R57" s="85">
        <v>91517505</v>
      </c>
      <c r="S57" s="86">
        <v>4744532</v>
      </c>
      <c r="T57" s="86">
        <f t="shared" si="23"/>
        <v>96262037</v>
      </c>
      <c r="U57" s="104">
        <f t="shared" si="24"/>
        <v>0.2189017527142015</v>
      </c>
      <c r="V57" s="85">
        <v>0</v>
      </c>
      <c r="W57" s="86">
        <v>0</v>
      </c>
      <c r="X57" s="86">
        <f t="shared" si="25"/>
        <v>0</v>
      </c>
      <c r="Y57" s="104">
        <f t="shared" si="26"/>
        <v>0</v>
      </c>
      <c r="Z57" s="85">
        <f t="shared" si="27"/>
        <v>268459002</v>
      </c>
      <c r="AA57" s="86">
        <f t="shared" si="28"/>
        <v>26088753</v>
      </c>
      <c r="AB57" s="86">
        <f t="shared" si="29"/>
        <v>294547755</v>
      </c>
      <c r="AC57" s="104">
        <f t="shared" si="30"/>
        <v>0.6698073491581443</v>
      </c>
      <c r="AD57" s="85">
        <v>78195344</v>
      </c>
      <c r="AE57" s="86">
        <v>16209410</v>
      </c>
      <c r="AF57" s="86">
        <f t="shared" si="31"/>
        <v>94404754</v>
      </c>
      <c r="AG57" s="86">
        <v>432063250</v>
      </c>
      <c r="AH57" s="86">
        <v>457630250</v>
      </c>
      <c r="AI57" s="87">
        <v>312665097</v>
      </c>
      <c r="AJ57" s="124">
        <f t="shared" si="32"/>
        <v>0.6832264628485551</v>
      </c>
      <c r="AK57" s="125">
        <f t="shared" si="33"/>
        <v>0.019673617284146516</v>
      </c>
    </row>
    <row r="58" spans="1:37" ht="12.75">
      <c r="A58" s="62" t="s">
        <v>98</v>
      </c>
      <c r="B58" s="63" t="s">
        <v>324</v>
      </c>
      <c r="C58" s="64" t="s">
        <v>325</v>
      </c>
      <c r="D58" s="85">
        <v>121934711</v>
      </c>
      <c r="E58" s="86">
        <v>39683000</v>
      </c>
      <c r="F58" s="87">
        <f t="shared" si="17"/>
        <v>161617711</v>
      </c>
      <c r="G58" s="85">
        <v>125805391</v>
      </c>
      <c r="H58" s="86">
        <v>49423077</v>
      </c>
      <c r="I58" s="87">
        <f t="shared" si="18"/>
        <v>175228468</v>
      </c>
      <c r="J58" s="85">
        <v>33647967</v>
      </c>
      <c r="K58" s="86">
        <v>9141261</v>
      </c>
      <c r="L58" s="86">
        <f t="shared" si="19"/>
        <v>42789228</v>
      </c>
      <c r="M58" s="104">
        <f t="shared" si="20"/>
        <v>0.26475581008569044</v>
      </c>
      <c r="N58" s="85">
        <v>28073811</v>
      </c>
      <c r="O58" s="86">
        <v>21006879</v>
      </c>
      <c r="P58" s="86">
        <f t="shared" si="21"/>
        <v>49080690</v>
      </c>
      <c r="Q58" s="104">
        <f t="shared" si="22"/>
        <v>0.3036838580147939</v>
      </c>
      <c r="R58" s="85">
        <v>21948935</v>
      </c>
      <c r="S58" s="86">
        <v>3299687</v>
      </c>
      <c r="T58" s="86">
        <f t="shared" si="23"/>
        <v>25248622</v>
      </c>
      <c r="U58" s="104">
        <f t="shared" si="24"/>
        <v>0.14408972633373704</v>
      </c>
      <c r="V58" s="85">
        <v>0</v>
      </c>
      <c r="W58" s="86">
        <v>0</v>
      </c>
      <c r="X58" s="86">
        <f t="shared" si="25"/>
        <v>0</v>
      </c>
      <c r="Y58" s="104">
        <f t="shared" si="26"/>
        <v>0</v>
      </c>
      <c r="Z58" s="85">
        <f t="shared" si="27"/>
        <v>83670713</v>
      </c>
      <c r="AA58" s="86">
        <f t="shared" si="28"/>
        <v>33447827</v>
      </c>
      <c r="AB58" s="86">
        <f t="shared" si="29"/>
        <v>117118540</v>
      </c>
      <c r="AC58" s="104">
        <f t="shared" si="30"/>
        <v>0.6683762138467135</v>
      </c>
      <c r="AD58" s="85">
        <v>32582134</v>
      </c>
      <c r="AE58" s="86">
        <v>12589036</v>
      </c>
      <c r="AF58" s="86">
        <f t="shared" si="31"/>
        <v>45171170</v>
      </c>
      <c r="AG58" s="86">
        <v>173141297</v>
      </c>
      <c r="AH58" s="86">
        <v>203441568</v>
      </c>
      <c r="AI58" s="87">
        <v>114012073</v>
      </c>
      <c r="AJ58" s="124">
        <f t="shared" si="32"/>
        <v>0.5604168023321566</v>
      </c>
      <c r="AK58" s="125">
        <f t="shared" si="33"/>
        <v>-0.4410456492492889</v>
      </c>
    </row>
    <row r="59" spans="1:37" ht="12.75">
      <c r="A59" s="62" t="s">
        <v>98</v>
      </c>
      <c r="B59" s="63" t="s">
        <v>326</v>
      </c>
      <c r="C59" s="64" t="s">
        <v>327</v>
      </c>
      <c r="D59" s="85">
        <v>122787555</v>
      </c>
      <c r="E59" s="86">
        <v>33714000</v>
      </c>
      <c r="F59" s="87">
        <f t="shared" si="17"/>
        <v>156501555</v>
      </c>
      <c r="G59" s="85">
        <v>151006000</v>
      </c>
      <c r="H59" s="86">
        <v>27714000</v>
      </c>
      <c r="I59" s="87">
        <f t="shared" si="18"/>
        <v>178720000</v>
      </c>
      <c r="J59" s="85">
        <v>26715888</v>
      </c>
      <c r="K59" s="86">
        <v>5272551</v>
      </c>
      <c r="L59" s="86">
        <f t="shared" si="19"/>
        <v>31988439</v>
      </c>
      <c r="M59" s="104">
        <f t="shared" si="20"/>
        <v>0.2043969403371104</v>
      </c>
      <c r="N59" s="85">
        <v>16017183</v>
      </c>
      <c r="O59" s="86">
        <v>3425261</v>
      </c>
      <c r="P59" s="86">
        <f t="shared" si="21"/>
        <v>19442444</v>
      </c>
      <c r="Q59" s="104">
        <f t="shared" si="22"/>
        <v>0.12423163463136197</v>
      </c>
      <c r="R59" s="85">
        <v>19377221</v>
      </c>
      <c r="S59" s="86">
        <v>7356371</v>
      </c>
      <c r="T59" s="86">
        <f t="shared" si="23"/>
        <v>26733592</v>
      </c>
      <c r="U59" s="104">
        <f t="shared" si="24"/>
        <v>0.14958366159355416</v>
      </c>
      <c r="V59" s="85">
        <v>0</v>
      </c>
      <c r="W59" s="86">
        <v>0</v>
      </c>
      <c r="X59" s="86">
        <f t="shared" si="25"/>
        <v>0</v>
      </c>
      <c r="Y59" s="104">
        <f t="shared" si="26"/>
        <v>0</v>
      </c>
      <c r="Z59" s="85">
        <f t="shared" si="27"/>
        <v>62110292</v>
      </c>
      <c r="AA59" s="86">
        <f t="shared" si="28"/>
        <v>16054183</v>
      </c>
      <c r="AB59" s="86">
        <f t="shared" si="29"/>
        <v>78164475</v>
      </c>
      <c r="AC59" s="104">
        <f t="shared" si="30"/>
        <v>0.43735717882721575</v>
      </c>
      <c r="AD59" s="85">
        <v>30848335</v>
      </c>
      <c r="AE59" s="86">
        <v>12060183</v>
      </c>
      <c r="AF59" s="86">
        <f t="shared" si="31"/>
        <v>42908518</v>
      </c>
      <c r="AG59" s="86">
        <v>160724010</v>
      </c>
      <c r="AH59" s="86">
        <v>165300783</v>
      </c>
      <c r="AI59" s="87">
        <v>146599457</v>
      </c>
      <c r="AJ59" s="124">
        <f t="shared" si="32"/>
        <v>0.8868648674217109</v>
      </c>
      <c r="AK59" s="125">
        <f t="shared" si="33"/>
        <v>-0.3769630542821357</v>
      </c>
    </row>
    <row r="60" spans="1:37" ht="12.75">
      <c r="A60" s="62" t="s">
        <v>113</v>
      </c>
      <c r="B60" s="63" t="s">
        <v>328</v>
      </c>
      <c r="C60" s="64" t="s">
        <v>329</v>
      </c>
      <c r="D60" s="85">
        <v>776194721</v>
      </c>
      <c r="E60" s="86">
        <v>327417835</v>
      </c>
      <c r="F60" s="87">
        <f t="shared" si="17"/>
        <v>1103612556</v>
      </c>
      <c r="G60" s="85">
        <v>897988761</v>
      </c>
      <c r="H60" s="86">
        <v>274533059</v>
      </c>
      <c r="I60" s="87">
        <f t="shared" si="18"/>
        <v>1172521820</v>
      </c>
      <c r="J60" s="85">
        <v>196567599</v>
      </c>
      <c r="K60" s="86">
        <v>9690009</v>
      </c>
      <c r="L60" s="86">
        <f t="shared" si="19"/>
        <v>206257608</v>
      </c>
      <c r="M60" s="104">
        <f t="shared" si="20"/>
        <v>0.18689313281064193</v>
      </c>
      <c r="N60" s="85">
        <v>191494857</v>
      </c>
      <c r="O60" s="86">
        <v>41455218</v>
      </c>
      <c r="P60" s="86">
        <f t="shared" si="21"/>
        <v>232950075</v>
      </c>
      <c r="Q60" s="104">
        <f t="shared" si="22"/>
        <v>0.21107958017831757</v>
      </c>
      <c r="R60" s="85">
        <v>172231584</v>
      </c>
      <c r="S60" s="86">
        <v>24630877</v>
      </c>
      <c r="T60" s="86">
        <f t="shared" si="23"/>
        <v>196862461</v>
      </c>
      <c r="U60" s="104">
        <f t="shared" si="24"/>
        <v>0.16789662899407706</v>
      </c>
      <c r="V60" s="85">
        <v>0</v>
      </c>
      <c r="W60" s="86">
        <v>0</v>
      </c>
      <c r="X60" s="86">
        <f t="shared" si="25"/>
        <v>0</v>
      </c>
      <c r="Y60" s="104">
        <f t="shared" si="26"/>
        <v>0</v>
      </c>
      <c r="Z60" s="85">
        <f t="shared" si="27"/>
        <v>560294040</v>
      </c>
      <c r="AA60" s="86">
        <f t="shared" si="28"/>
        <v>75776104</v>
      </c>
      <c r="AB60" s="86">
        <f t="shared" si="29"/>
        <v>636070144</v>
      </c>
      <c r="AC60" s="104">
        <f t="shared" si="30"/>
        <v>0.5424804324750221</v>
      </c>
      <c r="AD60" s="85">
        <v>154629893</v>
      </c>
      <c r="AE60" s="86">
        <v>86415166</v>
      </c>
      <c r="AF60" s="86">
        <f t="shared" si="31"/>
        <v>241045059</v>
      </c>
      <c r="AG60" s="86">
        <v>1135676632</v>
      </c>
      <c r="AH60" s="86">
        <v>1215411408</v>
      </c>
      <c r="AI60" s="87">
        <v>708555748</v>
      </c>
      <c r="AJ60" s="124">
        <f t="shared" si="32"/>
        <v>0.5829760551334235</v>
      </c>
      <c r="AK60" s="125">
        <f t="shared" si="33"/>
        <v>-0.18329601188796818</v>
      </c>
    </row>
    <row r="61" spans="1:37" ht="16.5">
      <c r="A61" s="65"/>
      <c r="B61" s="66" t="s">
        <v>330</v>
      </c>
      <c r="C61" s="67"/>
      <c r="D61" s="88">
        <f>SUM(D55:D60)</f>
        <v>4408500717</v>
      </c>
      <c r="E61" s="89">
        <f>SUM(E55:E60)</f>
        <v>1032517635</v>
      </c>
      <c r="F61" s="90">
        <f t="shared" si="17"/>
        <v>5441018352</v>
      </c>
      <c r="G61" s="88">
        <f>SUM(G55:G60)</f>
        <v>4575430736</v>
      </c>
      <c r="H61" s="89">
        <f>SUM(H55:H60)</f>
        <v>1032622636</v>
      </c>
      <c r="I61" s="90">
        <f t="shared" si="18"/>
        <v>5608053372</v>
      </c>
      <c r="J61" s="88">
        <f>SUM(J55:J60)</f>
        <v>1143195300</v>
      </c>
      <c r="K61" s="89">
        <f>SUM(K55:K60)</f>
        <v>74349971</v>
      </c>
      <c r="L61" s="89">
        <f t="shared" si="19"/>
        <v>1217545271</v>
      </c>
      <c r="M61" s="105">
        <f t="shared" si="20"/>
        <v>0.22377157955228305</v>
      </c>
      <c r="N61" s="88">
        <f>SUM(N55:N60)</f>
        <v>1017948495</v>
      </c>
      <c r="O61" s="89">
        <f>SUM(O55:O60)</f>
        <v>189217428</v>
      </c>
      <c r="P61" s="89">
        <f t="shared" si="21"/>
        <v>1207165923</v>
      </c>
      <c r="Q61" s="105">
        <f t="shared" si="22"/>
        <v>0.2218639682691517</v>
      </c>
      <c r="R61" s="88">
        <f>SUM(R55:R60)</f>
        <v>987800699</v>
      </c>
      <c r="S61" s="89">
        <f>SUM(S55:S60)</f>
        <v>133025114</v>
      </c>
      <c r="T61" s="89">
        <f t="shared" si="23"/>
        <v>1120825813</v>
      </c>
      <c r="U61" s="105">
        <f t="shared" si="24"/>
        <v>0.1998600474446412</v>
      </c>
      <c r="V61" s="88">
        <f>SUM(V55:V60)</f>
        <v>0</v>
      </c>
      <c r="W61" s="89">
        <f>SUM(W55:W60)</f>
        <v>0</v>
      </c>
      <c r="X61" s="89">
        <f t="shared" si="25"/>
        <v>0</v>
      </c>
      <c r="Y61" s="105">
        <f t="shared" si="26"/>
        <v>0</v>
      </c>
      <c r="Z61" s="88">
        <f t="shared" si="27"/>
        <v>3148944494</v>
      </c>
      <c r="AA61" s="89">
        <f t="shared" si="28"/>
        <v>396592513</v>
      </c>
      <c r="AB61" s="89">
        <f t="shared" si="29"/>
        <v>3545537007</v>
      </c>
      <c r="AC61" s="105">
        <f t="shared" si="30"/>
        <v>0.6322224079931599</v>
      </c>
      <c r="AD61" s="88">
        <f>SUM(AD55:AD60)</f>
        <v>1082989193</v>
      </c>
      <c r="AE61" s="89">
        <f>SUM(AE55:AE60)</f>
        <v>228749810</v>
      </c>
      <c r="AF61" s="89">
        <f t="shared" si="31"/>
        <v>1311739003</v>
      </c>
      <c r="AG61" s="89">
        <f>SUM(AG55:AG60)</f>
        <v>5185338789</v>
      </c>
      <c r="AH61" s="89">
        <f>SUM(AH55:AH60)</f>
        <v>5606403909</v>
      </c>
      <c r="AI61" s="90">
        <f>SUM(AI55:AI60)</f>
        <v>3740020756</v>
      </c>
      <c r="AJ61" s="126">
        <f t="shared" si="32"/>
        <v>0.6670979859292903</v>
      </c>
      <c r="AK61" s="127">
        <f t="shared" si="33"/>
        <v>-0.14554205490831162</v>
      </c>
    </row>
    <row r="62" spans="1:37" ht="12.75">
      <c r="A62" s="62" t="s">
        <v>98</v>
      </c>
      <c r="B62" s="63" t="s">
        <v>331</v>
      </c>
      <c r="C62" s="64" t="s">
        <v>332</v>
      </c>
      <c r="D62" s="85">
        <v>218703940</v>
      </c>
      <c r="E62" s="86">
        <v>57721000</v>
      </c>
      <c r="F62" s="87">
        <f t="shared" si="17"/>
        <v>276424940</v>
      </c>
      <c r="G62" s="85">
        <v>222607683</v>
      </c>
      <c r="H62" s="86">
        <v>57721000</v>
      </c>
      <c r="I62" s="87">
        <f t="shared" si="18"/>
        <v>280328683</v>
      </c>
      <c r="J62" s="85">
        <v>34079140</v>
      </c>
      <c r="K62" s="86">
        <v>8584514</v>
      </c>
      <c r="L62" s="86">
        <f t="shared" si="19"/>
        <v>42663654</v>
      </c>
      <c r="M62" s="104">
        <f t="shared" si="20"/>
        <v>0.1543408275678743</v>
      </c>
      <c r="N62" s="85">
        <v>55857665</v>
      </c>
      <c r="O62" s="86">
        <v>8520409</v>
      </c>
      <c r="P62" s="86">
        <f t="shared" si="21"/>
        <v>64378074</v>
      </c>
      <c r="Q62" s="104">
        <f t="shared" si="22"/>
        <v>0.23289531689868503</v>
      </c>
      <c r="R62" s="85">
        <v>46235475</v>
      </c>
      <c r="S62" s="86">
        <v>9145917</v>
      </c>
      <c r="T62" s="86">
        <f t="shared" si="23"/>
        <v>55381392</v>
      </c>
      <c r="U62" s="104">
        <f t="shared" si="24"/>
        <v>0.19755877781511214</v>
      </c>
      <c r="V62" s="85">
        <v>0</v>
      </c>
      <c r="W62" s="86">
        <v>0</v>
      </c>
      <c r="X62" s="86">
        <f t="shared" si="25"/>
        <v>0</v>
      </c>
      <c r="Y62" s="104">
        <f t="shared" si="26"/>
        <v>0</v>
      </c>
      <c r="Z62" s="85">
        <f t="shared" si="27"/>
        <v>136172280</v>
      </c>
      <c r="AA62" s="86">
        <f t="shared" si="28"/>
        <v>26250840</v>
      </c>
      <c r="AB62" s="86">
        <f t="shared" si="29"/>
        <v>162423120</v>
      </c>
      <c r="AC62" s="104">
        <f t="shared" si="30"/>
        <v>0.5794024295401837</v>
      </c>
      <c r="AD62" s="85">
        <v>55244471</v>
      </c>
      <c r="AE62" s="86">
        <v>15256913</v>
      </c>
      <c r="AF62" s="86">
        <f t="shared" si="31"/>
        <v>70501384</v>
      </c>
      <c r="AG62" s="86">
        <v>254472361</v>
      </c>
      <c r="AH62" s="86">
        <v>246022361</v>
      </c>
      <c r="AI62" s="87">
        <v>204793184</v>
      </c>
      <c r="AJ62" s="124">
        <f t="shared" si="32"/>
        <v>0.8324169525387166</v>
      </c>
      <c r="AK62" s="125">
        <f t="shared" si="33"/>
        <v>-0.21446376144899515</v>
      </c>
    </row>
    <row r="63" spans="1:37" ht="12.75">
      <c r="A63" s="62" t="s">
        <v>98</v>
      </c>
      <c r="B63" s="63" t="s">
        <v>333</v>
      </c>
      <c r="C63" s="64" t="s">
        <v>334</v>
      </c>
      <c r="D63" s="85">
        <v>1453584162</v>
      </c>
      <c r="E63" s="86">
        <v>230843836</v>
      </c>
      <c r="F63" s="87">
        <f t="shared" si="17"/>
        <v>1684427998</v>
      </c>
      <c r="G63" s="85">
        <v>1425967858</v>
      </c>
      <c r="H63" s="86">
        <v>224924199</v>
      </c>
      <c r="I63" s="87">
        <f t="shared" si="18"/>
        <v>1650892057</v>
      </c>
      <c r="J63" s="85">
        <v>335207574</v>
      </c>
      <c r="K63" s="86">
        <v>32490922</v>
      </c>
      <c r="L63" s="86">
        <f t="shared" si="19"/>
        <v>367698496</v>
      </c>
      <c r="M63" s="104">
        <f t="shared" si="20"/>
        <v>0.21829279520204223</v>
      </c>
      <c r="N63" s="85">
        <v>279272026</v>
      </c>
      <c r="O63" s="86">
        <v>29198081</v>
      </c>
      <c r="P63" s="86">
        <f t="shared" si="21"/>
        <v>308470107</v>
      </c>
      <c r="Q63" s="104">
        <f t="shared" si="22"/>
        <v>0.1831304795255487</v>
      </c>
      <c r="R63" s="85">
        <v>279200568</v>
      </c>
      <c r="S63" s="86">
        <v>19495002</v>
      </c>
      <c r="T63" s="86">
        <f t="shared" si="23"/>
        <v>298695570</v>
      </c>
      <c r="U63" s="104">
        <f t="shared" si="24"/>
        <v>0.18092980018499175</v>
      </c>
      <c r="V63" s="85">
        <v>0</v>
      </c>
      <c r="W63" s="86">
        <v>0</v>
      </c>
      <c r="X63" s="86">
        <f t="shared" si="25"/>
        <v>0</v>
      </c>
      <c r="Y63" s="104">
        <f t="shared" si="26"/>
        <v>0</v>
      </c>
      <c r="Z63" s="85">
        <f t="shared" si="27"/>
        <v>893680168</v>
      </c>
      <c r="AA63" s="86">
        <f t="shared" si="28"/>
        <v>81184005</v>
      </c>
      <c r="AB63" s="86">
        <f t="shared" si="29"/>
        <v>974864173</v>
      </c>
      <c r="AC63" s="104">
        <f t="shared" si="30"/>
        <v>0.590507519172103</v>
      </c>
      <c r="AD63" s="85">
        <v>306637521</v>
      </c>
      <c r="AE63" s="86">
        <v>37913828</v>
      </c>
      <c r="AF63" s="86">
        <f t="shared" si="31"/>
        <v>344551349</v>
      </c>
      <c r="AG63" s="86">
        <v>1641351253</v>
      </c>
      <c r="AH63" s="86">
        <v>1654588604</v>
      </c>
      <c r="AI63" s="87">
        <v>1133258802</v>
      </c>
      <c r="AJ63" s="124">
        <f t="shared" si="32"/>
        <v>0.6849187763413364</v>
      </c>
      <c r="AK63" s="125">
        <f t="shared" si="33"/>
        <v>-0.1330883745865119</v>
      </c>
    </row>
    <row r="64" spans="1:37" ht="12.75">
      <c r="A64" s="62" t="s">
        <v>98</v>
      </c>
      <c r="B64" s="63" t="s">
        <v>335</v>
      </c>
      <c r="C64" s="64" t="s">
        <v>336</v>
      </c>
      <c r="D64" s="85">
        <v>142556751</v>
      </c>
      <c r="E64" s="86">
        <v>108395000</v>
      </c>
      <c r="F64" s="87">
        <f t="shared" si="17"/>
        <v>250951751</v>
      </c>
      <c r="G64" s="85">
        <v>142556751</v>
      </c>
      <c r="H64" s="86">
        <v>108395000</v>
      </c>
      <c r="I64" s="87">
        <f t="shared" si="18"/>
        <v>250951751</v>
      </c>
      <c r="J64" s="85">
        <v>29299440</v>
      </c>
      <c r="K64" s="86">
        <v>5913633</v>
      </c>
      <c r="L64" s="86">
        <f t="shared" si="19"/>
        <v>35213073</v>
      </c>
      <c r="M64" s="104">
        <f t="shared" si="20"/>
        <v>0.14031810043038911</v>
      </c>
      <c r="N64" s="85">
        <v>39115334</v>
      </c>
      <c r="O64" s="86">
        <v>6635013</v>
      </c>
      <c r="P64" s="86">
        <f t="shared" si="21"/>
        <v>45750347</v>
      </c>
      <c r="Q64" s="104">
        <f t="shared" si="22"/>
        <v>0.18230734321515055</v>
      </c>
      <c r="R64" s="85">
        <v>32870793</v>
      </c>
      <c r="S64" s="86">
        <v>336165978</v>
      </c>
      <c r="T64" s="86">
        <f t="shared" si="23"/>
        <v>369036771</v>
      </c>
      <c r="U64" s="104">
        <f t="shared" si="24"/>
        <v>1.470548699219875</v>
      </c>
      <c r="V64" s="85">
        <v>0</v>
      </c>
      <c r="W64" s="86">
        <v>0</v>
      </c>
      <c r="X64" s="86">
        <f t="shared" si="25"/>
        <v>0</v>
      </c>
      <c r="Y64" s="104">
        <f t="shared" si="26"/>
        <v>0</v>
      </c>
      <c r="Z64" s="85">
        <f t="shared" si="27"/>
        <v>101285567</v>
      </c>
      <c r="AA64" s="86">
        <f t="shared" si="28"/>
        <v>348714624</v>
      </c>
      <c r="AB64" s="86">
        <f t="shared" si="29"/>
        <v>450000191</v>
      </c>
      <c r="AC64" s="104">
        <f t="shared" si="30"/>
        <v>1.7931741428654149</v>
      </c>
      <c r="AD64" s="85">
        <v>27412527</v>
      </c>
      <c r="AE64" s="86">
        <v>11030970</v>
      </c>
      <c r="AF64" s="86">
        <f t="shared" si="31"/>
        <v>38443497</v>
      </c>
      <c r="AG64" s="86">
        <v>127456776</v>
      </c>
      <c r="AH64" s="86">
        <v>214077776</v>
      </c>
      <c r="AI64" s="87">
        <v>115903615</v>
      </c>
      <c r="AJ64" s="124">
        <f t="shared" si="32"/>
        <v>0.5414089083212449</v>
      </c>
      <c r="AK64" s="125">
        <f t="shared" si="33"/>
        <v>8.599458941001126</v>
      </c>
    </row>
    <row r="65" spans="1:37" ht="12.75">
      <c r="A65" s="62" t="s">
        <v>98</v>
      </c>
      <c r="B65" s="63" t="s">
        <v>337</v>
      </c>
      <c r="C65" s="64" t="s">
        <v>338</v>
      </c>
      <c r="D65" s="85">
        <v>116576451</v>
      </c>
      <c r="E65" s="86">
        <v>24491000</v>
      </c>
      <c r="F65" s="87">
        <f t="shared" si="17"/>
        <v>141067451</v>
      </c>
      <c r="G65" s="85">
        <v>116576451</v>
      </c>
      <c r="H65" s="86">
        <v>29780448</v>
      </c>
      <c r="I65" s="87">
        <f t="shared" si="18"/>
        <v>146356899</v>
      </c>
      <c r="J65" s="85">
        <v>22416855</v>
      </c>
      <c r="K65" s="86">
        <v>5747383</v>
      </c>
      <c r="L65" s="86">
        <f t="shared" si="19"/>
        <v>28164238</v>
      </c>
      <c r="M65" s="104">
        <f t="shared" si="20"/>
        <v>0.19965086063687362</v>
      </c>
      <c r="N65" s="85">
        <v>23135403</v>
      </c>
      <c r="O65" s="86">
        <v>7362539</v>
      </c>
      <c r="P65" s="86">
        <f t="shared" si="21"/>
        <v>30497942</v>
      </c>
      <c r="Q65" s="104">
        <f t="shared" si="22"/>
        <v>0.2161940389778504</v>
      </c>
      <c r="R65" s="85">
        <v>25850018</v>
      </c>
      <c r="S65" s="86">
        <v>10790260</v>
      </c>
      <c r="T65" s="86">
        <f t="shared" si="23"/>
        <v>36640278</v>
      </c>
      <c r="U65" s="104">
        <f t="shared" si="24"/>
        <v>0.2503488270819403</v>
      </c>
      <c r="V65" s="85">
        <v>0</v>
      </c>
      <c r="W65" s="86">
        <v>0</v>
      </c>
      <c r="X65" s="86">
        <f t="shared" si="25"/>
        <v>0</v>
      </c>
      <c r="Y65" s="104">
        <f t="shared" si="26"/>
        <v>0</v>
      </c>
      <c r="Z65" s="85">
        <f t="shared" si="27"/>
        <v>71402276</v>
      </c>
      <c r="AA65" s="86">
        <f t="shared" si="28"/>
        <v>23900182</v>
      </c>
      <c r="AB65" s="86">
        <f t="shared" si="29"/>
        <v>95302458</v>
      </c>
      <c r="AC65" s="104">
        <f t="shared" si="30"/>
        <v>0.6511647804180383</v>
      </c>
      <c r="AD65" s="85">
        <v>22504310</v>
      </c>
      <c r="AE65" s="86">
        <v>6890430</v>
      </c>
      <c r="AF65" s="86">
        <f t="shared" si="31"/>
        <v>29394740</v>
      </c>
      <c r="AG65" s="86">
        <v>98728637</v>
      </c>
      <c r="AH65" s="86">
        <v>123107420</v>
      </c>
      <c r="AI65" s="87">
        <v>86099262</v>
      </c>
      <c r="AJ65" s="124">
        <f t="shared" si="32"/>
        <v>0.6993832053340083</v>
      </c>
      <c r="AK65" s="125">
        <f t="shared" si="33"/>
        <v>0.2464909708335572</v>
      </c>
    </row>
    <row r="66" spans="1:37" ht="12.75">
      <c r="A66" s="62" t="s">
        <v>113</v>
      </c>
      <c r="B66" s="63" t="s">
        <v>339</v>
      </c>
      <c r="C66" s="64" t="s">
        <v>340</v>
      </c>
      <c r="D66" s="85">
        <v>641946795</v>
      </c>
      <c r="E66" s="86">
        <v>354720174</v>
      </c>
      <c r="F66" s="87">
        <f t="shared" si="17"/>
        <v>996666969</v>
      </c>
      <c r="G66" s="85">
        <v>653000172</v>
      </c>
      <c r="H66" s="86">
        <v>337303304</v>
      </c>
      <c r="I66" s="87">
        <f t="shared" si="18"/>
        <v>990303476</v>
      </c>
      <c r="J66" s="85">
        <v>126510919</v>
      </c>
      <c r="K66" s="86">
        <v>70448776</v>
      </c>
      <c r="L66" s="86">
        <f t="shared" si="19"/>
        <v>196959695</v>
      </c>
      <c r="M66" s="104">
        <f t="shared" si="20"/>
        <v>0.19761836313048317</v>
      </c>
      <c r="N66" s="85">
        <v>160540161</v>
      </c>
      <c r="O66" s="86">
        <v>67477898</v>
      </c>
      <c r="P66" s="86">
        <f t="shared" si="21"/>
        <v>228018059</v>
      </c>
      <c r="Q66" s="104">
        <f t="shared" si="22"/>
        <v>0.22878059180468335</v>
      </c>
      <c r="R66" s="85">
        <v>167485317</v>
      </c>
      <c r="S66" s="86">
        <v>46857943</v>
      </c>
      <c r="T66" s="86">
        <f t="shared" si="23"/>
        <v>214343260</v>
      </c>
      <c r="U66" s="104">
        <f t="shared" si="24"/>
        <v>0.21644199499911682</v>
      </c>
      <c r="V66" s="85">
        <v>0</v>
      </c>
      <c r="W66" s="86">
        <v>0</v>
      </c>
      <c r="X66" s="86">
        <f t="shared" si="25"/>
        <v>0</v>
      </c>
      <c r="Y66" s="104">
        <f t="shared" si="26"/>
        <v>0</v>
      </c>
      <c r="Z66" s="85">
        <f t="shared" si="27"/>
        <v>454536397</v>
      </c>
      <c r="AA66" s="86">
        <f t="shared" si="28"/>
        <v>184784617</v>
      </c>
      <c r="AB66" s="86">
        <f t="shared" si="29"/>
        <v>639321014</v>
      </c>
      <c r="AC66" s="104">
        <f t="shared" si="30"/>
        <v>0.6455809047367214</v>
      </c>
      <c r="AD66" s="85">
        <v>138581716</v>
      </c>
      <c r="AE66" s="86">
        <v>79816726</v>
      </c>
      <c r="AF66" s="86">
        <f t="shared" si="31"/>
        <v>218398442</v>
      </c>
      <c r="AG66" s="86">
        <v>927499868</v>
      </c>
      <c r="AH66" s="86">
        <v>910705821</v>
      </c>
      <c r="AI66" s="87">
        <v>737599309</v>
      </c>
      <c r="AJ66" s="124">
        <f t="shared" si="32"/>
        <v>0.8099204946225989</v>
      </c>
      <c r="AK66" s="125">
        <f t="shared" si="33"/>
        <v>-0.018567815607402505</v>
      </c>
    </row>
    <row r="67" spans="1:37" ht="16.5">
      <c r="A67" s="65"/>
      <c r="B67" s="66" t="s">
        <v>341</v>
      </c>
      <c r="C67" s="67"/>
      <c r="D67" s="88">
        <f>SUM(D62:D66)</f>
        <v>2573368099</v>
      </c>
      <c r="E67" s="89">
        <f>SUM(E62:E66)</f>
        <v>776171010</v>
      </c>
      <c r="F67" s="90">
        <f t="shared" si="17"/>
        <v>3349539109</v>
      </c>
      <c r="G67" s="88">
        <f>SUM(G62:G66)</f>
        <v>2560708915</v>
      </c>
      <c r="H67" s="89">
        <f>SUM(H62:H66)</f>
        <v>758123951</v>
      </c>
      <c r="I67" s="90">
        <f t="shared" si="18"/>
        <v>3318832866</v>
      </c>
      <c r="J67" s="88">
        <f>SUM(J62:J66)</f>
        <v>547513928</v>
      </c>
      <c r="K67" s="89">
        <f>SUM(K62:K66)</f>
        <v>123185228</v>
      </c>
      <c r="L67" s="89">
        <f t="shared" si="19"/>
        <v>670699156</v>
      </c>
      <c r="M67" s="105">
        <f t="shared" si="20"/>
        <v>0.20023625166754247</v>
      </c>
      <c r="N67" s="88">
        <f>SUM(N62:N66)</f>
        <v>557920589</v>
      </c>
      <c r="O67" s="89">
        <f>SUM(O62:O66)</f>
        <v>119193940</v>
      </c>
      <c r="P67" s="89">
        <f t="shared" si="21"/>
        <v>677114529</v>
      </c>
      <c r="Q67" s="105">
        <f t="shared" si="22"/>
        <v>0.2021515518898215</v>
      </c>
      <c r="R67" s="88">
        <f>SUM(R62:R66)</f>
        <v>551642171</v>
      </c>
      <c r="S67" s="89">
        <f>SUM(S62:S66)</f>
        <v>422455100</v>
      </c>
      <c r="T67" s="89">
        <f t="shared" si="23"/>
        <v>974097271</v>
      </c>
      <c r="U67" s="105">
        <f t="shared" si="24"/>
        <v>0.2935059734339753</v>
      </c>
      <c r="V67" s="88">
        <f>SUM(V62:V66)</f>
        <v>0</v>
      </c>
      <c r="W67" s="89">
        <f>SUM(W62:W66)</f>
        <v>0</v>
      </c>
      <c r="X67" s="89">
        <f t="shared" si="25"/>
        <v>0</v>
      </c>
      <c r="Y67" s="105">
        <f t="shared" si="26"/>
        <v>0</v>
      </c>
      <c r="Z67" s="88">
        <f t="shared" si="27"/>
        <v>1657076688</v>
      </c>
      <c r="AA67" s="89">
        <f t="shared" si="28"/>
        <v>664834268</v>
      </c>
      <c r="AB67" s="89">
        <f t="shared" si="29"/>
        <v>2321910956</v>
      </c>
      <c r="AC67" s="105">
        <f t="shared" si="30"/>
        <v>0.699616717607858</v>
      </c>
      <c r="AD67" s="88">
        <f>SUM(AD62:AD66)</f>
        <v>550380545</v>
      </c>
      <c r="AE67" s="89">
        <f>SUM(AE62:AE66)</f>
        <v>150908867</v>
      </c>
      <c r="AF67" s="89">
        <f t="shared" si="31"/>
        <v>701289412</v>
      </c>
      <c r="AG67" s="89">
        <f>SUM(AG62:AG66)</f>
        <v>3049508895</v>
      </c>
      <c r="AH67" s="89">
        <f>SUM(AH62:AH66)</f>
        <v>3148501982</v>
      </c>
      <c r="AI67" s="90">
        <f>SUM(AI62:AI66)</f>
        <v>2277654172</v>
      </c>
      <c r="AJ67" s="126">
        <f t="shared" si="32"/>
        <v>0.7234088417353266</v>
      </c>
      <c r="AK67" s="127">
        <f t="shared" si="33"/>
        <v>0.38900895169938776</v>
      </c>
    </row>
    <row r="68" spans="1:37" ht="12.75">
      <c r="A68" s="62" t="s">
        <v>98</v>
      </c>
      <c r="B68" s="63" t="s">
        <v>342</v>
      </c>
      <c r="C68" s="64" t="s">
        <v>343</v>
      </c>
      <c r="D68" s="85">
        <v>370110920</v>
      </c>
      <c r="E68" s="86">
        <v>63705000</v>
      </c>
      <c r="F68" s="87">
        <f t="shared" si="17"/>
        <v>433815920</v>
      </c>
      <c r="G68" s="85">
        <v>366595000</v>
      </c>
      <c r="H68" s="86">
        <v>93986840</v>
      </c>
      <c r="I68" s="87">
        <f t="shared" si="18"/>
        <v>460581840</v>
      </c>
      <c r="J68" s="85">
        <v>73053178</v>
      </c>
      <c r="K68" s="86">
        <v>5806998</v>
      </c>
      <c r="L68" s="86">
        <f t="shared" si="19"/>
        <v>78860176</v>
      </c>
      <c r="M68" s="104">
        <f t="shared" si="20"/>
        <v>0.1817825772737893</v>
      </c>
      <c r="N68" s="85">
        <v>71482259</v>
      </c>
      <c r="O68" s="86">
        <v>14405663</v>
      </c>
      <c r="P68" s="86">
        <f t="shared" si="21"/>
        <v>85887922</v>
      </c>
      <c r="Q68" s="104">
        <f t="shared" si="22"/>
        <v>0.19798241152606846</v>
      </c>
      <c r="R68" s="85">
        <v>52937833</v>
      </c>
      <c r="S68" s="86">
        <v>18302443</v>
      </c>
      <c r="T68" s="86">
        <f t="shared" si="23"/>
        <v>71240276</v>
      </c>
      <c r="U68" s="104">
        <f t="shared" si="24"/>
        <v>0.15467452212184485</v>
      </c>
      <c r="V68" s="85">
        <v>0</v>
      </c>
      <c r="W68" s="86">
        <v>0</v>
      </c>
      <c r="X68" s="86">
        <f t="shared" si="25"/>
        <v>0</v>
      </c>
      <c r="Y68" s="104">
        <f t="shared" si="26"/>
        <v>0</v>
      </c>
      <c r="Z68" s="85">
        <f t="shared" si="27"/>
        <v>197473270</v>
      </c>
      <c r="AA68" s="86">
        <f t="shared" si="28"/>
        <v>38515104</v>
      </c>
      <c r="AB68" s="86">
        <f t="shared" si="29"/>
        <v>235988374</v>
      </c>
      <c r="AC68" s="104">
        <f t="shared" si="30"/>
        <v>0.5123701229731507</v>
      </c>
      <c r="AD68" s="85">
        <v>76723878</v>
      </c>
      <c r="AE68" s="86">
        <v>3715265</v>
      </c>
      <c r="AF68" s="86">
        <f t="shared" si="31"/>
        <v>80439143</v>
      </c>
      <c r="AG68" s="86">
        <v>419362885</v>
      </c>
      <c r="AH68" s="86">
        <v>434272373</v>
      </c>
      <c r="AI68" s="87">
        <v>242994477</v>
      </c>
      <c r="AJ68" s="124">
        <f t="shared" si="32"/>
        <v>0.5595439454768172</v>
      </c>
      <c r="AK68" s="125">
        <f t="shared" si="33"/>
        <v>-0.11435809304930067</v>
      </c>
    </row>
    <row r="69" spans="1:37" ht="12.75">
      <c r="A69" s="62" t="s">
        <v>98</v>
      </c>
      <c r="B69" s="63" t="s">
        <v>344</v>
      </c>
      <c r="C69" s="64" t="s">
        <v>345</v>
      </c>
      <c r="D69" s="85">
        <v>145083724</v>
      </c>
      <c r="E69" s="86">
        <v>83009663</v>
      </c>
      <c r="F69" s="87">
        <f t="shared" si="17"/>
        <v>228093387</v>
      </c>
      <c r="G69" s="85">
        <v>165220862</v>
      </c>
      <c r="H69" s="86">
        <v>55820077</v>
      </c>
      <c r="I69" s="87">
        <f t="shared" si="18"/>
        <v>221040939</v>
      </c>
      <c r="J69" s="85">
        <v>18221661</v>
      </c>
      <c r="K69" s="86">
        <v>10172396</v>
      </c>
      <c r="L69" s="86">
        <f t="shared" si="19"/>
        <v>28394057</v>
      </c>
      <c r="M69" s="104">
        <f t="shared" si="20"/>
        <v>0.12448434991234533</v>
      </c>
      <c r="N69" s="85">
        <v>47925124</v>
      </c>
      <c r="O69" s="86">
        <v>13902805</v>
      </c>
      <c r="P69" s="86">
        <f t="shared" si="21"/>
        <v>61827929</v>
      </c>
      <c r="Q69" s="104">
        <f t="shared" si="22"/>
        <v>0.2710641014769972</v>
      </c>
      <c r="R69" s="85">
        <v>18311120</v>
      </c>
      <c r="S69" s="86">
        <v>5153340</v>
      </c>
      <c r="T69" s="86">
        <f t="shared" si="23"/>
        <v>23464460</v>
      </c>
      <c r="U69" s="104">
        <f t="shared" si="24"/>
        <v>0.10615436265406021</v>
      </c>
      <c r="V69" s="85">
        <v>0</v>
      </c>
      <c r="W69" s="86">
        <v>0</v>
      </c>
      <c r="X69" s="86">
        <f t="shared" si="25"/>
        <v>0</v>
      </c>
      <c r="Y69" s="104">
        <f t="shared" si="26"/>
        <v>0</v>
      </c>
      <c r="Z69" s="85">
        <f t="shared" si="27"/>
        <v>84457905</v>
      </c>
      <c r="AA69" s="86">
        <f t="shared" si="28"/>
        <v>29228541</v>
      </c>
      <c r="AB69" s="86">
        <f t="shared" si="29"/>
        <v>113686446</v>
      </c>
      <c r="AC69" s="104">
        <f t="shared" si="30"/>
        <v>0.5143230322596485</v>
      </c>
      <c r="AD69" s="85">
        <v>27332906</v>
      </c>
      <c r="AE69" s="86">
        <v>14076638</v>
      </c>
      <c r="AF69" s="86">
        <f t="shared" si="31"/>
        <v>41409544</v>
      </c>
      <c r="AG69" s="86">
        <v>200608450</v>
      </c>
      <c r="AH69" s="86">
        <v>201159537</v>
      </c>
      <c r="AI69" s="87">
        <v>126142674</v>
      </c>
      <c r="AJ69" s="124">
        <f t="shared" si="32"/>
        <v>0.6270777706154692</v>
      </c>
      <c r="AK69" s="125">
        <f t="shared" si="33"/>
        <v>-0.4333562330461789</v>
      </c>
    </row>
    <row r="70" spans="1:37" ht="12.75">
      <c r="A70" s="62" t="s">
        <v>98</v>
      </c>
      <c r="B70" s="63" t="s">
        <v>346</v>
      </c>
      <c r="C70" s="64" t="s">
        <v>347</v>
      </c>
      <c r="D70" s="85">
        <v>232615989</v>
      </c>
      <c r="E70" s="86">
        <v>73012200</v>
      </c>
      <c r="F70" s="87">
        <f t="shared" si="17"/>
        <v>305628189</v>
      </c>
      <c r="G70" s="85">
        <v>232615989</v>
      </c>
      <c r="H70" s="86">
        <v>73012200</v>
      </c>
      <c r="I70" s="87">
        <f t="shared" si="18"/>
        <v>305628189</v>
      </c>
      <c r="J70" s="85">
        <v>45515461</v>
      </c>
      <c r="K70" s="86">
        <v>10677717</v>
      </c>
      <c r="L70" s="86">
        <f t="shared" si="19"/>
        <v>56193178</v>
      </c>
      <c r="M70" s="104">
        <f t="shared" si="20"/>
        <v>0.18386124062659678</v>
      </c>
      <c r="N70" s="85">
        <v>58174973</v>
      </c>
      <c r="O70" s="86">
        <v>17581990</v>
      </c>
      <c r="P70" s="86">
        <f t="shared" si="21"/>
        <v>75756963</v>
      </c>
      <c r="Q70" s="104">
        <f t="shared" si="22"/>
        <v>0.24787295716364696</v>
      </c>
      <c r="R70" s="85">
        <v>56003718</v>
      </c>
      <c r="S70" s="86">
        <v>17305186</v>
      </c>
      <c r="T70" s="86">
        <f t="shared" si="23"/>
        <v>73308904</v>
      </c>
      <c r="U70" s="104">
        <f t="shared" si="24"/>
        <v>0.23986303174410395</v>
      </c>
      <c r="V70" s="85">
        <v>0</v>
      </c>
      <c r="W70" s="86">
        <v>0</v>
      </c>
      <c r="X70" s="86">
        <f t="shared" si="25"/>
        <v>0</v>
      </c>
      <c r="Y70" s="104">
        <f t="shared" si="26"/>
        <v>0</v>
      </c>
      <c r="Z70" s="85">
        <f t="shared" si="27"/>
        <v>159694152</v>
      </c>
      <c r="AA70" s="86">
        <f t="shared" si="28"/>
        <v>45564893</v>
      </c>
      <c r="AB70" s="86">
        <f t="shared" si="29"/>
        <v>205259045</v>
      </c>
      <c r="AC70" s="104">
        <f t="shared" si="30"/>
        <v>0.6715972295343478</v>
      </c>
      <c r="AD70" s="85">
        <v>46498057</v>
      </c>
      <c r="AE70" s="86">
        <v>6999009</v>
      </c>
      <c r="AF70" s="86">
        <f t="shared" si="31"/>
        <v>53497066</v>
      </c>
      <c r="AG70" s="86">
        <v>299988569</v>
      </c>
      <c r="AH70" s="86">
        <v>303016232</v>
      </c>
      <c r="AI70" s="87">
        <v>176938567</v>
      </c>
      <c r="AJ70" s="124">
        <f t="shared" si="32"/>
        <v>0.5839243852784758</v>
      </c>
      <c r="AK70" s="125">
        <f t="shared" si="33"/>
        <v>0.3703350385608064</v>
      </c>
    </row>
    <row r="71" spans="1:37" ht="12.75">
      <c r="A71" s="62" t="s">
        <v>98</v>
      </c>
      <c r="B71" s="63" t="s">
        <v>348</v>
      </c>
      <c r="C71" s="64" t="s">
        <v>349</v>
      </c>
      <c r="D71" s="85">
        <v>151131155</v>
      </c>
      <c r="E71" s="86">
        <v>79738000</v>
      </c>
      <c r="F71" s="87">
        <f t="shared" si="17"/>
        <v>230869155</v>
      </c>
      <c r="G71" s="85">
        <v>155934893</v>
      </c>
      <c r="H71" s="86">
        <v>102695124</v>
      </c>
      <c r="I71" s="87">
        <f t="shared" si="18"/>
        <v>258630017</v>
      </c>
      <c r="J71" s="85">
        <v>26185503</v>
      </c>
      <c r="K71" s="86">
        <v>10905858</v>
      </c>
      <c r="L71" s="86">
        <f t="shared" si="19"/>
        <v>37091361</v>
      </c>
      <c r="M71" s="104">
        <f t="shared" si="20"/>
        <v>0.16065966456194636</v>
      </c>
      <c r="N71" s="85">
        <v>38920992</v>
      </c>
      <c r="O71" s="86">
        <v>8005175</v>
      </c>
      <c r="P71" s="86">
        <f t="shared" si="21"/>
        <v>46926167</v>
      </c>
      <c r="Q71" s="104">
        <f t="shared" si="22"/>
        <v>0.20325871162823808</v>
      </c>
      <c r="R71" s="85">
        <v>29987782</v>
      </c>
      <c r="S71" s="86">
        <v>21838169</v>
      </c>
      <c r="T71" s="86">
        <f t="shared" si="23"/>
        <v>51825951</v>
      </c>
      <c r="U71" s="104">
        <f t="shared" si="24"/>
        <v>0.2003864501157265</v>
      </c>
      <c r="V71" s="85">
        <v>0</v>
      </c>
      <c r="W71" s="86">
        <v>0</v>
      </c>
      <c r="X71" s="86">
        <f t="shared" si="25"/>
        <v>0</v>
      </c>
      <c r="Y71" s="104">
        <f t="shared" si="26"/>
        <v>0</v>
      </c>
      <c r="Z71" s="85">
        <f t="shared" si="27"/>
        <v>95094277</v>
      </c>
      <c r="AA71" s="86">
        <f t="shared" si="28"/>
        <v>40749202</v>
      </c>
      <c r="AB71" s="86">
        <f t="shared" si="29"/>
        <v>135843479</v>
      </c>
      <c r="AC71" s="104">
        <f t="shared" si="30"/>
        <v>0.5252425088770728</v>
      </c>
      <c r="AD71" s="85">
        <v>26953604</v>
      </c>
      <c r="AE71" s="86">
        <v>6226400</v>
      </c>
      <c r="AF71" s="86">
        <f t="shared" si="31"/>
        <v>33180004</v>
      </c>
      <c r="AG71" s="86">
        <v>204207102</v>
      </c>
      <c r="AH71" s="86">
        <v>231090943</v>
      </c>
      <c r="AI71" s="87">
        <v>124892868</v>
      </c>
      <c r="AJ71" s="124">
        <f t="shared" si="32"/>
        <v>0.5404489954415912</v>
      </c>
      <c r="AK71" s="125">
        <f t="shared" si="33"/>
        <v>0.561963374085187</v>
      </c>
    </row>
    <row r="72" spans="1:37" ht="12.75">
      <c r="A72" s="62" t="s">
        <v>113</v>
      </c>
      <c r="B72" s="63" t="s">
        <v>350</v>
      </c>
      <c r="C72" s="64" t="s">
        <v>351</v>
      </c>
      <c r="D72" s="85">
        <v>387112065</v>
      </c>
      <c r="E72" s="86">
        <v>399054000</v>
      </c>
      <c r="F72" s="87">
        <f t="shared" si="17"/>
        <v>786166065</v>
      </c>
      <c r="G72" s="85">
        <v>387112065</v>
      </c>
      <c r="H72" s="86">
        <v>399054000</v>
      </c>
      <c r="I72" s="87">
        <f t="shared" si="18"/>
        <v>786166065</v>
      </c>
      <c r="J72" s="85">
        <v>70180491</v>
      </c>
      <c r="K72" s="86">
        <v>37851601</v>
      </c>
      <c r="L72" s="86">
        <f t="shared" si="19"/>
        <v>108032092</v>
      </c>
      <c r="M72" s="104">
        <f t="shared" si="20"/>
        <v>0.13741637652599517</v>
      </c>
      <c r="N72" s="85">
        <v>77560437</v>
      </c>
      <c r="O72" s="86">
        <v>70232404</v>
      </c>
      <c r="P72" s="86">
        <f t="shared" si="21"/>
        <v>147792841</v>
      </c>
      <c r="Q72" s="104">
        <f t="shared" si="22"/>
        <v>0.1879918856584073</v>
      </c>
      <c r="R72" s="85">
        <v>86543359</v>
      </c>
      <c r="S72" s="86">
        <v>33022184</v>
      </c>
      <c r="T72" s="86">
        <f t="shared" si="23"/>
        <v>119565543</v>
      </c>
      <c r="U72" s="104">
        <f t="shared" si="24"/>
        <v>0.15208687874361507</v>
      </c>
      <c r="V72" s="85">
        <v>0</v>
      </c>
      <c r="W72" s="86">
        <v>0</v>
      </c>
      <c r="X72" s="86">
        <f t="shared" si="25"/>
        <v>0</v>
      </c>
      <c r="Y72" s="104">
        <f t="shared" si="26"/>
        <v>0</v>
      </c>
      <c r="Z72" s="85">
        <f t="shared" si="27"/>
        <v>234284287</v>
      </c>
      <c r="AA72" s="86">
        <f t="shared" si="28"/>
        <v>141106189</v>
      </c>
      <c r="AB72" s="86">
        <f t="shared" si="29"/>
        <v>375390476</v>
      </c>
      <c r="AC72" s="104">
        <f t="shared" si="30"/>
        <v>0.47749514092801754</v>
      </c>
      <c r="AD72" s="85">
        <v>106830230</v>
      </c>
      <c r="AE72" s="86">
        <v>28619166</v>
      </c>
      <c r="AF72" s="86">
        <f t="shared" si="31"/>
        <v>135449396</v>
      </c>
      <c r="AG72" s="86">
        <v>744240238</v>
      </c>
      <c r="AH72" s="86">
        <v>753447154</v>
      </c>
      <c r="AI72" s="87">
        <v>404863874</v>
      </c>
      <c r="AJ72" s="124">
        <f t="shared" si="32"/>
        <v>0.5373487335516566</v>
      </c>
      <c r="AK72" s="125">
        <f t="shared" si="33"/>
        <v>-0.11726780236066903</v>
      </c>
    </row>
    <row r="73" spans="1:37" ht="16.5">
      <c r="A73" s="65"/>
      <c r="B73" s="66" t="s">
        <v>352</v>
      </c>
      <c r="C73" s="67"/>
      <c r="D73" s="88">
        <f>SUM(D68:D72)</f>
        <v>1286053853</v>
      </c>
      <c r="E73" s="89">
        <f>SUM(E68:E72)</f>
        <v>698518863</v>
      </c>
      <c r="F73" s="90">
        <f t="shared" si="17"/>
        <v>1984572716</v>
      </c>
      <c r="G73" s="88">
        <f>SUM(G68:G72)</f>
        <v>1307478809</v>
      </c>
      <c r="H73" s="89">
        <f>SUM(H68:H72)</f>
        <v>724568241</v>
      </c>
      <c r="I73" s="90">
        <f t="shared" si="18"/>
        <v>2032047050</v>
      </c>
      <c r="J73" s="88">
        <f>SUM(J68:J72)</f>
        <v>233156294</v>
      </c>
      <c r="K73" s="89">
        <f>SUM(K68:K72)</f>
        <v>75414570</v>
      </c>
      <c r="L73" s="89">
        <f t="shared" si="19"/>
        <v>308570864</v>
      </c>
      <c r="M73" s="105">
        <f t="shared" si="20"/>
        <v>0.15548478597546134</v>
      </c>
      <c r="N73" s="88">
        <f>SUM(N68:N72)</f>
        <v>294063785</v>
      </c>
      <c r="O73" s="89">
        <f>SUM(O68:O72)</f>
        <v>124128037</v>
      </c>
      <c r="P73" s="89">
        <f t="shared" si="21"/>
        <v>418191822</v>
      </c>
      <c r="Q73" s="105">
        <f t="shared" si="22"/>
        <v>0.2107213399783533</v>
      </c>
      <c r="R73" s="88">
        <f>SUM(R68:R72)</f>
        <v>243783812</v>
      </c>
      <c r="S73" s="89">
        <f>SUM(S68:S72)</f>
        <v>95621322</v>
      </c>
      <c r="T73" s="89">
        <f t="shared" si="23"/>
        <v>339405134</v>
      </c>
      <c r="U73" s="105">
        <f t="shared" si="24"/>
        <v>0.16702621821674848</v>
      </c>
      <c r="V73" s="88">
        <f>SUM(V68:V72)</f>
        <v>0</v>
      </c>
      <c r="W73" s="89">
        <f>SUM(W68:W72)</f>
        <v>0</v>
      </c>
      <c r="X73" s="89">
        <f t="shared" si="25"/>
        <v>0</v>
      </c>
      <c r="Y73" s="105">
        <f t="shared" si="26"/>
        <v>0</v>
      </c>
      <c r="Z73" s="88">
        <f t="shared" si="27"/>
        <v>771003891</v>
      </c>
      <c r="AA73" s="89">
        <f t="shared" si="28"/>
        <v>295163929</v>
      </c>
      <c r="AB73" s="89">
        <f t="shared" si="29"/>
        <v>1066167820</v>
      </c>
      <c r="AC73" s="105">
        <f t="shared" si="30"/>
        <v>0.5246767391532593</v>
      </c>
      <c r="AD73" s="88">
        <f>SUM(AD68:AD72)</f>
        <v>284338675</v>
      </c>
      <c r="AE73" s="89">
        <f>SUM(AE68:AE72)</f>
        <v>59636478</v>
      </c>
      <c r="AF73" s="89">
        <f t="shared" si="31"/>
        <v>343975153</v>
      </c>
      <c r="AG73" s="89">
        <f>SUM(AG68:AG72)</f>
        <v>1868407244</v>
      </c>
      <c r="AH73" s="89">
        <f>SUM(AH68:AH72)</f>
        <v>1922986239</v>
      </c>
      <c r="AI73" s="90">
        <f>SUM(AI68:AI72)</f>
        <v>1075832460</v>
      </c>
      <c r="AJ73" s="126">
        <f t="shared" si="32"/>
        <v>0.5594592609042586</v>
      </c>
      <c r="AK73" s="127">
        <f t="shared" si="33"/>
        <v>-0.013285898589308842</v>
      </c>
    </row>
    <row r="74" spans="1:37" ht="16.5">
      <c r="A74" s="68"/>
      <c r="B74" s="69" t="s">
        <v>353</v>
      </c>
      <c r="C74" s="70"/>
      <c r="D74" s="91">
        <f>SUM(D9,D11:D15,D17:D24,D26:D29,D31:D35,D37:D40,D42:D47,D49:D53,D55:D60,D62:D66,D68:D72)</f>
        <v>58688406972</v>
      </c>
      <c r="E74" s="92">
        <f>SUM(E9,E11:E15,E17:E24,E26:E29,E31:E35,E37:E40,E42:E47,E49:E53,E55:E60,E62:E66,E68:E72)</f>
        <v>14570998196</v>
      </c>
      <c r="F74" s="93">
        <f t="shared" si="17"/>
        <v>73259405168</v>
      </c>
      <c r="G74" s="91">
        <f>SUM(G9,G11:G15,G17:G24,G26:G29,G31:G35,G37:G40,G42:G47,G49:G53,G55:G60,G62:G66,G68:G72)</f>
        <v>58518664216</v>
      </c>
      <c r="H74" s="92">
        <f>SUM(H9,H11:H15,H17:H24,H26:H29,H31:H35,H37:H40,H42:H47,H49:H53,H55:H60,H62:H66,H68:H72)</f>
        <v>17478584616</v>
      </c>
      <c r="I74" s="93">
        <f t="shared" si="18"/>
        <v>75997248832</v>
      </c>
      <c r="J74" s="91">
        <f>SUM(J9,J11:J15,J17:J24,J26:J29,J31:J35,J37:J40,J42:J47,J49:J53,J55:J60,J62:J66,J68:J72)</f>
        <v>13509143374</v>
      </c>
      <c r="K74" s="92">
        <f>SUM(K9,K11:K15,K17:K24,K26:K29,K31:K35,K37:K40,K42:K47,K49:K53,K55:K60,K62:K66,K68:K72)</f>
        <v>1821003734</v>
      </c>
      <c r="L74" s="92">
        <f t="shared" si="19"/>
        <v>15330147108</v>
      </c>
      <c r="M74" s="106">
        <f t="shared" si="20"/>
        <v>0.20925841634728792</v>
      </c>
      <c r="N74" s="91">
        <f>SUM(N9,N11:N15,N17:N24,N26:N29,N31:N35,N37:N40,N42:N47,N49:N53,N55:N60,N62:N66,N68:N72)</f>
        <v>13188326560</v>
      </c>
      <c r="O74" s="92">
        <f>SUM(O9,O11:O15,O17:O24,O26:O29,O31:O35,O37:O40,O42:O47,O49:O53,O55:O60,O62:O66,O68:O72)</f>
        <v>2666560642</v>
      </c>
      <c r="P74" s="92">
        <f t="shared" si="21"/>
        <v>15854887202</v>
      </c>
      <c r="Q74" s="106">
        <f t="shared" si="22"/>
        <v>0.21642118395093765</v>
      </c>
      <c r="R74" s="91">
        <f>SUM(R9,R11:R15,R17:R24,R26:R29,R31:R35,R37:R40,R42:R47,R49:R53,R55:R60,R62:R66,R68:R72)</f>
        <v>15807360925</v>
      </c>
      <c r="S74" s="92">
        <f>SUM(S9,S11:S15,S17:S24,S26:S29,S31:S35,S37:S40,S42:S47,S49:S53,S55:S60,S62:S66,S68:S72)</f>
        <v>2105096880</v>
      </c>
      <c r="T74" s="92">
        <f t="shared" si="23"/>
        <v>17912457805</v>
      </c>
      <c r="U74" s="106">
        <f t="shared" si="24"/>
        <v>0.2356987664724205</v>
      </c>
      <c r="V74" s="91">
        <f>SUM(V9,V11:V15,V17:V24,V26:V29,V31:V35,V37:V40,V42:V47,V49:V53,V55:V60,V62:V66,V68:V72)</f>
        <v>0</v>
      </c>
      <c r="W74" s="92">
        <f>SUM(W9,W11:W15,W17:W24,W26:W29,W31:W35,W37:W40,W42:W47,W49:W53,W55:W60,W62:W66,W68:W72)</f>
        <v>0</v>
      </c>
      <c r="X74" s="92">
        <f t="shared" si="25"/>
        <v>0</v>
      </c>
      <c r="Y74" s="106">
        <f t="shared" si="26"/>
        <v>0</v>
      </c>
      <c r="Z74" s="91">
        <f t="shared" si="27"/>
        <v>42504830859</v>
      </c>
      <c r="AA74" s="92">
        <f t="shared" si="28"/>
        <v>6592661256</v>
      </c>
      <c r="AB74" s="92">
        <f t="shared" si="29"/>
        <v>49097492115</v>
      </c>
      <c r="AC74" s="106">
        <f t="shared" si="30"/>
        <v>0.6460430195773958</v>
      </c>
      <c r="AD74" s="91">
        <f>SUM(AD9,AD11:AD15,AD17:AD24,AD26:AD29,AD31:AD35,AD37:AD40,AD42:AD47,AD49:AD53,AD55:AD60,AD62:AD66,AD68:AD72)</f>
        <v>12296961039</v>
      </c>
      <c r="AE74" s="92">
        <f>SUM(AE9,AE11:AE15,AE17:AE24,AE26:AE29,AE31:AE35,AE37:AE40,AE42:AE47,AE49:AE53,AE55:AE60,AE62:AE66,AE68:AE72)</f>
        <v>2505696905</v>
      </c>
      <c r="AF74" s="92">
        <f t="shared" si="31"/>
        <v>14802657944</v>
      </c>
      <c r="AG74" s="92">
        <f>SUM(AG9,AG11:AG15,AG17:AG24,AG26:AG29,AG31:AG35,AG37:AG40,AG42:AG47,AG49:AG53,AG55:AG60,AG62:AG66,AG68:AG72)</f>
        <v>68856421886</v>
      </c>
      <c r="AH74" s="92">
        <f>SUM(AH9,AH11:AH15,AH17:AH24,AH26:AH29,AH31:AH35,AH37:AH40,AH42:AH47,AH49:AH53,AH55:AH60,AH62:AH66,AH68:AH72)</f>
        <v>70809905968</v>
      </c>
      <c r="AI74" s="93">
        <f>SUM(AI9,AI11:AI15,AI17:AI24,AI26:AI29,AI31:AI35,AI37:AI40,AI42:AI47,AI49:AI53,AI55:AI60,AI62:AI66,AI68:AI72)</f>
        <v>44783352551</v>
      </c>
      <c r="AJ74" s="128">
        <f t="shared" si="32"/>
        <v>0.6324447397407678</v>
      </c>
      <c r="AK74" s="129">
        <f t="shared" si="33"/>
        <v>0.2100838830948264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354</v>
      </c>
      <c r="C9" s="64" t="s">
        <v>355</v>
      </c>
      <c r="D9" s="85">
        <v>301312410</v>
      </c>
      <c r="E9" s="86">
        <v>113023557</v>
      </c>
      <c r="F9" s="87">
        <f>$D9+$E9</f>
        <v>414335967</v>
      </c>
      <c r="G9" s="85">
        <v>301312410</v>
      </c>
      <c r="H9" s="86">
        <v>113023557</v>
      </c>
      <c r="I9" s="87">
        <f>$G9+$H9</f>
        <v>414335967</v>
      </c>
      <c r="J9" s="85">
        <v>53622944</v>
      </c>
      <c r="K9" s="86">
        <v>49641852</v>
      </c>
      <c r="L9" s="86">
        <f>$J9+$K9</f>
        <v>103264796</v>
      </c>
      <c r="M9" s="104">
        <f>IF($F9=0,0,$L9/$F9)</f>
        <v>0.24922962094671353</v>
      </c>
      <c r="N9" s="85">
        <v>64386680</v>
      </c>
      <c r="O9" s="86">
        <v>64945884</v>
      </c>
      <c r="P9" s="86">
        <f>$N9+$O9</f>
        <v>129332564</v>
      </c>
      <c r="Q9" s="104">
        <f>IF($F9=0,0,$P9/$F9)</f>
        <v>0.312144188052108</v>
      </c>
      <c r="R9" s="85">
        <v>54353176</v>
      </c>
      <c r="S9" s="86">
        <v>12349414</v>
      </c>
      <c r="T9" s="86">
        <f>$R9+$S9</f>
        <v>66702590</v>
      </c>
      <c r="U9" s="104">
        <f>IF($I9=0,0,$T9/$I9)</f>
        <v>0.16098672409001846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172362800</v>
      </c>
      <c r="AA9" s="86">
        <f>$K9+$O9+$S9</f>
        <v>126937150</v>
      </c>
      <c r="AB9" s="86">
        <f>$Z9+$AA9</f>
        <v>299299950</v>
      </c>
      <c r="AC9" s="104">
        <f>IF($I9=0,0,$AB9/$I9)</f>
        <v>0.72236053308884</v>
      </c>
      <c r="AD9" s="85">
        <v>46872398</v>
      </c>
      <c r="AE9" s="86">
        <v>28761756</v>
      </c>
      <c r="AF9" s="86">
        <f>$AD9+$AE9</f>
        <v>75634154</v>
      </c>
      <c r="AG9" s="86">
        <v>399436771</v>
      </c>
      <c r="AH9" s="86">
        <v>438941841</v>
      </c>
      <c r="AI9" s="87">
        <v>273421592</v>
      </c>
      <c r="AJ9" s="124">
        <f>IF($AH9=0,0,$AI9/$AH9)</f>
        <v>0.6229107514040795</v>
      </c>
      <c r="AK9" s="125">
        <f>IF($AF9=0,0,(($T9/$AF9)-1))</f>
        <v>-0.11808903157692485</v>
      </c>
    </row>
    <row r="10" spans="1:37" ht="12.75">
      <c r="A10" s="62" t="s">
        <v>98</v>
      </c>
      <c r="B10" s="63" t="s">
        <v>356</v>
      </c>
      <c r="C10" s="64" t="s">
        <v>357</v>
      </c>
      <c r="D10" s="85">
        <v>218201390</v>
      </c>
      <c r="E10" s="86">
        <v>141632508</v>
      </c>
      <c r="F10" s="87">
        <f aca="true" t="shared" si="0" ref="F10:F41">$D10+$E10</f>
        <v>359833898</v>
      </c>
      <c r="G10" s="85">
        <v>223599635</v>
      </c>
      <c r="H10" s="86">
        <v>162818703</v>
      </c>
      <c r="I10" s="87">
        <f aca="true" t="shared" si="1" ref="I10:I41">$G10+$H10</f>
        <v>386418338</v>
      </c>
      <c r="J10" s="85">
        <v>46871889</v>
      </c>
      <c r="K10" s="86">
        <v>17299048</v>
      </c>
      <c r="L10" s="86">
        <f aca="true" t="shared" si="2" ref="L10:L41">$J10+$K10</f>
        <v>64170937</v>
      </c>
      <c r="M10" s="104">
        <f aca="true" t="shared" si="3" ref="M10:M41">IF($F10=0,0,$L10/$F10)</f>
        <v>0.1783348855031996</v>
      </c>
      <c r="N10" s="85">
        <v>58095273</v>
      </c>
      <c r="O10" s="86">
        <v>56952530</v>
      </c>
      <c r="P10" s="86">
        <f aca="true" t="shared" si="4" ref="P10:P41">$N10+$O10</f>
        <v>115047803</v>
      </c>
      <c r="Q10" s="104">
        <f aca="true" t="shared" si="5" ref="Q10:Q41">IF($F10=0,0,$P10/$F10)</f>
        <v>0.3197247497788549</v>
      </c>
      <c r="R10" s="85">
        <v>48143353</v>
      </c>
      <c r="S10" s="86">
        <v>38134722</v>
      </c>
      <c r="T10" s="86">
        <f aca="true" t="shared" si="6" ref="T10:T41">$R10+$S10</f>
        <v>86278075</v>
      </c>
      <c r="U10" s="104">
        <f aca="true" t="shared" si="7" ref="U10:U41">IF($I10=0,0,$T10/$I10)</f>
        <v>0.2232763472006859</v>
      </c>
      <c r="V10" s="85">
        <v>0</v>
      </c>
      <c r="W10" s="86">
        <v>0</v>
      </c>
      <c r="X10" s="86">
        <f aca="true" t="shared" si="8" ref="X10:X41">$V10+$W10</f>
        <v>0</v>
      </c>
      <c r="Y10" s="104">
        <f aca="true" t="shared" si="9" ref="Y10:Y41">IF($I10=0,0,$X10/$I10)</f>
        <v>0</v>
      </c>
      <c r="Z10" s="85">
        <f aca="true" t="shared" si="10" ref="Z10:Z41">$J10+$N10+$R10</f>
        <v>153110515</v>
      </c>
      <c r="AA10" s="86">
        <f aca="true" t="shared" si="11" ref="AA10:AA41">$K10+$O10+$S10</f>
        <v>112386300</v>
      </c>
      <c r="AB10" s="86">
        <f aca="true" t="shared" si="12" ref="AB10:AB41">$Z10+$AA10</f>
        <v>265496815</v>
      </c>
      <c r="AC10" s="104">
        <f aca="true" t="shared" si="13" ref="AC10:AC41">IF($I10=0,0,$AB10/$I10)</f>
        <v>0.68707095106858</v>
      </c>
      <c r="AD10" s="85">
        <v>48198402</v>
      </c>
      <c r="AE10" s="86">
        <v>13380893</v>
      </c>
      <c r="AF10" s="86">
        <f aca="true" t="shared" si="14" ref="AF10:AF41">$AD10+$AE10</f>
        <v>61579295</v>
      </c>
      <c r="AG10" s="86">
        <v>350701670</v>
      </c>
      <c r="AH10" s="86">
        <v>369874821</v>
      </c>
      <c r="AI10" s="87">
        <v>208047305</v>
      </c>
      <c r="AJ10" s="124">
        <f aca="true" t="shared" si="15" ref="AJ10:AJ41">IF($AH10=0,0,$AI10/$AH10)</f>
        <v>0.5624803127650584</v>
      </c>
      <c r="AK10" s="125">
        <f aca="true" t="shared" si="16" ref="AK10:AK41">IF($AF10=0,0,(($T10/$AF10)-1))</f>
        <v>0.4010890348777134</v>
      </c>
    </row>
    <row r="11" spans="1:37" ht="12.75">
      <c r="A11" s="62" t="s">
        <v>98</v>
      </c>
      <c r="B11" s="63" t="s">
        <v>358</v>
      </c>
      <c r="C11" s="64" t="s">
        <v>359</v>
      </c>
      <c r="D11" s="85">
        <v>1104879328</v>
      </c>
      <c r="E11" s="86">
        <v>141124514</v>
      </c>
      <c r="F11" s="87">
        <f t="shared" si="0"/>
        <v>1246003842</v>
      </c>
      <c r="G11" s="85">
        <v>1117685743</v>
      </c>
      <c r="H11" s="86">
        <v>163130910</v>
      </c>
      <c r="I11" s="87">
        <f t="shared" si="1"/>
        <v>1280816653</v>
      </c>
      <c r="J11" s="85">
        <v>174380495</v>
      </c>
      <c r="K11" s="86">
        <v>33883735</v>
      </c>
      <c r="L11" s="86">
        <f t="shared" si="2"/>
        <v>208264230</v>
      </c>
      <c r="M11" s="104">
        <f t="shared" si="3"/>
        <v>0.16714573661804166</v>
      </c>
      <c r="N11" s="85">
        <v>231594365</v>
      </c>
      <c r="O11" s="86">
        <v>45969693</v>
      </c>
      <c r="P11" s="86">
        <f t="shared" si="4"/>
        <v>277564058</v>
      </c>
      <c r="Q11" s="104">
        <f t="shared" si="5"/>
        <v>0.22276340460914887</v>
      </c>
      <c r="R11" s="85">
        <v>200081095</v>
      </c>
      <c r="S11" s="86">
        <v>29578000</v>
      </c>
      <c r="T11" s="86">
        <f t="shared" si="6"/>
        <v>229659095</v>
      </c>
      <c r="U11" s="104">
        <f t="shared" si="7"/>
        <v>0.17930676842940768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606055955</v>
      </c>
      <c r="AA11" s="86">
        <f t="shared" si="11"/>
        <v>109431428</v>
      </c>
      <c r="AB11" s="86">
        <f t="shared" si="12"/>
        <v>715487383</v>
      </c>
      <c r="AC11" s="104">
        <f t="shared" si="13"/>
        <v>0.558618113938592</v>
      </c>
      <c r="AD11" s="85">
        <v>199439020</v>
      </c>
      <c r="AE11" s="86">
        <v>28126850</v>
      </c>
      <c r="AF11" s="86">
        <f t="shared" si="14"/>
        <v>227565870</v>
      </c>
      <c r="AG11" s="86">
        <v>1180390816</v>
      </c>
      <c r="AH11" s="86">
        <v>1270245224</v>
      </c>
      <c r="AI11" s="87">
        <v>731895788</v>
      </c>
      <c r="AJ11" s="124">
        <f t="shared" si="15"/>
        <v>0.5761846407068246</v>
      </c>
      <c r="AK11" s="125">
        <f t="shared" si="16"/>
        <v>0.009198325741905045</v>
      </c>
    </row>
    <row r="12" spans="1:37" ht="12.75">
      <c r="A12" s="62" t="s">
        <v>98</v>
      </c>
      <c r="B12" s="63" t="s">
        <v>360</v>
      </c>
      <c r="C12" s="64" t="s">
        <v>361</v>
      </c>
      <c r="D12" s="85">
        <v>506386742</v>
      </c>
      <c r="E12" s="86">
        <v>63119000</v>
      </c>
      <c r="F12" s="87">
        <f t="shared" si="0"/>
        <v>569505742</v>
      </c>
      <c r="G12" s="85">
        <v>506499785</v>
      </c>
      <c r="H12" s="86">
        <v>64101000</v>
      </c>
      <c r="I12" s="87">
        <f t="shared" si="1"/>
        <v>570600785</v>
      </c>
      <c r="J12" s="85">
        <v>84834464</v>
      </c>
      <c r="K12" s="86">
        <v>12662090</v>
      </c>
      <c r="L12" s="86">
        <f t="shared" si="2"/>
        <v>97496554</v>
      </c>
      <c r="M12" s="104">
        <f t="shared" si="3"/>
        <v>0.17119503248134063</v>
      </c>
      <c r="N12" s="85">
        <v>101171464</v>
      </c>
      <c r="O12" s="86">
        <v>7198997</v>
      </c>
      <c r="P12" s="86">
        <f t="shared" si="4"/>
        <v>108370461</v>
      </c>
      <c r="Q12" s="104">
        <f t="shared" si="5"/>
        <v>0.1902886187230049</v>
      </c>
      <c r="R12" s="85">
        <v>90344605</v>
      </c>
      <c r="S12" s="86">
        <v>11710260</v>
      </c>
      <c r="T12" s="86">
        <f t="shared" si="6"/>
        <v>102054865</v>
      </c>
      <c r="U12" s="104">
        <f t="shared" si="7"/>
        <v>0.1788551079543292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276350533</v>
      </c>
      <c r="AA12" s="86">
        <f t="shared" si="11"/>
        <v>31571347</v>
      </c>
      <c r="AB12" s="86">
        <f t="shared" si="12"/>
        <v>307921880</v>
      </c>
      <c r="AC12" s="104">
        <f t="shared" si="13"/>
        <v>0.5396450339618794</v>
      </c>
      <c r="AD12" s="85">
        <v>92532238</v>
      </c>
      <c r="AE12" s="86">
        <v>4742417</v>
      </c>
      <c r="AF12" s="86">
        <f t="shared" si="14"/>
        <v>97274655</v>
      </c>
      <c r="AG12" s="86">
        <v>524815057</v>
      </c>
      <c r="AH12" s="86">
        <v>520297436</v>
      </c>
      <c r="AI12" s="87">
        <v>302753341</v>
      </c>
      <c r="AJ12" s="124">
        <f t="shared" si="15"/>
        <v>0.5818851296434219</v>
      </c>
      <c r="AK12" s="125">
        <f t="shared" si="16"/>
        <v>0.04914137192262458</v>
      </c>
    </row>
    <row r="13" spans="1:37" ht="12.75">
      <c r="A13" s="62" t="s">
        <v>98</v>
      </c>
      <c r="B13" s="63" t="s">
        <v>362</v>
      </c>
      <c r="C13" s="64" t="s">
        <v>363</v>
      </c>
      <c r="D13" s="85">
        <v>189747769</v>
      </c>
      <c r="E13" s="86">
        <v>96044850</v>
      </c>
      <c r="F13" s="87">
        <f t="shared" si="0"/>
        <v>285792619</v>
      </c>
      <c r="G13" s="85">
        <v>186341360</v>
      </c>
      <c r="H13" s="86">
        <v>99533247</v>
      </c>
      <c r="I13" s="87">
        <f t="shared" si="1"/>
        <v>285874607</v>
      </c>
      <c r="J13" s="85">
        <v>30032789</v>
      </c>
      <c r="K13" s="86">
        <v>8123430</v>
      </c>
      <c r="L13" s="86">
        <f t="shared" si="2"/>
        <v>38156219</v>
      </c>
      <c r="M13" s="104">
        <f t="shared" si="3"/>
        <v>0.13351016248603678</v>
      </c>
      <c r="N13" s="85">
        <v>29545854</v>
      </c>
      <c r="O13" s="86">
        <v>32652572</v>
      </c>
      <c r="P13" s="86">
        <f t="shared" si="4"/>
        <v>62198426</v>
      </c>
      <c r="Q13" s="104">
        <f t="shared" si="5"/>
        <v>0.21763482282234867</v>
      </c>
      <c r="R13" s="85">
        <v>25132586</v>
      </c>
      <c r="S13" s="86">
        <v>13759105</v>
      </c>
      <c r="T13" s="86">
        <f t="shared" si="6"/>
        <v>38891691</v>
      </c>
      <c r="U13" s="104">
        <f t="shared" si="7"/>
        <v>0.13604458055275961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84711229</v>
      </c>
      <c r="AA13" s="86">
        <f t="shared" si="11"/>
        <v>54535107</v>
      </c>
      <c r="AB13" s="86">
        <f t="shared" si="12"/>
        <v>139246336</v>
      </c>
      <c r="AC13" s="104">
        <f t="shared" si="13"/>
        <v>0.48708885850781425</v>
      </c>
      <c r="AD13" s="85">
        <v>27131288</v>
      </c>
      <c r="AE13" s="86">
        <v>11629210</v>
      </c>
      <c r="AF13" s="86">
        <f t="shared" si="14"/>
        <v>38760498</v>
      </c>
      <c r="AG13" s="86">
        <v>229969318</v>
      </c>
      <c r="AH13" s="86">
        <v>253454322</v>
      </c>
      <c r="AI13" s="87">
        <v>114670538</v>
      </c>
      <c r="AJ13" s="124">
        <f t="shared" si="15"/>
        <v>0.4524307855361804</v>
      </c>
      <c r="AK13" s="125">
        <f t="shared" si="16"/>
        <v>0.0033847088342362497</v>
      </c>
    </row>
    <row r="14" spans="1:37" ht="12.75">
      <c r="A14" s="62" t="s">
        <v>113</v>
      </c>
      <c r="B14" s="63" t="s">
        <v>364</v>
      </c>
      <c r="C14" s="64" t="s">
        <v>365</v>
      </c>
      <c r="D14" s="85">
        <v>1035314097</v>
      </c>
      <c r="E14" s="86">
        <v>640834648</v>
      </c>
      <c r="F14" s="87">
        <f t="shared" si="0"/>
        <v>1676148745</v>
      </c>
      <c r="G14" s="85">
        <v>832540944</v>
      </c>
      <c r="H14" s="86">
        <v>610457626</v>
      </c>
      <c r="I14" s="87">
        <f t="shared" si="1"/>
        <v>1442998570</v>
      </c>
      <c r="J14" s="85">
        <v>120642164</v>
      </c>
      <c r="K14" s="86">
        <v>11557801</v>
      </c>
      <c r="L14" s="86">
        <f t="shared" si="2"/>
        <v>132199965</v>
      </c>
      <c r="M14" s="104">
        <f t="shared" si="3"/>
        <v>0.07887126091545056</v>
      </c>
      <c r="N14" s="85">
        <v>143565209</v>
      </c>
      <c r="O14" s="86">
        <v>133987553</v>
      </c>
      <c r="P14" s="86">
        <f t="shared" si="4"/>
        <v>277552762</v>
      </c>
      <c r="Q14" s="104">
        <f t="shared" si="5"/>
        <v>0.1655895771947137</v>
      </c>
      <c r="R14" s="85">
        <v>155968534</v>
      </c>
      <c r="S14" s="86">
        <v>113255626</v>
      </c>
      <c r="T14" s="86">
        <f t="shared" si="6"/>
        <v>269224160</v>
      </c>
      <c r="U14" s="104">
        <f t="shared" si="7"/>
        <v>0.18657271434440853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420175907</v>
      </c>
      <c r="AA14" s="86">
        <f t="shared" si="11"/>
        <v>258800980</v>
      </c>
      <c r="AB14" s="86">
        <f t="shared" si="12"/>
        <v>678976887</v>
      </c>
      <c r="AC14" s="104">
        <f t="shared" si="13"/>
        <v>0.47053191951534645</v>
      </c>
      <c r="AD14" s="85">
        <v>267525206</v>
      </c>
      <c r="AE14" s="86">
        <v>30360117</v>
      </c>
      <c r="AF14" s="86">
        <f t="shared" si="14"/>
        <v>297885323</v>
      </c>
      <c r="AG14" s="86">
        <v>1510707041</v>
      </c>
      <c r="AH14" s="86">
        <v>1487104842</v>
      </c>
      <c r="AI14" s="87">
        <v>765069974</v>
      </c>
      <c r="AJ14" s="124">
        <f t="shared" si="15"/>
        <v>0.5144694256869349</v>
      </c>
      <c r="AK14" s="125">
        <f t="shared" si="16"/>
        <v>-0.09621542515540449</v>
      </c>
    </row>
    <row r="15" spans="1:37" ht="16.5">
      <c r="A15" s="65"/>
      <c r="B15" s="66" t="s">
        <v>366</v>
      </c>
      <c r="C15" s="67"/>
      <c r="D15" s="88">
        <f>SUM(D9:D14)</f>
        <v>3355841736</v>
      </c>
      <c r="E15" s="89">
        <f>SUM(E9:E14)</f>
        <v>1195779077</v>
      </c>
      <c r="F15" s="90">
        <f t="shared" si="0"/>
        <v>4551620813</v>
      </c>
      <c r="G15" s="88">
        <f>SUM(G9:G14)</f>
        <v>3167979877</v>
      </c>
      <c r="H15" s="89">
        <f>SUM(H9:H14)</f>
        <v>1213065043</v>
      </c>
      <c r="I15" s="90">
        <f t="shared" si="1"/>
        <v>4381044920</v>
      </c>
      <c r="J15" s="88">
        <f>SUM(J9:J14)</f>
        <v>510384745</v>
      </c>
      <c r="K15" s="89">
        <f>SUM(K9:K14)</f>
        <v>133167956</v>
      </c>
      <c r="L15" s="89">
        <f t="shared" si="2"/>
        <v>643552701</v>
      </c>
      <c r="M15" s="105">
        <f t="shared" si="3"/>
        <v>0.1413897878228197</v>
      </c>
      <c r="N15" s="88">
        <f>SUM(N9:N14)</f>
        <v>628358845</v>
      </c>
      <c r="O15" s="89">
        <f>SUM(O9:O14)</f>
        <v>341707229</v>
      </c>
      <c r="P15" s="89">
        <f t="shared" si="4"/>
        <v>970066074</v>
      </c>
      <c r="Q15" s="105">
        <f t="shared" si="5"/>
        <v>0.2131254148476889</v>
      </c>
      <c r="R15" s="88">
        <f>SUM(R9:R14)</f>
        <v>574023349</v>
      </c>
      <c r="S15" s="89">
        <f>SUM(S9:S14)</f>
        <v>218787127</v>
      </c>
      <c r="T15" s="89">
        <f t="shared" si="6"/>
        <v>792810476</v>
      </c>
      <c r="U15" s="105">
        <f t="shared" si="7"/>
        <v>0.18096378614625117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f t="shared" si="10"/>
        <v>1712766939</v>
      </c>
      <c r="AA15" s="89">
        <f t="shared" si="11"/>
        <v>693662312</v>
      </c>
      <c r="AB15" s="89">
        <f t="shared" si="12"/>
        <v>2406429251</v>
      </c>
      <c r="AC15" s="105">
        <f t="shared" si="13"/>
        <v>0.5492820308722148</v>
      </c>
      <c r="AD15" s="88">
        <f>SUM(AD9:AD14)</f>
        <v>681698552</v>
      </c>
      <c r="AE15" s="89">
        <f>SUM(AE9:AE14)</f>
        <v>117001243</v>
      </c>
      <c r="AF15" s="89">
        <f t="shared" si="14"/>
        <v>798699795</v>
      </c>
      <c r="AG15" s="89">
        <f>SUM(AG9:AG14)</f>
        <v>4196020673</v>
      </c>
      <c r="AH15" s="89">
        <f>SUM(AH9:AH14)</f>
        <v>4339918486</v>
      </c>
      <c r="AI15" s="90">
        <f>SUM(AI9:AI14)</f>
        <v>2395858538</v>
      </c>
      <c r="AJ15" s="126">
        <f t="shared" si="15"/>
        <v>0.5520515064346764</v>
      </c>
      <c r="AK15" s="127">
        <f t="shared" si="16"/>
        <v>-0.0073736327927816925</v>
      </c>
    </row>
    <row r="16" spans="1:37" ht="12.75">
      <c r="A16" s="62" t="s">
        <v>98</v>
      </c>
      <c r="B16" s="63" t="s">
        <v>367</v>
      </c>
      <c r="C16" s="64" t="s">
        <v>368</v>
      </c>
      <c r="D16" s="85">
        <v>296066151</v>
      </c>
      <c r="E16" s="86">
        <v>47468000</v>
      </c>
      <c r="F16" s="87">
        <f t="shared" si="0"/>
        <v>343534151</v>
      </c>
      <c r="G16" s="85">
        <v>296066151</v>
      </c>
      <c r="H16" s="86">
        <v>47468000</v>
      </c>
      <c r="I16" s="87">
        <f t="shared" si="1"/>
        <v>343534151</v>
      </c>
      <c r="J16" s="85">
        <v>112320908</v>
      </c>
      <c r="K16" s="86">
        <v>2529920</v>
      </c>
      <c r="L16" s="86">
        <f t="shared" si="2"/>
        <v>114850828</v>
      </c>
      <c r="M16" s="104">
        <f t="shared" si="3"/>
        <v>0.33432142820642013</v>
      </c>
      <c r="N16" s="85">
        <v>90029812</v>
      </c>
      <c r="O16" s="86">
        <v>8924311</v>
      </c>
      <c r="P16" s="86">
        <f t="shared" si="4"/>
        <v>98954123</v>
      </c>
      <c r="Q16" s="104">
        <f t="shared" si="5"/>
        <v>0.28804741162400477</v>
      </c>
      <c r="R16" s="85">
        <v>106276164</v>
      </c>
      <c r="S16" s="86">
        <v>7058210</v>
      </c>
      <c r="T16" s="86">
        <f t="shared" si="6"/>
        <v>113334374</v>
      </c>
      <c r="U16" s="104">
        <f t="shared" si="7"/>
        <v>0.3299071538305372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308626884</v>
      </c>
      <c r="AA16" s="86">
        <f t="shared" si="11"/>
        <v>18512441</v>
      </c>
      <c r="AB16" s="86">
        <f t="shared" si="12"/>
        <v>327139325</v>
      </c>
      <c r="AC16" s="104">
        <f t="shared" si="13"/>
        <v>0.9522759936609622</v>
      </c>
      <c r="AD16" s="85">
        <v>91749646</v>
      </c>
      <c r="AE16" s="86">
        <v>12462144</v>
      </c>
      <c r="AF16" s="86">
        <f t="shared" si="14"/>
        <v>104211790</v>
      </c>
      <c r="AG16" s="86">
        <v>291323825</v>
      </c>
      <c r="AH16" s="86">
        <v>323518266</v>
      </c>
      <c r="AI16" s="87">
        <v>235319657</v>
      </c>
      <c r="AJ16" s="124">
        <f t="shared" si="15"/>
        <v>0.7273767256158575</v>
      </c>
      <c r="AK16" s="125">
        <f t="shared" si="16"/>
        <v>0.08753888595522641</v>
      </c>
    </row>
    <row r="17" spans="1:37" ht="12.75">
      <c r="A17" s="62" t="s">
        <v>98</v>
      </c>
      <c r="B17" s="63" t="s">
        <v>369</v>
      </c>
      <c r="C17" s="64" t="s">
        <v>370</v>
      </c>
      <c r="D17" s="85">
        <v>631888723</v>
      </c>
      <c r="E17" s="86">
        <v>252050000</v>
      </c>
      <c r="F17" s="87">
        <f t="shared" si="0"/>
        <v>883938723</v>
      </c>
      <c r="G17" s="85">
        <v>596613721</v>
      </c>
      <c r="H17" s="86">
        <v>217403000</v>
      </c>
      <c r="I17" s="87">
        <f t="shared" si="1"/>
        <v>814016721</v>
      </c>
      <c r="J17" s="85">
        <v>95018971</v>
      </c>
      <c r="K17" s="86">
        <v>31884010</v>
      </c>
      <c r="L17" s="86">
        <f t="shared" si="2"/>
        <v>126902981</v>
      </c>
      <c r="M17" s="104">
        <f t="shared" si="3"/>
        <v>0.14356536001647707</v>
      </c>
      <c r="N17" s="85">
        <v>104244299</v>
      </c>
      <c r="O17" s="86">
        <v>40308418</v>
      </c>
      <c r="P17" s="86">
        <f t="shared" si="4"/>
        <v>144552717</v>
      </c>
      <c r="Q17" s="104">
        <f t="shared" si="5"/>
        <v>0.16353250880264922</v>
      </c>
      <c r="R17" s="85">
        <v>110795865</v>
      </c>
      <c r="S17" s="86">
        <v>48997122</v>
      </c>
      <c r="T17" s="86">
        <f t="shared" si="6"/>
        <v>159792987</v>
      </c>
      <c r="U17" s="104">
        <f t="shared" si="7"/>
        <v>0.19630184844814755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310059135</v>
      </c>
      <c r="AA17" s="86">
        <f t="shared" si="11"/>
        <v>121189550</v>
      </c>
      <c r="AB17" s="86">
        <f t="shared" si="12"/>
        <v>431248685</v>
      </c>
      <c r="AC17" s="104">
        <f t="shared" si="13"/>
        <v>0.5297786567212297</v>
      </c>
      <c r="AD17" s="85">
        <v>75597576</v>
      </c>
      <c r="AE17" s="86">
        <v>19890057</v>
      </c>
      <c r="AF17" s="86">
        <f t="shared" si="14"/>
        <v>95487633</v>
      </c>
      <c r="AG17" s="86">
        <v>814877769</v>
      </c>
      <c r="AH17" s="86">
        <v>837280735</v>
      </c>
      <c r="AI17" s="87">
        <v>338239095</v>
      </c>
      <c r="AJ17" s="124">
        <f t="shared" si="15"/>
        <v>0.40397333995747553</v>
      </c>
      <c r="AK17" s="125">
        <f t="shared" si="16"/>
        <v>0.6734417010839508</v>
      </c>
    </row>
    <row r="18" spans="1:37" ht="12.75">
      <c r="A18" s="62" t="s">
        <v>98</v>
      </c>
      <c r="B18" s="63" t="s">
        <v>371</v>
      </c>
      <c r="C18" s="64" t="s">
        <v>372</v>
      </c>
      <c r="D18" s="85">
        <v>841501323</v>
      </c>
      <c r="E18" s="86">
        <v>163757000</v>
      </c>
      <c r="F18" s="87">
        <f t="shared" si="0"/>
        <v>1005258323</v>
      </c>
      <c r="G18" s="85">
        <v>889080000</v>
      </c>
      <c r="H18" s="86">
        <v>182816000</v>
      </c>
      <c r="I18" s="87">
        <f t="shared" si="1"/>
        <v>1071896000</v>
      </c>
      <c r="J18" s="85">
        <v>134729116</v>
      </c>
      <c r="K18" s="86">
        <v>57277253</v>
      </c>
      <c r="L18" s="86">
        <f t="shared" si="2"/>
        <v>192006369</v>
      </c>
      <c r="M18" s="104">
        <f t="shared" si="3"/>
        <v>0.1910020186920651</v>
      </c>
      <c r="N18" s="85">
        <v>173850569</v>
      </c>
      <c r="O18" s="86">
        <v>46163799</v>
      </c>
      <c r="P18" s="86">
        <f t="shared" si="4"/>
        <v>220014368</v>
      </c>
      <c r="Q18" s="104">
        <f t="shared" si="5"/>
        <v>0.21886351295596287</v>
      </c>
      <c r="R18" s="85">
        <v>230597968</v>
      </c>
      <c r="S18" s="86">
        <v>42580795</v>
      </c>
      <c r="T18" s="86">
        <f t="shared" si="6"/>
        <v>273178763</v>
      </c>
      <c r="U18" s="104">
        <f t="shared" si="7"/>
        <v>0.2548556604372066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539177653</v>
      </c>
      <c r="AA18" s="86">
        <f t="shared" si="11"/>
        <v>146021847</v>
      </c>
      <c r="AB18" s="86">
        <f t="shared" si="12"/>
        <v>685199500</v>
      </c>
      <c r="AC18" s="104">
        <f t="shared" si="13"/>
        <v>0.6392406539440394</v>
      </c>
      <c r="AD18" s="85">
        <v>163020059</v>
      </c>
      <c r="AE18" s="86">
        <v>1070301</v>
      </c>
      <c r="AF18" s="86">
        <f t="shared" si="14"/>
        <v>164090360</v>
      </c>
      <c r="AG18" s="86">
        <v>986526454</v>
      </c>
      <c r="AH18" s="86">
        <v>1116832000</v>
      </c>
      <c r="AI18" s="87">
        <v>512719713</v>
      </c>
      <c r="AJ18" s="124">
        <f t="shared" si="15"/>
        <v>0.45908400994957166</v>
      </c>
      <c r="AK18" s="125">
        <f t="shared" si="16"/>
        <v>0.6648068966391445</v>
      </c>
    </row>
    <row r="19" spans="1:37" ht="12.75">
      <c r="A19" s="62" t="s">
        <v>98</v>
      </c>
      <c r="B19" s="63" t="s">
        <v>373</v>
      </c>
      <c r="C19" s="64" t="s">
        <v>374</v>
      </c>
      <c r="D19" s="85">
        <v>265721234</v>
      </c>
      <c r="E19" s="86">
        <v>131615000</v>
      </c>
      <c r="F19" s="87">
        <f t="shared" si="0"/>
        <v>397336234</v>
      </c>
      <c r="G19" s="85">
        <v>265721234</v>
      </c>
      <c r="H19" s="86">
        <v>131615000</v>
      </c>
      <c r="I19" s="87">
        <f t="shared" si="1"/>
        <v>397336234</v>
      </c>
      <c r="J19" s="85">
        <v>37004194</v>
      </c>
      <c r="K19" s="86">
        <v>37570394</v>
      </c>
      <c r="L19" s="86">
        <f t="shared" si="2"/>
        <v>74574588</v>
      </c>
      <c r="M19" s="104">
        <f t="shared" si="3"/>
        <v>0.18768635130316355</v>
      </c>
      <c r="N19" s="85">
        <v>37719512</v>
      </c>
      <c r="O19" s="86">
        <v>12696151</v>
      </c>
      <c r="P19" s="86">
        <f t="shared" si="4"/>
        <v>50415663</v>
      </c>
      <c r="Q19" s="104">
        <f t="shared" si="5"/>
        <v>0.12688413158916687</v>
      </c>
      <c r="R19" s="85">
        <v>19426735</v>
      </c>
      <c r="S19" s="86">
        <v>0</v>
      </c>
      <c r="T19" s="86">
        <f t="shared" si="6"/>
        <v>19426735</v>
      </c>
      <c r="U19" s="104">
        <f t="shared" si="7"/>
        <v>0.048892432498366105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94150441</v>
      </c>
      <c r="AA19" s="86">
        <f t="shared" si="11"/>
        <v>50266545</v>
      </c>
      <c r="AB19" s="86">
        <f t="shared" si="12"/>
        <v>144416986</v>
      </c>
      <c r="AC19" s="104">
        <f t="shared" si="13"/>
        <v>0.36346291539069653</v>
      </c>
      <c r="AD19" s="85">
        <v>19631395</v>
      </c>
      <c r="AE19" s="86">
        <v>17691386</v>
      </c>
      <c r="AF19" s="86">
        <f t="shared" si="14"/>
        <v>37322781</v>
      </c>
      <c r="AG19" s="86">
        <v>360333710</v>
      </c>
      <c r="AH19" s="86">
        <v>357833710</v>
      </c>
      <c r="AI19" s="87">
        <v>91729657</v>
      </c>
      <c r="AJ19" s="124">
        <f t="shared" si="15"/>
        <v>0.2563471647207302</v>
      </c>
      <c r="AK19" s="125">
        <f t="shared" si="16"/>
        <v>-0.47949390480843324</v>
      </c>
    </row>
    <row r="20" spans="1:37" ht="12.75">
      <c r="A20" s="62" t="s">
        <v>113</v>
      </c>
      <c r="B20" s="63" t="s">
        <v>375</v>
      </c>
      <c r="C20" s="64" t="s">
        <v>376</v>
      </c>
      <c r="D20" s="85">
        <v>780848695</v>
      </c>
      <c r="E20" s="86">
        <v>634432291</v>
      </c>
      <c r="F20" s="87">
        <f t="shared" si="0"/>
        <v>1415280986</v>
      </c>
      <c r="G20" s="85">
        <v>836032856</v>
      </c>
      <c r="H20" s="86">
        <v>634432291</v>
      </c>
      <c r="I20" s="87">
        <f t="shared" si="1"/>
        <v>1470465147</v>
      </c>
      <c r="J20" s="85">
        <v>118735156</v>
      </c>
      <c r="K20" s="86">
        <v>63633577</v>
      </c>
      <c r="L20" s="86">
        <f t="shared" si="2"/>
        <v>182368733</v>
      </c>
      <c r="M20" s="104">
        <f t="shared" si="3"/>
        <v>0.12885690884283527</v>
      </c>
      <c r="N20" s="85">
        <v>207020134</v>
      </c>
      <c r="O20" s="86">
        <v>172326683</v>
      </c>
      <c r="P20" s="86">
        <f t="shared" si="4"/>
        <v>379346817</v>
      </c>
      <c r="Q20" s="104">
        <f t="shared" si="5"/>
        <v>0.268036397544028</v>
      </c>
      <c r="R20" s="85">
        <v>152315531</v>
      </c>
      <c r="S20" s="86">
        <v>14436496</v>
      </c>
      <c r="T20" s="86">
        <f t="shared" si="6"/>
        <v>166752027</v>
      </c>
      <c r="U20" s="104">
        <f t="shared" si="7"/>
        <v>0.11340087001735649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478070821</v>
      </c>
      <c r="AA20" s="86">
        <f t="shared" si="11"/>
        <v>250396756</v>
      </c>
      <c r="AB20" s="86">
        <f t="shared" si="12"/>
        <v>728467577</v>
      </c>
      <c r="AC20" s="104">
        <f t="shared" si="13"/>
        <v>0.4953994173110449</v>
      </c>
      <c r="AD20" s="85">
        <v>157425556</v>
      </c>
      <c r="AE20" s="86">
        <v>102855759</v>
      </c>
      <c r="AF20" s="86">
        <f t="shared" si="14"/>
        <v>260281315</v>
      </c>
      <c r="AG20" s="86">
        <v>1478465350</v>
      </c>
      <c r="AH20" s="86">
        <v>1371839049</v>
      </c>
      <c r="AI20" s="87">
        <v>763343488</v>
      </c>
      <c r="AJ20" s="124">
        <f t="shared" si="15"/>
        <v>0.5564380810973694</v>
      </c>
      <c r="AK20" s="125">
        <f t="shared" si="16"/>
        <v>-0.3593392326298951</v>
      </c>
    </row>
    <row r="21" spans="1:37" ht="16.5">
      <c r="A21" s="65"/>
      <c r="B21" s="66" t="s">
        <v>377</v>
      </c>
      <c r="C21" s="67"/>
      <c r="D21" s="88">
        <f>SUM(D16:D20)</f>
        <v>2816026126</v>
      </c>
      <c r="E21" s="89">
        <f>SUM(E16:E20)</f>
        <v>1229322291</v>
      </c>
      <c r="F21" s="90">
        <f t="shared" si="0"/>
        <v>4045348417</v>
      </c>
      <c r="G21" s="88">
        <f>SUM(G16:G20)</f>
        <v>2883513962</v>
      </c>
      <c r="H21" s="89">
        <f>SUM(H16:H20)</f>
        <v>1213734291</v>
      </c>
      <c r="I21" s="90">
        <f t="shared" si="1"/>
        <v>4097248253</v>
      </c>
      <c r="J21" s="88">
        <f>SUM(J16:J20)</f>
        <v>497808345</v>
      </c>
      <c r="K21" s="89">
        <f>SUM(K16:K20)</f>
        <v>192895154</v>
      </c>
      <c r="L21" s="89">
        <f t="shared" si="2"/>
        <v>690703499</v>
      </c>
      <c r="M21" s="105">
        <f t="shared" si="3"/>
        <v>0.17074017557978863</v>
      </c>
      <c r="N21" s="88">
        <f>SUM(N16:N20)</f>
        <v>612864326</v>
      </c>
      <c r="O21" s="89">
        <f>SUM(O16:O20)</f>
        <v>280419362</v>
      </c>
      <c r="P21" s="89">
        <f t="shared" si="4"/>
        <v>893283688</v>
      </c>
      <c r="Q21" s="105">
        <f t="shared" si="5"/>
        <v>0.22081749108336446</v>
      </c>
      <c r="R21" s="88">
        <f>SUM(R16:R20)</f>
        <v>619412263</v>
      </c>
      <c r="S21" s="89">
        <f>SUM(S16:S20)</f>
        <v>113072623</v>
      </c>
      <c r="T21" s="89">
        <f t="shared" si="6"/>
        <v>732484886</v>
      </c>
      <c r="U21" s="105">
        <f t="shared" si="7"/>
        <v>0.1787748363706484</v>
      </c>
      <c r="V21" s="88">
        <f>SUM(V16:V20)</f>
        <v>0</v>
      </c>
      <c r="W21" s="89">
        <f>SUM(W16:W20)</f>
        <v>0</v>
      </c>
      <c r="X21" s="89">
        <f t="shared" si="8"/>
        <v>0</v>
      </c>
      <c r="Y21" s="105">
        <f t="shared" si="9"/>
        <v>0</v>
      </c>
      <c r="Z21" s="88">
        <f t="shared" si="10"/>
        <v>1730084934</v>
      </c>
      <c r="AA21" s="89">
        <f t="shared" si="11"/>
        <v>586387139</v>
      </c>
      <c r="AB21" s="89">
        <f t="shared" si="12"/>
        <v>2316472073</v>
      </c>
      <c r="AC21" s="105">
        <f t="shared" si="13"/>
        <v>0.5653726427984641</v>
      </c>
      <c r="AD21" s="88">
        <f>SUM(AD16:AD20)</f>
        <v>507424232</v>
      </c>
      <c r="AE21" s="89">
        <f>SUM(AE16:AE20)</f>
        <v>153969647</v>
      </c>
      <c r="AF21" s="89">
        <f t="shared" si="14"/>
        <v>661393879</v>
      </c>
      <c r="AG21" s="89">
        <f>SUM(AG16:AG20)</f>
        <v>3931527108</v>
      </c>
      <c r="AH21" s="89">
        <f>SUM(AH16:AH20)</f>
        <v>4007303760</v>
      </c>
      <c r="AI21" s="90">
        <f>SUM(AI16:AI20)</f>
        <v>1941351610</v>
      </c>
      <c r="AJ21" s="126">
        <f t="shared" si="15"/>
        <v>0.4844533198052348</v>
      </c>
      <c r="AK21" s="127">
        <f t="shared" si="16"/>
        <v>0.10748664185929058</v>
      </c>
    </row>
    <row r="22" spans="1:37" ht="12.75">
      <c r="A22" s="62" t="s">
        <v>98</v>
      </c>
      <c r="B22" s="63" t="s">
        <v>378</v>
      </c>
      <c r="C22" s="64" t="s">
        <v>379</v>
      </c>
      <c r="D22" s="85">
        <v>294519993</v>
      </c>
      <c r="E22" s="86">
        <v>69568500</v>
      </c>
      <c r="F22" s="87">
        <f t="shared" si="0"/>
        <v>364088493</v>
      </c>
      <c r="G22" s="85">
        <v>294519993</v>
      </c>
      <c r="H22" s="86">
        <v>66041024</v>
      </c>
      <c r="I22" s="87">
        <f t="shared" si="1"/>
        <v>360561017</v>
      </c>
      <c r="J22" s="85">
        <v>70499153</v>
      </c>
      <c r="K22" s="86">
        <v>4216130</v>
      </c>
      <c r="L22" s="86">
        <f t="shared" si="2"/>
        <v>74715283</v>
      </c>
      <c r="M22" s="104">
        <f t="shared" si="3"/>
        <v>0.20521187688290934</v>
      </c>
      <c r="N22" s="85">
        <v>71880423</v>
      </c>
      <c r="O22" s="86">
        <v>24156181</v>
      </c>
      <c r="P22" s="86">
        <f t="shared" si="4"/>
        <v>96036604</v>
      </c>
      <c r="Q22" s="104">
        <f t="shared" si="5"/>
        <v>0.26377269769962214</v>
      </c>
      <c r="R22" s="85">
        <v>60710981</v>
      </c>
      <c r="S22" s="86">
        <v>8290758</v>
      </c>
      <c r="T22" s="86">
        <f t="shared" si="6"/>
        <v>69001739</v>
      </c>
      <c r="U22" s="104">
        <f t="shared" si="7"/>
        <v>0.1913732648474308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203090557</v>
      </c>
      <c r="AA22" s="86">
        <f t="shared" si="11"/>
        <v>36663069</v>
      </c>
      <c r="AB22" s="86">
        <f t="shared" si="12"/>
        <v>239753626</v>
      </c>
      <c r="AC22" s="104">
        <f t="shared" si="13"/>
        <v>0.6649460554411516</v>
      </c>
      <c r="AD22" s="85">
        <v>56995119</v>
      </c>
      <c r="AE22" s="86">
        <v>16346317</v>
      </c>
      <c r="AF22" s="86">
        <f t="shared" si="14"/>
        <v>73341436</v>
      </c>
      <c r="AG22" s="86">
        <v>312397744</v>
      </c>
      <c r="AH22" s="86">
        <v>375314092</v>
      </c>
      <c r="AI22" s="87">
        <v>195122786</v>
      </c>
      <c r="AJ22" s="124">
        <f t="shared" si="15"/>
        <v>0.5198919789028332</v>
      </c>
      <c r="AK22" s="125">
        <f t="shared" si="16"/>
        <v>-0.059171148489647774</v>
      </c>
    </row>
    <row r="23" spans="1:37" ht="12.75">
      <c r="A23" s="62" t="s">
        <v>98</v>
      </c>
      <c r="B23" s="63" t="s">
        <v>380</v>
      </c>
      <c r="C23" s="64" t="s">
        <v>381</v>
      </c>
      <c r="D23" s="85">
        <v>166560061</v>
      </c>
      <c r="E23" s="86">
        <v>47527108</v>
      </c>
      <c r="F23" s="87">
        <f t="shared" si="0"/>
        <v>214087169</v>
      </c>
      <c r="G23" s="85">
        <v>173724561</v>
      </c>
      <c r="H23" s="86">
        <v>63023414</v>
      </c>
      <c r="I23" s="87">
        <f t="shared" si="1"/>
        <v>236747975</v>
      </c>
      <c r="J23" s="85">
        <v>30162018</v>
      </c>
      <c r="K23" s="86">
        <v>279688</v>
      </c>
      <c r="L23" s="86">
        <f t="shared" si="2"/>
        <v>30441706</v>
      </c>
      <c r="M23" s="104">
        <f t="shared" si="3"/>
        <v>0.142193042872177</v>
      </c>
      <c r="N23" s="85">
        <v>37231108</v>
      </c>
      <c r="O23" s="86">
        <v>15809175</v>
      </c>
      <c r="P23" s="86">
        <f t="shared" si="4"/>
        <v>53040283</v>
      </c>
      <c r="Q23" s="104">
        <f t="shared" si="5"/>
        <v>0.2477508729166296</v>
      </c>
      <c r="R23" s="85">
        <v>27147297</v>
      </c>
      <c r="S23" s="86">
        <v>16874602</v>
      </c>
      <c r="T23" s="86">
        <f t="shared" si="6"/>
        <v>44021899</v>
      </c>
      <c r="U23" s="104">
        <f t="shared" si="7"/>
        <v>0.1859441416552771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94540423</v>
      </c>
      <c r="AA23" s="86">
        <f t="shared" si="11"/>
        <v>32963465</v>
      </c>
      <c r="AB23" s="86">
        <f t="shared" si="12"/>
        <v>127503888</v>
      </c>
      <c r="AC23" s="104">
        <f t="shared" si="13"/>
        <v>0.5385637955298245</v>
      </c>
      <c r="AD23" s="85">
        <v>33400467</v>
      </c>
      <c r="AE23" s="86">
        <v>9337693</v>
      </c>
      <c r="AF23" s="86">
        <f t="shared" si="14"/>
        <v>42738160</v>
      </c>
      <c r="AG23" s="86">
        <v>226642490</v>
      </c>
      <c r="AH23" s="86">
        <v>252979629</v>
      </c>
      <c r="AI23" s="87">
        <v>143595785</v>
      </c>
      <c r="AJ23" s="124">
        <f t="shared" si="15"/>
        <v>0.5676179760703183</v>
      </c>
      <c r="AK23" s="125">
        <f t="shared" si="16"/>
        <v>0.030037301559075136</v>
      </c>
    </row>
    <row r="24" spans="1:37" ht="12.75">
      <c r="A24" s="62" t="s">
        <v>98</v>
      </c>
      <c r="B24" s="63" t="s">
        <v>84</v>
      </c>
      <c r="C24" s="64" t="s">
        <v>85</v>
      </c>
      <c r="D24" s="85">
        <v>2902257718</v>
      </c>
      <c r="E24" s="86">
        <v>1230118000</v>
      </c>
      <c r="F24" s="87">
        <f t="shared" si="0"/>
        <v>4132375718</v>
      </c>
      <c r="G24" s="85">
        <v>2953840004</v>
      </c>
      <c r="H24" s="86">
        <v>1231379000</v>
      </c>
      <c r="I24" s="87">
        <f t="shared" si="1"/>
        <v>4185219004</v>
      </c>
      <c r="J24" s="85">
        <v>663867993</v>
      </c>
      <c r="K24" s="86">
        <v>206746264</v>
      </c>
      <c r="L24" s="86">
        <f t="shared" si="2"/>
        <v>870614257</v>
      </c>
      <c r="M24" s="104">
        <f t="shared" si="3"/>
        <v>0.21068129241195005</v>
      </c>
      <c r="N24" s="85">
        <v>704039972</v>
      </c>
      <c r="O24" s="86">
        <v>224552475</v>
      </c>
      <c r="P24" s="86">
        <f t="shared" si="4"/>
        <v>928592447</v>
      </c>
      <c r="Q24" s="104">
        <f t="shared" si="5"/>
        <v>0.22471152440355135</v>
      </c>
      <c r="R24" s="85">
        <v>603844382</v>
      </c>
      <c r="S24" s="86">
        <v>236665657</v>
      </c>
      <c r="T24" s="86">
        <f t="shared" si="6"/>
        <v>840510039</v>
      </c>
      <c r="U24" s="104">
        <f t="shared" si="7"/>
        <v>0.2008282095146484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1971752347</v>
      </c>
      <c r="AA24" s="86">
        <f t="shared" si="11"/>
        <v>667964396</v>
      </c>
      <c r="AB24" s="86">
        <f t="shared" si="12"/>
        <v>2639716743</v>
      </c>
      <c r="AC24" s="104">
        <f t="shared" si="13"/>
        <v>0.6307236826739784</v>
      </c>
      <c r="AD24" s="85">
        <v>568953075</v>
      </c>
      <c r="AE24" s="86">
        <v>162912187</v>
      </c>
      <c r="AF24" s="86">
        <f t="shared" si="14"/>
        <v>731865262</v>
      </c>
      <c r="AG24" s="86">
        <v>3675023000</v>
      </c>
      <c r="AH24" s="86">
        <v>3725110359</v>
      </c>
      <c r="AI24" s="87">
        <v>2171689248</v>
      </c>
      <c r="AJ24" s="124">
        <f t="shared" si="15"/>
        <v>0.5829865530703328</v>
      </c>
      <c r="AK24" s="125">
        <f t="shared" si="16"/>
        <v>0.14844915128653824</v>
      </c>
    </row>
    <row r="25" spans="1:37" ht="12.75">
      <c r="A25" s="62" t="s">
        <v>98</v>
      </c>
      <c r="B25" s="63" t="s">
        <v>382</v>
      </c>
      <c r="C25" s="64" t="s">
        <v>383</v>
      </c>
      <c r="D25" s="85">
        <v>326133519</v>
      </c>
      <c r="E25" s="86">
        <v>219628474</v>
      </c>
      <c r="F25" s="87">
        <f t="shared" si="0"/>
        <v>545761993</v>
      </c>
      <c r="G25" s="85">
        <v>348188880</v>
      </c>
      <c r="H25" s="86">
        <v>201570735</v>
      </c>
      <c r="I25" s="87">
        <f t="shared" si="1"/>
        <v>549759615</v>
      </c>
      <c r="J25" s="85">
        <v>52104032</v>
      </c>
      <c r="K25" s="86">
        <v>2844357</v>
      </c>
      <c r="L25" s="86">
        <f t="shared" si="2"/>
        <v>54948389</v>
      </c>
      <c r="M25" s="104">
        <f t="shared" si="3"/>
        <v>0.10068196339205321</v>
      </c>
      <c r="N25" s="85">
        <v>64418616</v>
      </c>
      <c r="O25" s="86">
        <v>14671971</v>
      </c>
      <c r="P25" s="86">
        <f t="shared" si="4"/>
        <v>79090587</v>
      </c>
      <c r="Q25" s="104">
        <f t="shared" si="5"/>
        <v>0.1449177260681837</v>
      </c>
      <c r="R25" s="85">
        <v>41680391</v>
      </c>
      <c r="S25" s="86">
        <v>11294367</v>
      </c>
      <c r="T25" s="86">
        <f t="shared" si="6"/>
        <v>52974758</v>
      </c>
      <c r="U25" s="104">
        <f t="shared" si="7"/>
        <v>0.09635985720777253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158203039</v>
      </c>
      <c r="AA25" s="86">
        <f t="shared" si="11"/>
        <v>28810695</v>
      </c>
      <c r="AB25" s="86">
        <f t="shared" si="12"/>
        <v>187013734</v>
      </c>
      <c r="AC25" s="104">
        <f t="shared" si="13"/>
        <v>0.34017364844087356</v>
      </c>
      <c r="AD25" s="85">
        <v>52067841</v>
      </c>
      <c r="AE25" s="86">
        <v>24962114</v>
      </c>
      <c r="AF25" s="86">
        <f t="shared" si="14"/>
        <v>77029955</v>
      </c>
      <c r="AG25" s="86">
        <v>447917160</v>
      </c>
      <c r="AH25" s="86">
        <v>474949226</v>
      </c>
      <c r="AI25" s="87">
        <v>213558673</v>
      </c>
      <c r="AJ25" s="124">
        <f t="shared" si="15"/>
        <v>0.44964527008198557</v>
      </c>
      <c r="AK25" s="125">
        <f t="shared" si="16"/>
        <v>-0.3122836693855008</v>
      </c>
    </row>
    <row r="26" spans="1:37" ht="12.75">
      <c r="A26" s="62" t="s">
        <v>113</v>
      </c>
      <c r="B26" s="63" t="s">
        <v>384</v>
      </c>
      <c r="C26" s="64" t="s">
        <v>385</v>
      </c>
      <c r="D26" s="85">
        <v>755056000</v>
      </c>
      <c r="E26" s="86">
        <v>237974000</v>
      </c>
      <c r="F26" s="87">
        <f t="shared" si="0"/>
        <v>993030000</v>
      </c>
      <c r="G26" s="85">
        <v>790457000</v>
      </c>
      <c r="H26" s="86">
        <v>296529000</v>
      </c>
      <c r="I26" s="87">
        <f t="shared" si="1"/>
        <v>1086986000</v>
      </c>
      <c r="J26" s="85">
        <v>109519352</v>
      </c>
      <c r="K26" s="86">
        <v>16300900</v>
      </c>
      <c r="L26" s="86">
        <f t="shared" si="2"/>
        <v>125820252</v>
      </c>
      <c r="M26" s="104">
        <f t="shared" si="3"/>
        <v>0.12670337452040722</v>
      </c>
      <c r="N26" s="85">
        <v>212873284</v>
      </c>
      <c r="O26" s="86">
        <v>43458265</v>
      </c>
      <c r="P26" s="86">
        <f t="shared" si="4"/>
        <v>256331549</v>
      </c>
      <c r="Q26" s="104">
        <f t="shared" si="5"/>
        <v>0.25813072011923105</v>
      </c>
      <c r="R26" s="85">
        <v>121786012</v>
      </c>
      <c r="S26" s="86">
        <v>55617546</v>
      </c>
      <c r="T26" s="86">
        <f t="shared" si="6"/>
        <v>177403558</v>
      </c>
      <c r="U26" s="104">
        <f t="shared" si="7"/>
        <v>0.1632068471903042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444178648</v>
      </c>
      <c r="AA26" s="86">
        <f t="shared" si="11"/>
        <v>115376711</v>
      </c>
      <c r="AB26" s="86">
        <f t="shared" si="12"/>
        <v>559555359</v>
      </c>
      <c r="AC26" s="104">
        <f t="shared" si="13"/>
        <v>0.5147769695285864</v>
      </c>
      <c r="AD26" s="85">
        <v>463702048</v>
      </c>
      <c r="AE26" s="86">
        <v>67551697</v>
      </c>
      <c r="AF26" s="86">
        <f t="shared" si="14"/>
        <v>531253745</v>
      </c>
      <c r="AG26" s="86">
        <v>1027618000</v>
      </c>
      <c r="AH26" s="86">
        <v>1071001535</v>
      </c>
      <c r="AI26" s="87">
        <v>937236117</v>
      </c>
      <c r="AJ26" s="124">
        <f t="shared" si="15"/>
        <v>0.8751024964684108</v>
      </c>
      <c r="AK26" s="125">
        <f t="shared" si="16"/>
        <v>-0.6660662448600716</v>
      </c>
    </row>
    <row r="27" spans="1:37" ht="16.5">
      <c r="A27" s="65"/>
      <c r="B27" s="66" t="s">
        <v>386</v>
      </c>
      <c r="C27" s="67"/>
      <c r="D27" s="88">
        <f>SUM(D22:D26)</f>
        <v>4444527291</v>
      </c>
      <c r="E27" s="89">
        <f>SUM(E22:E26)</f>
        <v>1804816082</v>
      </c>
      <c r="F27" s="90">
        <f t="shared" si="0"/>
        <v>6249343373</v>
      </c>
      <c r="G27" s="88">
        <f>SUM(G22:G26)</f>
        <v>4560730438</v>
      </c>
      <c r="H27" s="89">
        <f>SUM(H22:H26)</f>
        <v>1858543173</v>
      </c>
      <c r="I27" s="90">
        <f t="shared" si="1"/>
        <v>6419273611</v>
      </c>
      <c r="J27" s="88">
        <f>SUM(J22:J26)</f>
        <v>926152548</v>
      </c>
      <c r="K27" s="89">
        <f>SUM(K22:K26)</f>
        <v>230387339</v>
      </c>
      <c r="L27" s="89">
        <f t="shared" si="2"/>
        <v>1156539887</v>
      </c>
      <c r="M27" s="105">
        <f t="shared" si="3"/>
        <v>0.18506582499479501</v>
      </c>
      <c r="N27" s="88">
        <f>SUM(N22:N26)</f>
        <v>1090443403</v>
      </c>
      <c r="O27" s="89">
        <f>SUM(O22:O26)</f>
        <v>322648067</v>
      </c>
      <c r="P27" s="89">
        <f t="shared" si="4"/>
        <v>1413091470</v>
      </c>
      <c r="Q27" s="105">
        <f t="shared" si="5"/>
        <v>0.22611839127054476</v>
      </c>
      <c r="R27" s="88">
        <f>SUM(R22:R26)</f>
        <v>855169063</v>
      </c>
      <c r="S27" s="89">
        <f>SUM(S22:S26)</f>
        <v>328742930</v>
      </c>
      <c r="T27" s="89">
        <f t="shared" si="6"/>
        <v>1183911993</v>
      </c>
      <c r="U27" s="105">
        <f t="shared" si="7"/>
        <v>0.18443083512926772</v>
      </c>
      <c r="V27" s="88">
        <f>SUM(V22:V26)</f>
        <v>0</v>
      </c>
      <c r="W27" s="89">
        <f>SUM(W22:W26)</f>
        <v>0</v>
      </c>
      <c r="X27" s="89">
        <f t="shared" si="8"/>
        <v>0</v>
      </c>
      <c r="Y27" s="105">
        <f t="shared" si="9"/>
        <v>0</v>
      </c>
      <c r="Z27" s="88">
        <f t="shared" si="10"/>
        <v>2871765014</v>
      </c>
      <c r="AA27" s="89">
        <f t="shared" si="11"/>
        <v>881778336</v>
      </c>
      <c r="AB27" s="89">
        <f t="shared" si="12"/>
        <v>3753543350</v>
      </c>
      <c r="AC27" s="105">
        <f t="shared" si="13"/>
        <v>0.5847302323378096</v>
      </c>
      <c r="AD27" s="88">
        <f>SUM(AD22:AD26)</f>
        <v>1175118550</v>
      </c>
      <c r="AE27" s="89">
        <f>SUM(AE22:AE26)</f>
        <v>281110008</v>
      </c>
      <c r="AF27" s="89">
        <f t="shared" si="14"/>
        <v>1456228558</v>
      </c>
      <c r="AG27" s="89">
        <f>SUM(AG22:AG26)</f>
        <v>5689598394</v>
      </c>
      <c r="AH27" s="89">
        <f>SUM(AH22:AH26)</f>
        <v>5899354841</v>
      </c>
      <c r="AI27" s="90">
        <f>SUM(AI22:AI26)</f>
        <v>3661202609</v>
      </c>
      <c r="AJ27" s="126">
        <f t="shared" si="15"/>
        <v>0.6206106782312808</v>
      </c>
      <c r="AK27" s="127">
        <f t="shared" si="16"/>
        <v>-0.1870012529997369</v>
      </c>
    </row>
    <row r="28" spans="1:37" ht="12.75">
      <c r="A28" s="62" t="s">
        <v>98</v>
      </c>
      <c r="B28" s="63" t="s">
        <v>387</v>
      </c>
      <c r="C28" s="64" t="s">
        <v>388</v>
      </c>
      <c r="D28" s="85">
        <v>285813610</v>
      </c>
      <c r="E28" s="86">
        <v>114676972</v>
      </c>
      <c r="F28" s="87">
        <f t="shared" si="0"/>
        <v>400490582</v>
      </c>
      <c r="G28" s="85">
        <v>322597838</v>
      </c>
      <c r="H28" s="86">
        <v>45067986</v>
      </c>
      <c r="I28" s="87">
        <f t="shared" si="1"/>
        <v>367665824</v>
      </c>
      <c r="J28" s="85">
        <v>37477809</v>
      </c>
      <c r="K28" s="86">
        <v>0</v>
      </c>
      <c r="L28" s="86">
        <f t="shared" si="2"/>
        <v>37477809</v>
      </c>
      <c r="M28" s="104">
        <f t="shared" si="3"/>
        <v>0.09357975114630786</v>
      </c>
      <c r="N28" s="85">
        <v>66900460</v>
      </c>
      <c r="O28" s="86">
        <v>0</v>
      </c>
      <c r="P28" s="86">
        <f t="shared" si="4"/>
        <v>66900460</v>
      </c>
      <c r="Q28" s="104">
        <f t="shared" si="5"/>
        <v>0.1670462752604754</v>
      </c>
      <c r="R28" s="85">
        <v>27941543</v>
      </c>
      <c r="S28" s="86">
        <v>0</v>
      </c>
      <c r="T28" s="86">
        <f t="shared" si="6"/>
        <v>27941543</v>
      </c>
      <c r="U28" s="104">
        <f t="shared" si="7"/>
        <v>0.0759971179698225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132319812</v>
      </c>
      <c r="AA28" s="86">
        <f t="shared" si="11"/>
        <v>0</v>
      </c>
      <c r="AB28" s="86">
        <f t="shared" si="12"/>
        <v>132319812</v>
      </c>
      <c r="AC28" s="104">
        <f t="shared" si="13"/>
        <v>0.35989151931619295</v>
      </c>
      <c r="AD28" s="85">
        <v>72140270</v>
      </c>
      <c r="AE28" s="86">
        <v>0</v>
      </c>
      <c r="AF28" s="86">
        <f t="shared" si="14"/>
        <v>72140270</v>
      </c>
      <c r="AG28" s="86">
        <v>367581942</v>
      </c>
      <c r="AH28" s="86">
        <v>291843626</v>
      </c>
      <c r="AI28" s="87">
        <v>215694935</v>
      </c>
      <c r="AJ28" s="124">
        <f t="shared" si="15"/>
        <v>0.739077080271748</v>
      </c>
      <c r="AK28" s="125">
        <f t="shared" si="16"/>
        <v>-0.6126775932499282</v>
      </c>
    </row>
    <row r="29" spans="1:37" ht="12.75">
      <c r="A29" s="62" t="s">
        <v>98</v>
      </c>
      <c r="B29" s="63" t="s">
        <v>389</v>
      </c>
      <c r="C29" s="64" t="s">
        <v>390</v>
      </c>
      <c r="D29" s="85">
        <v>506273807</v>
      </c>
      <c r="E29" s="86">
        <v>106452000</v>
      </c>
      <c r="F29" s="87">
        <f t="shared" si="0"/>
        <v>612725807</v>
      </c>
      <c r="G29" s="85">
        <v>501276030</v>
      </c>
      <c r="H29" s="86">
        <v>133958000</v>
      </c>
      <c r="I29" s="87">
        <f t="shared" si="1"/>
        <v>635234030</v>
      </c>
      <c r="J29" s="85">
        <v>121307602</v>
      </c>
      <c r="K29" s="86">
        <v>24425362</v>
      </c>
      <c r="L29" s="86">
        <f t="shared" si="2"/>
        <v>145732964</v>
      </c>
      <c r="M29" s="104">
        <f t="shared" si="3"/>
        <v>0.23784368527503527</v>
      </c>
      <c r="N29" s="85">
        <v>128195835</v>
      </c>
      <c r="O29" s="86">
        <v>41903252</v>
      </c>
      <c r="P29" s="86">
        <f t="shared" si="4"/>
        <v>170099087</v>
      </c>
      <c r="Q29" s="104">
        <f t="shared" si="5"/>
        <v>0.2776104499871343</v>
      </c>
      <c r="R29" s="85">
        <v>81068681</v>
      </c>
      <c r="S29" s="86">
        <v>12690311</v>
      </c>
      <c r="T29" s="86">
        <f t="shared" si="6"/>
        <v>93758992</v>
      </c>
      <c r="U29" s="104">
        <f t="shared" si="7"/>
        <v>0.14759755865094318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330572118</v>
      </c>
      <c r="AA29" s="86">
        <f t="shared" si="11"/>
        <v>79018925</v>
      </c>
      <c r="AB29" s="86">
        <f t="shared" si="12"/>
        <v>409591043</v>
      </c>
      <c r="AC29" s="104">
        <f t="shared" si="13"/>
        <v>0.6447876273253182</v>
      </c>
      <c r="AD29" s="85">
        <v>0</v>
      </c>
      <c r="AE29" s="86">
        <v>4332492</v>
      </c>
      <c r="AF29" s="86">
        <f t="shared" si="14"/>
        <v>4332492</v>
      </c>
      <c r="AG29" s="86">
        <v>533657939</v>
      </c>
      <c r="AH29" s="86">
        <v>643257561</v>
      </c>
      <c r="AI29" s="87">
        <v>98935394</v>
      </c>
      <c r="AJ29" s="124">
        <f t="shared" si="15"/>
        <v>0.15380370165598412</v>
      </c>
      <c r="AK29" s="125">
        <f t="shared" si="16"/>
        <v>20.64089212397853</v>
      </c>
    </row>
    <row r="30" spans="1:37" ht="12.75">
      <c r="A30" s="62" t="s">
        <v>98</v>
      </c>
      <c r="B30" s="63" t="s">
        <v>391</v>
      </c>
      <c r="C30" s="64" t="s">
        <v>392</v>
      </c>
      <c r="D30" s="85">
        <v>393653181</v>
      </c>
      <c r="E30" s="86">
        <v>85238800</v>
      </c>
      <c r="F30" s="87">
        <f t="shared" si="0"/>
        <v>478891981</v>
      </c>
      <c r="G30" s="85">
        <v>394922440</v>
      </c>
      <c r="H30" s="86">
        <v>84988799</v>
      </c>
      <c r="I30" s="87">
        <f t="shared" si="1"/>
        <v>479911239</v>
      </c>
      <c r="J30" s="85">
        <v>100798303</v>
      </c>
      <c r="K30" s="86">
        <v>3109391</v>
      </c>
      <c r="L30" s="86">
        <f t="shared" si="2"/>
        <v>103907694</v>
      </c>
      <c r="M30" s="104">
        <f t="shared" si="3"/>
        <v>0.21697522222657556</v>
      </c>
      <c r="N30" s="85">
        <v>66200202</v>
      </c>
      <c r="O30" s="86">
        <v>2843639</v>
      </c>
      <c r="P30" s="86">
        <f t="shared" si="4"/>
        <v>69043841</v>
      </c>
      <c r="Q30" s="104">
        <f t="shared" si="5"/>
        <v>0.14417414310389132</v>
      </c>
      <c r="R30" s="85">
        <v>36380240</v>
      </c>
      <c r="S30" s="86">
        <v>21799267</v>
      </c>
      <c r="T30" s="86">
        <f t="shared" si="6"/>
        <v>58179507</v>
      </c>
      <c r="U30" s="104">
        <f t="shared" si="7"/>
        <v>0.12122972389900626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203378745</v>
      </c>
      <c r="AA30" s="86">
        <f t="shared" si="11"/>
        <v>27752297</v>
      </c>
      <c r="AB30" s="86">
        <f t="shared" si="12"/>
        <v>231131042</v>
      </c>
      <c r="AC30" s="104">
        <f t="shared" si="13"/>
        <v>0.481612063267391</v>
      </c>
      <c r="AD30" s="85">
        <v>50634397</v>
      </c>
      <c r="AE30" s="86">
        <v>9985274</v>
      </c>
      <c r="AF30" s="86">
        <f t="shared" si="14"/>
        <v>60619671</v>
      </c>
      <c r="AG30" s="86">
        <v>456955263</v>
      </c>
      <c r="AH30" s="86">
        <v>452904869</v>
      </c>
      <c r="AI30" s="87">
        <v>250622186</v>
      </c>
      <c r="AJ30" s="124">
        <f t="shared" si="15"/>
        <v>0.5533660668152366</v>
      </c>
      <c r="AK30" s="125">
        <f t="shared" si="16"/>
        <v>-0.04025366617380688</v>
      </c>
    </row>
    <row r="31" spans="1:37" ht="12.75">
      <c r="A31" s="62" t="s">
        <v>98</v>
      </c>
      <c r="B31" s="63" t="s">
        <v>393</v>
      </c>
      <c r="C31" s="64" t="s">
        <v>394</v>
      </c>
      <c r="D31" s="85">
        <v>885064353</v>
      </c>
      <c r="E31" s="86">
        <v>486147170</v>
      </c>
      <c r="F31" s="87">
        <f t="shared" si="0"/>
        <v>1371211523</v>
      </c>
      <c r="G31" s="85">
        <v>885064353</v>
      </c>
      <c r="H31" s="86">
        <v>486147170</v>
      </c>
      <c r="I31" s="87">
        <f t="shared" si="1"/>
        <v>1371211523</v>
      </c>
      <c r="J31" s="85">
        <v>53874984</v>
      </c>
      <c r="K31" s="86">
        <v>69744930</v>
      </c>
      <c r="L31" s="86">
        <f t="shared" si="2"/>
        <v>123619914</v>
      </c>
      <c r="M31" s="104">
        <f t="shared" si="3"/>
        <v>0.09015378876742418</v>
      </c>
      <c r="N31" s="85">
        <v>173289265</v>
      </c>
      <c r="O31" s="86">
        <v>98172413</v>
      </c>
      <c r="P31" s="86">
        <f t="shared" si="4"/>
        <v>271461678</v>
      </c>
      <c r="Q31" s="104">
        <f t="shared" si="5"/>
        <v>0.19797213883244183</v>
      </c>
      <c r="R31" s="85">
        <v>273851455</v>
      </c>
      <c r="S31" s="86">
        <v>48971697</v>
      </c>
      <c r="T31" s="86">
        <f t="shared" si="6"/>
        <v>322823152</v>
      </c>
      <c r="U31" s="104">
        <f t="shared" si="7"/>
        <v>0.23542914173716437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501015704</v>
      </c>
      <c r="AA31" s="86">
        <f t="shared" si="11"/>
        <v>216889040</v>
      </c>
      <c r="AB31" s="86">
        <f t="shared" si="12"/>
        <v>717904744</v>
      </c>
      <c r="AC31" s="104">
        <f t="shared" si="13"/>
        <v>0.5235550693370303</v>
      </c>
      <c r="AD31" s="85">
        <v>153928687</v>
      </c>
      <c r="AE31" s="86">
        <v>72127206</v>
      </c>
      <c r="AF31" s="86">
        <f t="shared" si="14"/>
        <v>226055893</v>
      </c>
      <c r="AG31" s="86">
        <v>1257204194</v>
      </c>
      <c r="AH31" s="86">
        <v>1500023440</v>
      </c>
      <c r="AI31" s="87">
        <v>900789754</v>
      </c>
      <c r="AJ31" s="124">
        <f t="shared" si="15"/>
        <v>0.6005171185858269</v>
      </c>
      <c r="AK31" s="125">
        <f t="shared" si="16"/>
        <v>0.4280678451501372</v>
      </c>
    </row>
    <row r="32" spans="1:37" ht="12.75">
      <c r="A32" s="62" t="s">
        <v>98</v>
      </c>
      <c r="B32" s="63" t="s">
        <v>395</v>
      </c>
      <c r="C32" s="64" t="s">
        <v>396</v>
      </c>
      <c r="D32" s="85">
        <v>573770676</v>
      </c>
      <c r="E32" s="86">
        <v>125230500</v>
      </c>
      <c r="F32" s="87">
        <f t="shared" si="0"/>
        <v>699001176</v>
      </c>
      <c r="G32" s="85">
        <v>573770676</v>
      </c>
      <c r="H32" s="86">
        <v>125230500</v>
      </c>
      <c r="I32" s="87">
        <f t="shared" si="1"/>
        <v>699001176</v>
      </c>
      <c r="J32" s="85">
        <v>9543757</v>
      </c>
      <c r="K32" s="86">
        <v>7754106</v>
      </c>
      <c r="L32" s="86">
        <f t="shared" si="2"/>
        <v>17297863</v>
      </c>
      <c r="M32" s="104">
        <f t="shared" si="3"/>
        <v>0.024746543487932558</v>
      </c>
      <c r="N32" s="85">
        <v>45527811</v>
      </c>
      <c r="O32" s="86">
        <v>5982609</v>
      </c>
      <c r="P32" s="86">
        <f t="shared" si="4"/>
        <v>51510420</v>
      </c>
      <c r="Q32" s="104">
        <f t="shared" si="5"/>
        <v>0.07369146400406056</v>
      </c>
      <c r="R32" s="85">
        <v>142868191</v>
      </c>
      <c r="S32" s="86">
        <v>13014786</v>
      </c>
      <c r="T32" s="86">
        <f t="shared" si="6"/>
        <v>155882977</v>
      </c>
      <c r="U32" s="104">
        <f t="shared" si="7"/>
        <v>0.22300817559711802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197939759</v>
      </c>
      <c r="AA32" s="86">
        <f t="shared" si="11"/>
        <v>26751501</v>
      </c>
      <c r="AB32" s="86">
        <f t="shared" si="12"/>
        <v>224691260</v>
      </c>
      <c r="AC32" s="104">
        <f t="shared" si="13"/>
        <v>0.32144618308911116</v>
      </c>
      <c r="AD32" s="85">
        <v>119651387</v>
      </c>
      <c r="AE32" s="86">
        <v>23361572</v>
      </c>
      <c r="AF32" s="86">
        <f t="shared" si="14"/>
        <v>143012959</v>
      </c>
      <c r="AG32" s="86">
        <v>642328156</v>
      </c>
      <c r="AH32" s="86">
        <v>634220333</v>
      </c>
      <c r="AI32" s="87">
        <v>351866275</v>
      </c>
      <c r="AJ32" s="124">
        <f t="shared" si="15"/>
        <v>0.5548013153971209</v>
      </c>
      <c r="AK32" s="125">
        <f t="shared" si="16"/>
        <v>0.0899919705877843</v>
      </c>
    </row>
    <row r="33" spans="1:37" ht="12.75">
      <c r="A33" s="62" t="s">
        <v>113</v>
      </c>
      <c r="B33" s="63" t="s">
        <v>397</v>
      </c>
      <c r="C33" s="64" t="s">
        <v>398</v>
      </c>
      <c r="D33" s="85">
        <v>161727705</v>
      </c>
      <c r="E33" s="86">
        <v>300000</v>
      </c>
      <c r="F33" s="87">
        <f t="shared" si="0"/>
        <v>162027705</v>
      </c>
      <c r="G33" s="85">
        <v>163927664</v>
      </c>
      <c r="H33" s="86">
        <v>300000</v>
      </c>
      <c r="I33" s="87">
        <f t="shared" si="1"/>
        <v>164227664</v>
      </c>
      <c r="J33" s="85">
        <v>29662639</v>
      </c>
      <c r="K33" s="86">
        <v>0</v>
      </c>
      <c r="L33" s="86">
        <f t="shared" si="2"/>
        <v>29662639</v>
      </c>
      <c r="M33" s="104">
        <f t="shared" si="3"/>
        <v>0.18307140127671376</v>
      </c>
      <c r="N33" s="85">
        <v>18246816</v>
      </c>
      <c r="O33" s="86">
        <v>0</v>
      </c>
      <c r="P33" s="86">
        <f t="shared" si="4"/>
        <v>18246816</v>
      </c>
      <c r="Q33" s="104">
        <f t="shared" si="5"/>
        <v>0.11261540734653991</v>
      </c>
      <c r="R33" s="85">
        <v>8924309</v>
      </c>
      <c r="S33" s="86">
        <v>0</v>
      </c>
      <c r="T33" s="86">
        <f t="shared" si="6"/>
        <v>8924309</v>
      </c>
      <c r="U33" s="104">
        <f t="shared" si="7"/>
        <v>0.05434108226735783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56833764</v>
      </c>
      <c r="AA33" s="86">
        <f t="shared" si="11"/>
        <v>0</v>
      </c>
      <c r="AB33" s="86">
        <f t="shared" si="12"/>
        <v>56833764</v>
      </c>
      <c r="AC33" s="104">
        <f t="shared" si="13"/>
        <v>0.34606693303510666</v>
      </c>
      <c r="AD33" s="85">
        <v>34562570</v>
      </c>
      <c r="AE33" s="86">
        <v>0</v>
      </c>
      <c r="AF33" s="86">
        <f t="shared" si="14"/>
        <v>34562570</v>
      </c>
      <c r="AG33" s="86">
        <v>153800901</v>
      </c>
      <c r="AH33" s="86">
        <v>184948312</v>
      </c>
      <c r="AI33" s="87">
        <v>103021439</v>
      </c>
      <c r="AJ33" s="124">
        <f t="shared" si="15"/>
        <v>0.5570282739320163</v>
      </c>
      <c r="AK33" s="125">
        <f t="shared" si="16"/>
        <v>-0.7417926676170203</v>
      </c>
    </row>
    <row r="34" spans="1:37" ht="16.5">
      <c r="A34" s="65"/>
      <c r="B34" s="66" t="s">
        <v>399</v>
      </c>
      <c r="C34" s="67"/>
      <c r="D34" s="88">
        <f>SUM(D28:D33)</f>
        <v>2806303332</v>
      </c>
      <c r="E34" s="89">
        <f>SUM(E28:E33)</f>
        <v>918045442</v>
      </c>
      <c r="F34" s="90">
        <f t="shared" si="0"/>
        <v>3724348774</v>
      </c>
      <c r="G34" s="88">
        <f>SUM(G28:G33)</f>
        <v>2841559001</v>
      </c>
      <c r="H34" s="89">
        <f>SUM(H28:H33)</f>
        <v>875692455</v>
      </c>
      <c r="I34" s="90">
        <f t="shared" si="1"/>
        <v>3717251456</v>
      </c>
      <c r="J34" s="88">
        <f>SUM(J28:J33)</f>
        <v>352665094</v>
      </c>
      <c r="K34" s="89">
        <f>SUM(K28:K33)</f>
        <v>105033789</v>
      </c>
      <c r="L34" s="89">
        <f t="shared" si="2"/>
        <v>457698883</v>
      </c>
      <c r="M34" s="105">
        <f t="shared" si="3"/>
        <v>0.12289366833612238</v>
      </c>
      <c r="N34" s="88">
        <f>SUM(N28:N33)</f>
        <v>498360389</v>
      </c>
      <c r="O34" s="89">
        <f>SUM(O28:O33)</f>
        <v>148901913</v>
      </c>
      <c r="P34" s="89">
        <f t="shared" si="4"/>
        <v>647262302</v>
      </c>
      <c r="Q34" s="105">
        <f t="shared" si="5"/>
        <v>0.1737920751457527</v>
      </c>
      <c r="R34" s="88">
        <f>SUM(R28:R33)</f>
        <v>571034419</v>
      </c>
      <c r="S34" s="89">
        <f>SUM(S28:S33)</f>
        <v>96476061</v>
      </c>
      <c r="T34" s="89">
        <f t="shared" si="6"/>
        <v>667510480</v>
      </c>
      <c r="U34" s="105">
        <f t="shared" si="7"/>
        <v>0.17957097815445713</v>
      </c>
      <c r="V34" s="88">
        <f>SUM(V28:V33)</f>
        <v>0</v>
      </c>
      <c r="W34" s="89">
        <f>SUM(W28:W33)</f>
        <v>0</v>
      </c>
      <c r="X34" s="89">
        <f t="shared" si="8"/>
        <v>0</v>
      </c>
      <c r="Y34" s="105">
        <f t="shared" si="9"/>
        <v>0</v>
      </c>
      <c r="Z34" s="88">
        <f t="shared" si="10"/>
        <v>1422059902</v>
      </c>
      <c r="AA34" s="89">
        <f t="shared" si="11"/>
        <v>350411763</v>
      </c>
      <c r="AB34" s="89">
        <f t="shared" si="12"/>
        <v>1772471665</v>
      </c>
      <c r="AC34" s="105">
        <f t="shared" si="13"/>
        <v>0.47682318131560913</v>
      </c>
      <c r="AD34" s="88">
        <f>SUM(AD28:AD33)</f>
        <v>430917311</v>
      </c>
      <c r="AE34" s="89">
        <f>SUM(AE28:AE33)</f>
        <v>109806544</v>
      </c>
      <c r="AF34" s="89">
        <f t="shared" si="14"/>
        <v>540723855</v>
      </c>
      <c r="AG34" s="89">
        <f>SUM(AG28:AG33)</f>
        <v>3411528395</v>
      </c>
      <c r="AH34" s="89">
        <f>SUM(AH28:AH33)</f>
        <v>3707198141</v>
      </c>
      <c r="AI34" s="90">
        <f>SUM(AI28:AI33)</f>
        <v>1920929983</v>
      </c>
      <c r="AJ34" s="126">
        <f t="shared" si="15"/>
        <v>0.5181622103645741</v>
      </c>
      <c r="AK34" s="127">
        <f t="shared" si="16"/>
        <v>0.23447573808261146</v>
      </c>
    </row>
    <row r="35" spans="1:37" ht="12.75">
      <c r="A35" s="62" t="s">
        <v>98</v>
      </c>
      <c r="B35" s="63" t="s">
        <v>400</v>
      </c>
      <c r="C35" s="64" t="s">
        <v>401</v>
      </c>
      <c r="D35" s="85">
        <v>270153546</v>
      </c>
      <c r="E35" s="86">
        <v>61285000</v>
      </c>
      <c r="F35" s="87">
        <f t="shared" si="0"/>
        <v>331438546</v>
      </c>
      <c r="G35" s="85">
        <v>270153546</v>
      </c>
      <c r="H35" s="86">
        <v>9424167</v>
      </c>
      <c r="I35" s="87">
        <f t="shared" si="1"/>
        <v>279577713</v>
      </c>
      <c r="J35" s="85">
        <v>87762865</v>
      </c>
      <c r="K35" s="86">
        <v>4649218</v>
      </c>
      <c r="L35" s="86">
        <f t="shared" si="2"/>
        <v>92412083</v>
      </c>
      <c r="M35" s="104">
        <f t="shared" si="3"/>
        <v>0.2788211694604767</v>
      </c>
      <c r="N35" s="85">
        <v>66472143</v>
      </c>
      <c r="O35" s="86">
        <v>29548481</v>
      </c>
      <c r="P35" s="86">
        <f t="shared" si="4"/>
        <v>96020624</v>
      </c>
      <c r="Q35" s="104">
        <f t="shared" si="5"/>
        <v>0.2897086810174457</v>
      </c>
      <c r="R35" s="85">
        <v>40807384</v>
      </c>
      <c r="S35" s="86">
        <v>16395591</v>
      </c>
      <c r="T35" s="86">
        <f t="shared" si="6"/>
        <v>57202975</v>
      </c>
      <c r="U35" s="104">
        <f t="shared" si="7"/>
        <v>0.2046049178462233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195042392</v>
      </c>
      <c r="AA35" s="86">
        <f t="shared" si="11"/>
        <v>50593290</v>
      </c>
      <c r="AB35" s="86">
        <f t="shared" si="12"/>
        <v>245635682</v>
      </c>
      <c r="AC35" s="104">
        <f t="shared" si="13"/>
        <v>0.8785953621417598</v>
      </c>
      <c r="AD35" s="85">
        <v>44161251</v>
      </c>
      <c r="AE35" s="86">
        <v>6726874</v>
      </c>
      <c r="AF35" s="86">
        <f t="shared" si="14"/>
        <v>50888125</v>
      </c>
      <c r="AG35" s="86">
        <v>313763807</v>
      </c>
      <c r="AH35" s="86">
        <v>320630815</v>
      </c>
      <c r="AI35" s="87">
        <v>135998661</v>
      </c>
      <c r="AJ35" s="124">
        <f t="shared" si="15"/>
        <v>0.42415967099107427</v>
      </c>
      <c r="AK35" s="125">
        <f t="shared" si="16"/>
        <v>0.12409280161137781</v>
      </c>
    </row>
    <row r="36" spans="1:37" ht="12.75">
      <c r="A36" s="62" t="s">
        <v>98</v>
      </c>
      <c r="B36" s="63" t="s">
        <v>402</v>
      </c>
      <c r="C36" s="64" t="s">
        <v>403</v>
      </c>
      <c r="D36" s="85">
        <v>386388134</v>
      </c>
      <c r="E36" s="86">
        <v>77301755</v>
      </c>
      <c r="F36" s="87">
        <f t="shared" si="0"/>
        <v>463689889</v>
      </c>
      <c r="G36" s="85">
        <v>431132058</v>
      </c>
      <c r="H36" s="86">
        <v>104559899</v>
      </c>
      <c r="I36" s="87">
        <f t="shared" si="1"/>
        <v>535691957</v>
      </c>
      <c r="J36" s="85">
        <v>79840147</v>
      </c>
      <c r="K36" s="86">
        <v>18578290</v>
      </c>
      <c r="L36" s="86">
        <f t="shared" si="2"/>
        <v>98418437</v>
      </c>
      <c r="M36" s="104">
        <f t="shared" si="3"/>
        <v>0.21225055653521055</v>
      </c>
      <c r="N36" s="85">
        <v>104012553</v>
      </c>
      <c r="O36" s="86">
        <v>27486066</v>
      </c>
      <c r="P36" s="86">
        <f t="shared" si="4"/>
        <v>131498619</v>
      </c>
      <c r="Q36" s="104">
        <f t="shared" si="5"/>
        <v>0.2835917325771147</v>
      </c>
      <c r="R36" s="85">
        <v>76441882</v>
      </c>
      <c r="S36" s="86">
        <v>19695045</v>
      </c>
      <c r="T36" s="86">
        <f t="shared" si="6"/>
        <v>96136927</v>
      </c>
      <c r="U36" s="104">
        <f t="shared" si="7"/>
        <v>0.1794630771355785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260294582</v>
      </c>
      <c r="AA36" s="86">
        <f t="shared" si="11"/>
        <v>65759401</v>
      </c>
      <c r="AB36" s="86">
        <f t="shared" si="12"/>
        <v>326053983</v>
      </c>
      <c r="AC36" s="104">
        <f t="shared" si="13"/>
        <v>0.6086594706890475</v>
      </c>
      <c r="AD36" s="85">
        <v>67394532</v>
      </c>
      <c r="AE36" s="86">
        <v>5857979</v>
      </c>
      <c r="AF36" s="86">
        <f t="shared" si="14"/>
        <v>73252511</v>
      </c>
      <c r="AG36" s="86">
        <v>423364031</v>
      </c>
      <c r="AH36" s="86">
        <v>466053317</v>
      </c>
      <c r="AI36" s="87">
        <v>280834131</v>
      </c>
      <c r="AJ36" s="124">
        <f t="shared" si="15"/>
        <v>0.6025794061669558</v>
      </c>
      <c r="AK36" s="125">
        <f t="shared" si="16"/>
        <v>0.31240452631036764</v>
      </c>
    </row>
    <row r="37" spans="1:37" ht="12.75">
      <c r="A37" s="62" t="s">
        <v>98</v>
      </c>
      <c r="B37" s="63" t="s">
        <v>404</v>
      </c>
      <c r="C37" s="64" t="s">
        <v>405</v>
      </c>
      <c r="D37" s="85">
        <v>268816551</v>
      </c>
      <c r="E37" s="86">
        <v>144961811</v>
      </c>
      <c r="F37" s="87">
        <f t="shared" si="0"/>
        <v>413778362</v>
      </c>
      <c r="G37" s="85">
        <v>327150040</v>
      </c>
      <c r="H37" s="86">
        <v>149319897</v>
      </c>
      <c r="I37" s="87">
        <f t="shared" si="1"/>
        <v>476469937</v>
      </c>
      <c r="J37" s="85">
        <v>68977132</v>
      </c>
      <c r="K37" s="86">
        <v>63357637</v>
      </c>
      <c r="L37" s="86">
        <f t="shared" si="2"/>
        <v>132334769</v>
      </c>
      <c r="M37" s="104">
        <f t="shared" si="3"/>
        <v>0.3198204187390543</v>
      </c>
      <c r="N37" s="85">
        <v>73414536</v>
      </c>
      <c r="O37" s="86">
        <v>40239889</v>
      </c>
      <c r="P37" s="86">
        <f t="shared" si="4"/>
        <v>113654425</v>
      </c>
      <c r="Q37" s="104">
        <f t="shared" si="5"/>
        <v>0.2746746457467005</v>
      </c>
      <c r="R37" s="85">
        <v>70149953</v>
      </c>
      <c r="S37" s="86">
        <v>27451943</v>
      </c>
      <c r="T37" s="86">
        <f t="shared" si="6"/>
        <v>97601896</v>
      </c>
      <c r="U37" s="104">
        <f t="shared" si="7"/>
        <v>0.20484376541053417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212541621</v>
      </c>
      <c r="AA37" s="86">
        <f t="shared" si="11"/>
        <v>131049469</v>
      </c>
      <c r="AB37" s="86">
        <f t="shared" si="12"/>
        <v>343591090</v>
      </c>
      <c r="AC37" s="104">
        <f t="shared" si="13"/>
        <v>0.7211180880862165</v>
      </c>
      <c r="AD37" s="85">
        <v>47481606</v>
      </c>
      <c r="AE37" s="86">
        <v>31973638</v>
      </c>
      <c r="AF37" s="86">
        <f t="shared" si="14"/>
        <v>79455244</v>
      </c>
      <c r="AG37" s="86">
        <v>386023769</v>
      </c>
      <c r="AH37" s="86">
        <v>441076550</v>
      </c>
      <c r="AI37" s="87">
        <v>242281945</v>
      </c>
      <c r="AJ37" s="124">
        <f t="shared" si="15"/>
        <v>0.5492968170717759</v>
      </c>
      <c r="AK37" s="125">
        <f t="shared" si="16"/>
        <v>0.22838834904339356</v>
      </c>
    </row>
    <row r="38" spans="1:37" ht="12.75">
      <c r="A38" s="62" t="s">
        <v>98</v>
      </c>
      <c r="B38" s="63" t="s">
        <v>406</v>
      </c>
      <c r="C38" s="64" t="s">
        <v>407</v>
      </c>
      <c r="D38" s="85">
        <v>584247118</v>
      </c>
      <c r="E38" s="86">
        <v>140438401</v>
      </c>
      <c r="F38" s="87">
        <f t="shared" si="0"/>
        <v>724685519</v>
      </c>
      <c r="G38" s="85">
        <v>584247118</v>
      </c>
      <c r="H38" s="86">
        <v>164371772</v>
      </c>
      <c r="I38" s="87">
        <f t="shared" si="1"/>
        <v>748618890</v>
      </c>
      <c r="J38" s="85">
        <v>109407562</v>
      </c>
      <c r="K38" s="86">
        <v>19545639</v>
      </c>
      <c r="L38" s="86">
        <f t="shared" si="2"/>
        <v>128953201</v>
      </c>
      <c r="M38" s="104">
        <f t="shared" si="3"/>
        <v>0.17794367021151972</v>
      </c>
      <c r="N38" s="85">
        <v>119621518</v>
      </c>
      <c r="O38" s="86">
        <v>37290893</v>
      </c>
      <c r="P38" s="86">
        <f t="shared" si="4"/>
        <v>156912411</v>
      </c>
      <c r="Q38" s="104">
        <f t="shared" si="5"/>
        <v>0.21652483302898728</v>
      </c>
      <c r="R38" s="85">
        <v>167675144</v>
      </c>
      <c r="S38" s="86">
        <v>9513601</v>
      </c>
      <c r="T38" s="86">
        <f t="shared" si="6"/>
        <v>177188745</v>
      </c>
      <c r="U38" s="104">
        <f t="shared" si="7"/>
        <v>0.23668751532572202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396704224</v>
      </c>
      <c r="AA38" s="86">
        <f t="shared" si="11"/>
        <v>66350133</v>
      </c>
      <c r="AB38" s="86">
        <f t="shared" si="12"/>
        <v>463054357</v>
      </c>
      <c r="AC38" s="104">
        <f t="shared" si="13"/>
        <v>0.618544847298737</v>
      </c>
      <c r="AD38" s="85">
        <v>123806638</v>
      </c>
      <c r="AE38" s="86">
        <v>89239901</v>
      </c>
      <c r="AF38" s="86">
        <f t="shared" si="14"/>
        <v>213046539</v>
      </c>
      <c r="AG38" s="86">
        <v>722106053</v>
      </c>
      <c r="AH38" s="86">
        <v>863718559</v>
      </c>
      <c r="AI38" s="87">
        <v>408963731</v>
      </c>
      <c r="AJ38" s="124">
        <f t="shared" si="15"/>
        <v>0.47349188776664924</v>
      </c>
      <c r="AK38" s="125">
        <f t="shared" si="16"/>
        <v>-0.1683096762252495</v>
      </c>
    </row>
    <row r="39" spans="1:37" ht="12.75">
      <c r="A39" s="62" t="s">
        <v>113</v>
      </c>
      <c r="B39" s="63" t="s">
        <v>408</v>
      </c>
      <c r="C39" s="64" t="s">
        <v>409</v>
      </c>
      <c r="D39" s="85">
        <v>866624000</v>
      </c>
      <c r="E39" s="86">
        <v>689845000</v>
      </c>
      <c r="F39" s="87">
        <f t="shared" si="0"/>
        <v>1556469000</v>
      </c>
      <c r="G39" s="85">
        <v>866624000</v>
      </c>
      <c r="H39" s="86">
        <v>689845000</v>
      </c>
      <c r="I39" s="87">
        <f t="shared" si="1"/>
        <v>1556469000</v>
      </c>
      <c r="J39" s="85">
        <v>181483339</v>
      </c>
      <c r="K39" s="86">
        <v>100187524</v>
      </c>
      <c r="L39" s="86">
        <f t="shared" si="2"/>
        <v>281670863</v>
      </c>
      <c r="M39" s="104">
        <f t="shared" si="3"/>
        <v>0.18096785930204842</v>
      </c>
      <c r="N39" s="85">
        <v>218710509</v>
      </c>
      <c r="O39" s="86">
        <v>134752501</v>
      </c>
      <c r="P39" s="86">
        <f t="shared" si="4"/>
        <v>353463010</v>
      </c>
      <c r="Q39" s="104">
        <f t="shared" si="5"/>
        <v>0.22709286853769653</v>
      </c>
      <c r="R39" s="85">
        <v>211847302</v>
      </c>
      <c r="S39" s="86">
        <v>91024385</v>
      </c>
      <c r="T39" s="86">
        <f t="shared" si="6"/>
        <v>302871687</v>
      </c>
      <c r="U39" s="104">
        <f t="shared" si="7"/>
        <v>0.19458896193885006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612041150</v>
      </c>
      <c r="AA39" s="86">
        <f t="shared" si="11"/>
        <v>325964410</v>
      </c>
      <c r="AB39" s="86">
        <f t="shared" si="12"/>
        <v>938005560</v>
      </c>
      <c r="AC39" s="104">
        <f t="shared" si="13"/>
        <v>0.602649689778595</v>
      </c>
      <c r="AD39" s="85">
        <v>239419738</v>
      </c>
      <c r="AE39" s="86">
        <v>82517625</v>
      </c>
      <c r="AF39" s="86">
        <f t="shared" si="14"/>
        <v>321937363</v>
      </c>
      <c r="AG39" s="86">
        <v>1602020668</v>
      </c>
      <c r="AH39" s="86">
        <v>1638478000</v>
      </c>
      <c r="AI39" s="87">
        <v>949415765</v>
      </c>
      <c r="AJ39" s="124">
        <f t="shared" si="15"/>
        <v>0.5794498095183457</v>
      </c>
      <c r="AK39" s="125">
        <f t="shared" si="16"/>
        <v>-0.05922169400387367</v>
      </c>
    </row>
    <row r="40" spans="1:37" ht="16.5">
      <c r="A40" s="65"/>
      <c r="B40" s="66" t="s">
        <v>410</v>
      </c>
      <c r="C40" s="67"/>
      <c r="D40" s="88">
        <f>SUM(D35:D39)</f>
        <v>2376229349</v>
      </c>
      <c r="E40" s="89">
        <f>SUM(E35:E39)</f>
        <v>1113831967</v>
      </c>
      <c r="F40" s="90">
        <f t="shared" si="0"/>
        <v>3490061316</v>
      </c>
      <c r="G40" s="88">
        <f>SUM(G35:G39)</f>
        <v>2479306762</v>
      </c>
      <c r="H40" s="89">
        <f>SUM(H35:H39)</f>
        <v>1117520735</v>
      </c>
      <c r="I40" s="90">
        <f t="shared" si="1"/>
        <v>3596827497</v>
      </c>
      <c r="J40" s="88">
        <f>SUM(J35:J39)</f>
        <v>527471045</v>
      </c>
      <c r="K40" s="89">
        <f>SUM(K35:K39)</f>
        <v>206318308</v>
      </c>
      <c r="L40" s="89">
        <f t="shared" si="2"/>
        <v>733789353</v>
      </c>
      <c r="M40" s="105">
        <f t="shared" si="3"/>
        <v>0.21025113502619047</v>
      </c>
      <c r="N40" s="88">
        <f>SUM(N35:N39)</f>
        <v>582231259</v>
      </c>
      <c r="O40" s="89">
        <f>SUM(O35:O39)</f>
        <v>269317830</v>
      </c>
      <c r="P40" s="89">
        <f t="shared" si="4"/>
        <v>851549089</v>
      </c>
      <c r="Q40" s="105">
        <f t="shared" si="5"/>
        <v>0.24399258691992562</v>
      </c>
      <c r="R40" s="88">
        <f>SUM(R35:R39)</f>
        <v>566921665</v>
      </c>
      <c r="S40" s="89">
        <f>SUM(S35:S39)</f>
        <v>164080565</v>
      </c>
      <c r="T40" s="89">
        <f t="shared" si="6"/>
        <v>731002230</v>
      </c>
      <c r="U40" s="105">
        <f t="shared" si="7"/>
        <v>0.20323527625656382</v>
      </c>
      <c r="V40" s="88">
        <f>SUM(V35:V39)</f>
        <v>0</v>
      </c>
      <c r="W40" s="89">
        <f>SUM(W35:W39)</f>
        <v>0</v>
      </c>
      <c r="X40" s="89">
        <f t="shared" si="8"/>
        <v>0</v>
      </c>
      <c r="Y40" s="105">
        <f t="shared" si="9"/>
        <v>0</v>
      </c>
      <c r="Z40" s="88">
        <f t="shared" si="10"/>
        <v>1676623969</v>
      </c>
      <c r="AA40" s="89">
        <f t="shared" si="11"/>
        <v>639716703</v>
      </c>
      <c r="AB40" s="89">
        <f t="shared" si="12"/>
        <v>2316340672</v>
      </c>
      <c r="AC40" s="105">
        <f t="shared" si="13"/>
        <v>0.6439954860031476</v>
      </c>
      <c r="AD40" s="88">
        <f>SUM(AD35:AD39)</f>
        <v>522263765</v>
      </c>
      <c r="AE40" s="89">
        <f>SUM(AE35:AE39)</f>
        <v>216316017</v>
      </c>
      <c r="AF40" s="89">
        <f t="shared" si="14"/>
        <v>738579782</v>
      </c>
      <c r="AG40" s="89">
        <f>SUM(AG35:AG39)</f>
        <v>3447278328</v>
      </c>
      <c r="AH40" s="89">
        <f>SUM(AH35:AH39)</f>
        <v>3729957241</v>
      </c>
      <c r="AI40" s="90">
        <f>SUM(AI35:AI39)</f>
        <v>2017494233</v>
      </c>
      <c r="AJ40" s="126">
        <f t="shared" si="15"/>
        <v>0.5408893728924117</v>
      </c>
      <c r="AK40" s="127">
        <f t="shared" si="16"/>
        <v>-0.010259625547128781</v>
      </c>
    </row>
    <row r="41" spans="1:37" ht="16.5">
      <c r="A41" s="68"/>
      <c r="B41" s="69" t="s">
        <v>411</v>
      </c>
      <c r="C41" s="70"/>
      <c r="D41" s="91">
        <f>SUM(D9:D14,D16:D20,D22:D26,D28:D33,D35:D39)</f>
        <v>15798927834</v>
      </c>
      <c r="E41" s="92">
        <f>SUM(E9:E14,E16:E20,E22:E26,E28:E33,E35:E39)</f>
        <v>6261794859</v>
      </c>
      <c r="F41" s="93">
        <f t="shared" si="0"/>
        <v>22060722693</v>
      </c>
      <c r="G41" s="91">
        <f>SUM(G9:G14,G16:G20,G22:G26,G28:G33,G35:G39)</f>
        <v>15933090040</v>
      </c>
      <c r="H41" s="92">
        <f>SUM(H9:H14,H16:H20,H22:H26,H28:H33,H35:H39)</f>
        <v>6278555697</v>
      </c>
      <c r="I41" s="93">
        <f t="shared" si="1"/>
        <v>22211645737</v>
      </c>
      <c r="J41" s="91">
        <f>SUM(J9:J14,J16:J20,J22:J26,J28:J33,J35:J39)</f>
        <v>2814481777</v>
      </c>
      <c r="K41" s="92">
        <f>SUM(K9:K14,K16:K20,K22:K26,K28:K33,K35:K39)</f>
        <v>867802546</v>
      </c>
      <c r="L41" s="92">
        <f t="shared" si="2"/>
        <v>3682284323</v>
      </c>
      <c r="M41" s="106">
        <f t="shared" si="3"/>
        <v>0.16691585195295577</v>
      </c>
      <c r="N41" s="91">
        <f>SUM(N9:N14,N16:N20,N22:N26,N28:N33,N35:N39)</f>
        <v>3412258222</v>
      </c>
      <c r="O41" s="92">
        <f>SUM(O9:O14,O16:O20,O22:O26,O28:O33,O35:O39)</f>
        <v>1362994401</v>
      </c>
      <c r="P41" s="92">
        <f t="shared" si="4"/>
        <v>4775252623</v>
      </c>
      <c r="Q41" s="106">
        <f t="shared" si="5"/>
        <v>0.21645948274011967</v>
      </c>
      <c r="R41" s="91">
        <f>SUM(R9:R14,R16:R20,R22:R26,R28:R33,R35:R39)</f>
        <v>3186560759</v>
      </c>
      <c r="S41" s="92">
        <f>SUM(S9:S14,S16:S20,S22:S26,S28:S33,S35:S39)</f>
        <v>921159306</v>
      </c>
      <c r="T41" s="92">
        <f t="shared" si="6"/>
        <v>4107720065</v>
      </c>
      <c r="U41" s="106">
        <f t="shared" si="7"/>
        <v>0.18493542142883135</v>
      </c>
      <c r="V41" s="91">
        <f>SUM(V9:V14,V16:V20,V22:V26,V28:V33,V35:V39)</f>
        <v>0</v>
      </c>
      <c r="W41" s="92">
        <f>SUM(W9:W14,W16:W20,W22:W26,W28:W33,W35:W39)</f>
        <v>0</v>
      </c>
      <c r="X41" s="92">
        <f t="shared" si="8"/>
        <v>0</v>
      </c>
      <c r="Y41" s="106">
        <f t="shared" si="9"/>
        <v>0</v>
      </c>
      <c r="Z41" s="91">
        <f t="shared" si="10"/>
        <v>9413300758</v>
      </c>
      <c r="AA41" s="92">
        <f t="shared" si="11"/>
        <v>3151956253</v>
      </c>
      <c r="AB41" s="92">
        <f t="shared" si="12"/>
        <v>12565257011</v>
      </c>
      <c r="AC41" s="106">
        <f t="shared" si="13"/>
        <v>0.5657058085555942</v>
      </c>
      <c r="AD41" s="91">
        <f>SUM(AD9:AD14,AD16:AD20,AD22:AD26,AD28:AD33,AD35:AD39)</f>
        <v>3317422410</v>
      </c>
      <c r="AE41" s="92">
        <f>SUM(AE9:AE14,AE16:AE20,AE22:AE26,AE28:AE33,AE35:AE39)</f>
        <v>878203459</v>
      </c>
      <c r="AF41" s="92">
        <f t="shared" si="14"/>
        <v>4195625869</v>
      </c>
      <c r="AG41" s="92">
        <f>SUM(AG9:AG14,AG16:AG20,AG22:AG26,AG28:AG33,AG35:AG39)</f>
        <v>20675952898</v>
      </c>
      <c r="AH41" s="92">
        <f>SUM(AH9:AH14,AH16:AH20,AH22:AH26,AH28:AH33,AH35:AH39)</f>
        <v>21683732469</v>
      </c>
      <c r="AI41" s="93">
        <f>SUM(AI9:AI14,AI16:AI20,AI22:AI26,AI28:AI33,AI35:AI39)</f>
        <v>11936836973</v>
      </c>
      <c r="AJ41" s="128">
        <f t="shared" si="15"/>
        <v>0.5504973366585028</v>
      </c>
      <c r="AK41" s="129">
        <f t="shared" si="16"/>
        <v>-0.020951773762647674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412</v>
      </c>
      <c r="C9" s="64" t="s">
        <v>413</v>
      </c>
      <c r="D9" s="85">
        <v>406048357</v>
      </c>
      <c r="E9" s="86">
        <v>133185000</v>
      </c>
      <c r="F9" s="87">
        <f>$D9+$E9</f>
        <v>539233357</v>
      </c>
      <c r="G9" s="85">
        <v>406048357</v>
      </c>
      <c r="H9" s="86">
        <v>133185000</v>
      </c>
      <c r="I9" s="87">
        <f>$G9+$H9</f>
        <v>539233357</v>
      </c>
      <c r="J9" s="85">
        <v>58632998</v>
      </c>
      <c r="K9" s="86">
        <v>60908462</v>
      </c>
      <c r="L9" s="86">
        <f>$J9+$K9</f>
        <v>119541460</v>
      </c>
      <c r="M9" s="104">
        <f>IF($F9=0,0,$L9/$F9)</f>
        <v>0.22168780630535065</v>
      </c>
      <c r="N9" s="85">
        <v>50376691</v>
      </c>
      <c r="O9" s="86">
        <v>33853677</v>
      </c>
      <c r="P9" s="86">
        <f>$N9+$O9</f>
        <v>84230368</v>
      </c>
      <c r="Q9" s="104">
        <f>IF($F9=0,0,$P9/$F9)</f>
        <v>0.15620392712463446</v>
      </c>
      <c r="R9" s="85">
        <v>86292886</v>
      </c>
      <c r="S9" s="86">
        <v>35266749</v>
      </c>
      <c r="T9" s="86">
        <f>$R9+$S9</f>
        <v>121559635</v>
      </c>
      <c r="U9" s="104">
        <f>IF($I9=0,0,$T9/$I9)</f>
        <v>0.2254304809262755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195302575</v>
      </c>
      <c r="AA9" s="86">
        <f>$K9+$O9+$S9</f>
        <v>130028888</v>
      </c>
      <c r="AB9" s="86">
        <f>$Z9+$AA9</f>
        <v>325331463</v>
      </c>
      <c r="AC9" s="104">
        <f>IF($I9=0,0,$AB9/$I9)</f>
        <v>0.6033222143562607</v>
      </c>
      <c r="AD9" s="85">
        <v>52839512</v>
      </c>
      <c r="AE9" s="86">
        <v>35345939</v>
      </c>
      <c r="AF9" s="86">
        <f>$AD9+$AE9</f>
        <v>88185451</v>
      </c>
      <c r="AG9" s="86">
        <v>502530472</v>
      </c>
      <c r="AH9" s="86">
        <v>495841836</v>
      </c>
      <c r="AI9" s="87">
        <v>236865127</v>
      </c>
      <c r="AJ9" s="124">
        <f>IF($AH9=0,0,$AI9/$AH9)</f>
        <v>0.4777029887409501</v>
      </c>
      <c r="AK9" s="125">
        <f>IF($AF9=0,0,(($T9/$AF9)-1))</f>
        <v>0.3784545366786183</v>
      </c>
    </row>
    <row r="10" spans="1:37" ht="12.75">
      <c r="A10" s="62" t="s">
        <v>98</v>
      </c>
      <c r="B10" s="63" t="s">
        <v>414</v>
      </c>
      <c r="C10" s="64" t="s">
        <v>415</v>
      </c>
      <c r="D10" s="85">
        <v>791766890</v>
      </c>
      <c r="E10" s="86">
        <v>79055238</v>
      </c>
      <c r="F10" s="87">
        <f aca="true" t="shared" si="0" ref="F10:F32">$D10+$E10</f>
        <v>870822128</v>
      </c>
      <c r="G10" s="85">
        <v>782323350</v>
      </c>
      <c r="H10" s="86">
        <v>73339376</v>
      </c>
      <c r="I10" s="87">
        <f aca="true" t="shared" si="1" ref="I10:I32">$G10+$H10</f>
        <v>855662726</v>
      </c>
      <c r="J10" s="85">
        <v>129742885</v>
      </c>
      <c r="K10" s="86">
        <v>19391657</v>
      </c>
      <c r="L10" s="86">
        <f aca="true" t="shared" si="2" ref="L10:L32">$J10+$K10</f>
        <v>149134542</v>
      </c>
      <c r="M10" s="104">
        <f aca="true" t="shared" si="3" ref="M10:M32">IF($F10=0,0,$L10/$F10)</f>
        <v>0.17125718008856108</v>
      </c>
      <c r="N10" s="85">
        <v>207825120</v>
      </c>
      <c r="O10" s="86">
        <v>12939412</v>
      </c>
      <c r="P10" s="86">
        <f aca="true" t="shared" si="4" ref="P10:P32">$N10+$O10</f>
        <v>220764532</v>
      </c>
      <c r="Q10" s="104">
        <f aca="true" t="shared" si="5" ref="Q10:Q32">IF($F10=0,0,$P10/$F10)</f>
        <v>0.25351277247286486</v>
      </c>
      <c r="R10" s="85">
        <v>134982231</v>
      </c>
      <c r="S10" s="86">
        <v>15116645</v>
      </c>
      <c r="T10" s="86">
        <f aca="true" t="shared" si="6" ref="T10:T32">$R10+$S10</f>
        <v>150098876</v>
      </c>
      <c r="U10" s="104">
        <f aca="true" t="shared" si="7" ref="U10:U32">IF($I10=0,0,$T10/$I10)</f>
        <v>0.1754182710536815</v>
      </c>
      <c r="V10" s="85">
        <v>0</v>
      </c>
      <c r="W10" s="86">
        <v>0</v>
      </c>
      <c r="X10" s="86">
        <f aca="true" t="shared" si="8" ref="X10:X32">$V10+$W10</f>
        <v>0</v>
      </c>
      <c r="Y10" s="104">
        <f aca="true" t="shared" si="9" ref="Y10:Y32">IF($I10=0,0,$X10/$I10)</f>
        <v>0</v>
      </c>
      <c r="Z10" s="85">
        <f aca="true" t="shared" si="10" ref="Z10:Z32">$J10+$N10+$R10</f>
        <v>472550236</v>
      </c>
      <c r="AA10" s="86">
        <f aca="true" t="shared" si="11" ref="AA10:AA32">$K10+$O10+$S10</f>
        <v>47447714</v>
      </c>
      <c r="AB10" s="86">
        <f aca="true" t="shared" si="12" ref="AB10:AB32">$Z10+$AA10</f>
        <v>519997950</v>
      </c>
      <c r="AC10" s="104">
        <f aca="true" t="shared" si="13" ref="AC10:AC32">IF($I10=0,0,$AB10/$I10)</f>
        <v>0.6077136869463214</v>
      </c>
      <c r="AD10" s="85">
        <v>138358234</v>
      </c>
      <c r="AE10" s="86">
        <v>20361444</v>
      </c>
      <c r="AF10" s="86">
        <f aca="true" t="shared" si="14" ref="AF10:AF32">$AD10+$AE10</f>
        <v>158719678</v>
      </c>
      <c r="AG10" s="86">
        <v>814787652</v>
      </c>
      <c r="AH10" s="86">
        <v>819391219</v>
      </c>
      <c r="AI10" s="87">
        <v>461153513</v>
      </c>
      <c r="AJ10" s="124">
        <f aca="true" t="shared" si="15" ref="AJ10:AJ32">IF($AH10=0,0,$AI10/$AH10)</f>
        <v>0.5628001646915379</v>
      </c>
      <c r="AK10" s="125">
        <f aca="true" t="shared" si="16" ref="AK10:AK32">IF($AF10=0,0,(($T10/$AF10)-1))</f>
        <v>-0.05431463891956734</v>
      </c>
    </row>
    <row r="11" spans="1:37" ht="12.75">
      <c r="A11" s="62" t="s">
        <v>98</v>
      </c>
      <c r="B11" s="63" t="s">
        <v>416</v>
      </c>
      <c r="C11" s="64" t="s">
        <v>417</v>
      </c>
      <c r="D11" s="85">
        <v>550839542</v>
      </c>
      <c r="E11" s="86">
        <v>125604250</v>
      </c>
      <c r="F11" s="87">
        <f t="shared" si="0"/>
        <v>676443792</v>
      </c>
      <c r="G11" s="85">
        <v>540357859</v>
      </c>
      <c r="H11" s="86">
        <v>130042044</v>
      </c>
      <c r="I11" s="87">
        <f t="shared" si="1"/>
        <v>670399903</v>
      </c>
      <c r="J11" s="85">
        <v>76468481</v>
      </c>
      <c r="K11" s="86">
        <v>16147024</v>
      </c>
      <c r="L11" s="86">
        <f t="shared" si="2"/>
        <v>92615505</v>
      </c>
      <c r="M11" s="104">
        <f t="shared" si="3"/>
        <v>0.13691530042159067</v>
      </c>
      <c r="N11" s="85">
        <v>103510466</v>
      </c>
      <c r="O11" s="86">
        <v>54435848</v>
      </c>
      <c r="P11" s="86">
        <f t="shared" si="4"/>
        <v>157946314</v>
      </c>
      <c r="Q11" s="104">
        <f t="shared" si="5"/>
        <v>0.23349510464573825</v>
      </c>
      <c r="R11" s="85">
        <v>122344281</v>
      </c>
      <c r="S11" s="86">
        <v>32374025</v>
      </c>
      <c r="T11" s="86">
        <f t="shared" si="6"/>
        <v>154718306</v>
      </c>
      <c r="U11" s="104">
        <f t="shared" si="7"/>
        <v>0.23078509604139963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302323228</v>
      </c>
      <c r="AA11" s="86">
        <f t="shared" si="11"/>
        <v>102956897</v>
      </c>
      <c r="AB11" s="86">
        <f t="shared" si="12"/>
        <v>405280125</v>
      </c>
      <c r="AC11" s="104">
        <f t="shared" si="13"/>
        <v>0.6045348801310909</v>
      </c>
      <c r="AD11" s="85">
        <v>124824427</v>
      </c>
      <c r="AE11" s="86">
        <v>11793614</v>
      </c>
      <c r="AF11" s="86">
        <f t="shared" si="14"/>
        <v>136618041</v>
      </c>
      <c r="AG11" s="86">
        <v>556700127</v>
      </c>
      <c r="AH11" s="86">
        <v>618953592</v>
      </c>
      <c r="AI11" s="87">
        <v>413111172</v>
      </c>
      <c r="AJ11" s="124">
        <f t="shared" si="15"/>
        <v>0.6674348082626524</v>
      </c>
      <c r="AK11" s="125">
        <f t="shared" si="16"/>
        <v>0.13248810235831154</v>
      </c>
    </row>
    <row r="12" spans="1:37" ht="12.75">
      <c r="A12" s="62" t="s">
        <v>98</v>
      </c>
      <c r="B12" s="63" t="s">
        <v>418</v>
      </c>
      <c r="C12" s="64" t="s">
        <v>419</v>
      </c>
      <c r="D12" s="85">
        <v>307123340</v>
      </c>
      <c r="E12" s="86">
        <v>48930000</v>
      </c>
      <c r="F12" s="87">
        <f t="shared" si="0"/>
        <v>356053340</v>
      </c>
      <c r="G12" s="85">
        <v>307123340</v>
      </c>
      <c r="H12" s="86">
        <v>53337812</v>
      </c>
      <c r="I12" s="87">
        <f t="shared" si="1"/>
        <v>360461152</v>
      </c>
      <c r="J12" s="85">
        <v>43767964</v>
      </c>
      <c r="K12" s="86">
        <v>1945283</v>
      </c>
      <c r="L12" s="86">
        <f t="shared" si="2"/>
        <v>45713247</v>
      </c>
      <c r="M12" s="104">
        <f t="shared" si="3"/>
        <v>0.12838876051548906</v>
      </c>
      <c r="N12" s="85">
        <v>43036318</v>
      </c>
      <c r="O12" s="86">
        <v>18042241</v>
      </c>
      <c r="P12" s="86">
        <f t="shared" si="4"/>
        <v>61078559</v>
      </c>
      <c r="Q12" s="104">
        <f t="shared" si="5"/>
        <v>0.17154328337433936</v>
      </c>
      <c r="R12" s="85">
        <v>42111800</v>
      </c>
      <c r="S12" s="86">
        <v>998605</v>
      </c>
      <c r="T12" s="86">
        <f t="shared" si="6"/>
        <v>43110405</v>
      </c>
      <c r="U12" s="104">
        <f t="shared" si="7"/>
        <v>0.11959792271872892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128916082</v>
      </c>
      <c r="AA12" s="86">
        <f t="shared" si="11"/>
        <v>20986129</v>
      </c>
      <c r="AB12" s="86">
        <f t="shared" si="12"/>
        <v>149902211</v>
      </c>
      <c r="AC12" s="104">
        <f t="shared" si="13"/>
        <v>0.41586232016480934</v>
      </c>
      <c r="AD12" s="85">
        <v>46330027</v>
      </c>
      <c r="AE12" s="86">
        <v>6781375</v>
      </c>
      <c r="AF12" s="86">
        <f t="shared" si="14"/>
        <v>53111402</v>
      </c>
      <c r="AG12" s="86">
        <v>335702255</v>
      </c>
      <c r="AH12" s="86">
        <v>316991459</v>
      </c>
      <c r="AI12" s="87">
        <v>168410513</v>
      </c>
      <c r="AJ12" s="124">
        <f t="shared" si="15"/>
        <v>0.5312777622819169</v>
      </c>
      <c r="AK12" s="125">
        <f t="shared" si="16"/>
        <v>-0.18830225946586765</v>
      </c>
    </row>
    <row r="13" spans="1:37" ht="12.75">
      <c r="A13" s="62" t="s">
        <v>98</v>
      </c>
      <c r="B13" s="63" t="s">
        <v>420</v>
      </c>
      <c r="C13" s="64" t="s">
        <v>421</v>
      </c>
      <c r="D13" s="85">
        <v>921119362</v>
      </c>
      <c r="E13" s="86">
        <v>68341350</v>
      </c>
      <c r="F13" s="87">
        <f t="shared" si="0"/>
        <v>989460712</v>
      </c>
      <c r="G13" s="85">
        <v>921119362</v>
      </c>
      <c r="H13" s="86">
        <v>68341350</v>
      </c>
      <c r="I13" s="87">
        <f t="shared" si="1"/>
        <v>989460712</v>
      </c>
      <c r="J13" s="85">
        <v>111757263</v>
      </c>
      <c r="K13" s="86">
        <v>5299399</v>
      </c>
      <c r="L13" s="86">
        <f t="shared" si="2"/>
        <v>117056662</v>
      </c>
      <c r="M13" s="104">
        <f t="shared" si="3"/>
        <v>0.11830349662230955</v>
      </c>
      <c r="N13" s="85">
        <v>147567477</v>
      </c>
      <c r="O13" s="86">
        <v>7318513</v>
      </c>
      <c r="P13" s="86">
        <f t="shared" si="4"/>
        <v>154885990</v>
      </c>
      <c r="Q13" s="104">
        <f t="shared" si="5"/>
        <v>0.15653576551506374</v>
      </c>
      <c r="R13" s="85">
        <v>229680224</v>
      </c>
      <c r="S13" s="86">
        <v>8712313</v>
      </c>
      <c r="T13" s="86">
        <f t="shared" si="6"/>
        <v>238392537</v>
      </c>
      <c r="U13" s="104">
        <f t="shared" si="7"/>
        <v>0.24093178648613184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489004964</v>
      </c>
      <c r="AA13" s="86">
        <f t="shared" si="11"/>
        <v>21330225</v>
      </c>
      <c r="AB13" s="86">
        <f t="shared" si="12"/>
        <v>510335189</v>
      </c>
      <c r="AC13" s="104">
        <f t="shared" si="13"/>
        <v>0.5157710486235051</v>
      </c>
      <c r="AD13" s="85">
        <v>154555364</v>
      </c>
      <c r="AE13" s="86">
        <v>9684875</v>
      </c>
      <c r="AF13" s="86">
        <f t="shared" si="14"/>
        <v>164240239</v>
      </c>
      <c r="AG13" s="86">
        <v>969608000</v>
      </c>
      <c r="AH13" s="86">
        <v>953659253</v>
      </c>
      <c r="AI13" s="87">
        <v>492292809</v>
      </c>
      <c r="AJ13" s="124">
        <f t="shared" si="15"/>
        <v>0.5162145781644295</v>
      </c>
      <c r="AK13" s="125">
        <f t="shared" si="16"/>
        <v>0.45148678820419885</v>
      </c>
    </row>
    <row r="14" spans="1:37" ht="12.75">
      <c r="A14" s="62" t="s">
        <v>98</v>
      </c>
      <c r="B14" s="63" t="s">
        <v>422</v>
      </c>
      <c r="C14" s="64" t="s">
        <v>423</v>
      </c>
      <c r="D14" s="85">
        <v>213355063</v>
      </c>
      <c r="E14" s="86">
        <v>40122200</v>
      </c>
      <c r="F14" s="87">
        <f t="shared" si="0"/>
        <v>253477263</v>
      </c>
      <c r="G14" s="85">
        <v>227355063</v>
      </c>
      <c r="H14" s="86">
        <v>40122200</v>
      </c>
      <c r="I14" s="87">
        <f t="shared" si="1"/>
        <v>267477263</v>
      </c>
      <c r="J14" s="85">
        <v>51540384</v>
      </c>
      <c r="K14" s="86">
        <v>15381483</v>
      </c>
      <c r="L14" s="86">
        <f t="shared" si="2"/>
        <v>66921867</v>
      </c>
      <c r="M14" s="104">
        <f t="shared" si="3"/>
        <v>0.26401526593728447</v>
      </c>
      <c r="N14" s="85">
        <v>39511376</v>
      </c>
      <c r="O14" s="86">
        <v>4124000</v>
      </c>
      <c r="P14" s="86">
        <f t="shared" si="4"/>
        <v>43635376</v>
      </c>
      <c r="Q14" s="104">
        <f t="shared" si="5"/>
        <v>0.17214710102025996</v>
      </c>
      <c r="R14" s="85">
        <v>37599744</v>
      </c>
      <c r="S14" s="86">
        <v>1622242</v>
      </c>
      <c r="T14" s="86">
        <f t="shared" si="6"/>
        <v>39221986</v>
      </c>
      <c r="U14" s="104">
        <f t="shared" si="7"/>
        <v>0.14663671057528355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128651504</v>
      </c>
      <c r="AA14" s="86">
        <f t="shared" si="11"/>
        <v>21127725</v>
      </c>
      <c r="AB14" s="86">
        <f t="shared" si="12"/>
        <v>149779229</v>
      </c>
      <c r="AC14" s="104">
        <f t="shared" si="13"/>
        <v>0.5599699478007594</v>
      </c>
      <c r="AD14" s="85">
        <v>18934074</v>
      </c>
      <c r="AE14" s="86">
        <v>7279368</v>
      </c>
      <c r="AF14" s="86">
        <f t="shared" si="14"/>
        <v>26213442</v>
      </c>
      <c r="AG14" s="86">
        <v>230134013</v>
      </c>
      <c r="AH14" s="86">
        <v>252297206</v>
      </c>
      <c r="AI14" s="87">
        <v>104284391</v>
      </c>
      <c r="AJ14" s="124">
        <f t="shared" si="15"/>
        <v>0.4133394604457094</v>
      </c>
      <c r="AK14" s="125">
        <f t="shared" si="16"/>
        <v>0.4962547077945736</v>
      </c>
    </row>
    <row r="15" spans="1:37" ht="12.75">
      <c r="A15" s="62" t="s">
        <v>98</v>
      </c>
      <c r="B15" s="63" t="s">
        <v>70</v>
      </c>
      <c r="C15" s="64" t="s">
        <v>71</v>
      </c>
      <c r="D15" s="85">
        <v>1655806577</v>
      </c>
      <c r="E15" s="86">
        <v>104396000</v>
      </c>
      <c r="F15" s="87">
        <f t="shared" si="0"/>
        <v>1760202577</v>
      </c>
      <c r="G15" s="85">
        <v>1655806577</v>
      </c>
      <c r="H15" s="86">
        <v>104396000</v>
      </c>
      <c r="I15" s="87">
        <f t="shared" si="1"/>
        <v>1760202577</v>
      </c>
      <c r="J15" s="85">
        <v>267162352</v>
      </c>
      <c r="K15" s="86">
        <v>3262540</v>
      </c>
      <c r="L15" s="86">
        <f t="shared" si="2"/>
        <v>270424892</v>
      </c>
      <c r="M15" s="104">
        <f t="shared" si="3"/>
        <v>0.1536328235928949</v>
      </c>
      <c r="N15" s="85">
        <v>0</v>
      </c>
      <c r="O15" s="86">
        <v>3590958</v>
      </c>
      <c r="P15" s="86">
        <f t="shared" si="4"/>
        <v>3590958</v>
      </c>
      <c r="Q15" s="104">
        <f t="shared" si="5"/>
        <v>0.0020400822308306392</v>
      </c>
      <c r="R15" s="85">
        <v>0</v>
      </c>
      <c r="S15" s="86">
        <v>10993755</v>
      </c>
      <c r="T15" s="86">
        <f t="shared" si="6"/>
        <v>10993755</v>
      </c>
      <c r="U15" s="104">
        <f t="shared" si="7"/>
        <v>0.006245732817149489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267162352</v>
      </c>
      <c r="AA15" s="86">
        <f t="shared" si="11"/>
        <v>17847253</v>
      </c>
      <c r="AB15" s="86">
        <f t="shared" si="12"/>
        <v>285009605</v>
      </c>
      <c r="AC15" s="104">
        <f t="shared" si="13"/>
        <v>0.16191863864087502</v>
      </c>
      <c r="AD15" s="85">
        <v>224092237</v>
      </c>
      <c r="AE15" s="86">
        <v>12238136</v>
      </c>
      <c r="AF15" s="86">
        <f t="shared" si="14"/>
        <v>236330373</v>
      </c>
      <c r="AG15" s="86">
        <v>1809172686</v>
      </c>
      <c r="AH15" s="86">
        <v>1821721043</v>
      </c>
      <c r="AI15" s="87">
        <v>1233117699</v>
      </c>
      <c r="AJ15" s="124">
        <f t="shared" si="15"/>
        <v>0.676897104382847</v>
      </c>
      <c r="AK15" s="125">
        <f t="shared" si="16"/>
        <v>-0.9534814130725381</v>
      </c>
    </row>
    <row r="16" spans="1:37" ht="12.75">
      <c r="A16" s="62" t="s">
        <v>113</v>
      </c>
      <c r="B16" s="63" t="s">
        <v>424</v>
      </c>
      <c r="C16" s="64" t="s">
        <v>425</v>
      </c>
      <c r="D16" s="85">
        <v>482965355</v>
      </c>
      <c r="E16" s="86">
        <v>28050000</v>
      </c>
      <c r="F16" s="87">
        <f t="shared" si="0"/>
        <v>511015355</v>
      </c>
      <c r="G16" s="85">
        <v>458402145</v>
      </c>
      <c r="H16" s="86">
        <v>28505020</v>
      </c>
      <c r="I16" s="87">
        <f t="shared" si="1"/>
        <v>486907165</v>
      </c>
      <c r="J16" s="85">
        <v>59875310</v>
      </c>
      <c r="K16" s="86">
        <v>4500495</v>
      </c>
      <c r="L16" s="86">
        <f t="shared" si="2"/>
        <v>64375805</v>
      </c>
      <c r="M16" s="104">
        <f t="shared" si="3"/>
        <v>0.1259762634725526</v>
      </c>
      <c r="N16" s="85">
        <v>123509410</v>
      </c>
      <c r="O16" s="86">
        <v>3847243</v>
      </c>
      <c r="P16" s="86">
        <f t="shared" si="4"/>
        <v>127356653</v>
      </c>
      <c r="Q16" s="104">
        <f t="shared" si="5"/>
        <v>0.24922275182905218</v>
      </c>
      <c r="R16" s="85">
        <v>98086983</v>
      </c>
      <c r="S16" s="86">
        <v>5835900</v>
      </c>
      <c r="T16" s="86">
        <f t="shared" si="6"/>
        <v>103922883</v>
      </c>
      <c r="U16" s="104">
        <f t="shared" si="7"/>
        <v>0.21343469652988162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281471703</v>
      </c>
      <c r="AA16" s="86">
        <f t="shared" si="11"/>
        <v>14183638</v>
      </c>
      <c r="AB16" s="86">
        <f t="shared" si="12"/>
        <v>295655341</v>
      </c>
      <c r="AC16" s="104">
        <f t="shared" si="13"/>
        <v>0.6072109064158051</v>
      </c>
      <c r="AD16" s="85">
        <v>119617957</v>
      </c>
      <c r="AE16" s="86">
        <v>1892177</v>
      </c>
      <c r="AF16" s="86">
        <f t="shared" si="14"/>
        <v>121510134</v>
      </c>
      <c r="AG16" s="86">
        <v>435948665</v>
      </c>
      <c r="AH16" s="86">
        <v>433391024</v>
      </c>
      <c r="AI16" s="87">
        <v>255545776</v>
      </c>
      <c r="AJ16" s="124">
        <f t="shared" si="15"/>
        <v>0.5896425210689181</v>
      </c>
      <c r="AK16" s="125">
        <f t="shared" si="16"/>
        <v>-0.14473896473523762</v>
      </c>
    </row>
    <row r="17" spans="1:37" ht="16.5">
      <c r="A17" s="65"/>
      <c r="B17" s="66" t="s">
        <v>426</v>
      </c>
      <c r="C17" s="67"/>
      <c r="D17" s="88">
        <f>SUM(D9:D16)</f>
        <v>5329024486</v>
      </c>
      <c r="E17" s="89">
        <f>SUM(E9:E16)</f>
        <v>627684038</v>
      </c>
      <c r="F17" s="90">
        <f t="shared" si="0"/>
        <v>5956708524</v>
      </c>
      <c r="G17" s="88">
        <f>SUM(G9:G16)</f>
        <v>5298536053</v>
      </c>
      <c r="H17" s="89">
        <f>SUM(H9:H16)</f>
        <v>631268802</v>
      </c>
      <c r="I17" s="90">
        <f t="shared" si="1"/>
        <v>5929804855</v>
      </c>
      <c r="J17" s="88">
        <f>SUM(J9:J16)</f>
        <v>798947637</v>
      </c>
      <c r="K17" s="89">
        <f>SUM(K9:K16)</f>
        <v>126836343</v>
      </c>
      <c r="L17" s="89">
        <f t="shared" si="2"/>
        <v>925783980</v>
      </c>
      <c r="M17" s="105">
        <f t="shared" si="3"/>
        <v>0.15541871425636336</v>
      </c>
      <c r="N17" s="88">
        <f>SUM(N9:N16)</f>
        <v>715336858</v>
      </c>
      <c r="O17" s="89">
        <f>SUM(O9:O16)</f>
        <v>138151892</v>
      </c>
      <c r="P17" s="89">
        <f t="shared" si="4"/>
        <v>853488750</v>
      </c>
      <c r="Q17" s="105">
        <f t="shared" si="5"/>
        <v>0.14328193944041973</v>
      </c>
      <c r="R17" s="88">
        <f>SUM(R9:R16)</f>
        <v>751098149</v>
      </c>
      <c r="S17" s="89">
        <f>SUM(S9:S16)</f>
        <v>110920234</v>
      </c>
      <c r="T17" s="89">
        <f t="shared" si="6"/>
        <v>862018383</v>
      </c>
      <c r="U17" s="105">
        <f t="shared" si="7"/>
        <v>0.14537044710217534</v>
      </c>
      <c r="V17" s="88">
        <f>SUM(V9:V16)</f>
        <v>0</v>
      </c>
      <c r="W17" s="89">
        <f>SUM(W9:W16)</f>
        <v>0</v>
      </c>
      <c r="X17" s="89">
        <f t="shared" si="8"/>
        <v>0</v>
      </c>
      <c r="Y17" s="105">
        <f t="shared" si="9"/>
        <v>0</v>
      </c>
      <c r="Z17" s="88">
        <f t="shared" si="10"/>
        <v>2265382644</v>
      </c>
      <c r="AA17" s="89">
        <f t="shared" si="11"/>
        <v>375908469</v>
      </c>
      <c r="AB17" s="89">
        <f t="shared" si="12"/>
        <v>2641291113</v>
      </c>
      <c r="AC17" s="105">
        <f t="shared" si="13"/>
        <v>0.44542631293724083</v>
      </c>
      <c r="AD17" s="88">
        <f>SUM(AD9:AD16)</f>
        <v>879551832</v>
      </c>
      <c r="AE17" s="89">
        <f>SUM(AE9:AE16)</f>
        <v>105376928</v>
      </c>
      <c r="AF17" s="89">
        <f t="shared" si="14"/>
        <v>984928760</v>
      </c>
      <c r="AG17" s="89">
        <f>SUM(AG9:AG16)</f>
        <v>5654583870</v>
      </c>
      <c r="AH17" s="89">
        <f>SUM(AH9:AH16)</f>
        <v>5712246632</v>
      </c>
      <c r="AI17" s="90">
        <f>SUM(AI9:AI16)</f>
        <v>3364781000</v>
      </c>
      <c r="AJ17" s="126">
        <f t="shared" si="15"/>
        <v>0.5890468701317096</v>
      </c>
      <c r="AK17" s="127">
        <f t="shared" si="16"/>
        <v>-0.1247911341323813</v>
      </c>
    </row>
    <row r="18" spans="1:37" ht="12.75">
      <c r="A18" s="62" t="s">
        <v>98</v>
      </c>
      <c r="B18" s="63" t="s">
        <v>427</v>
      </c>
      <c r="C18" s="64" t="s">
        <v>428</v>
      </c>
      <c r="D18" s="85">
        <v>464982447</v>
      </c>
      <c r="E18" s="86">
        <v>35000964</v>
      </c>
      <c r="F18" s="87">
        <f t="shared" si="0"/>
        <v>499983411</v>
      </c>
      <c r="G18" s="85">
        <v>464982447</v>
      </c>
      <c r="H18" s="86">
        <v>35000964</v>
      </c>
      <c r="I18" s="87">
        <f t="shared" si="1"/>
        <v>499983411</v>
      </c>
      <c r="J18" s="85">
        <v>37591806</v>
      </c>
      <c r="K18" s="86">
        <v>3</v>
      </c>
      <c r="L18" s="86">
        <f t="shared" si="2"/>
        <v>37591809</v>
      </c>
      <c r="M18" s="104">
        <f t="shared" si="3"/>
        <v>0.07518611252484135</v>
      </c>
      <c r="N18" s="85">
        <v>38623852</v>
      </c>
      <c r="O18" s="86">
        <v>12402761</v>
      </c>
      <c r="P18" s="86">
        <f t="shared" si="4"/>
        <v>51026613</v>
      </c>
      <c r="Q18" s="104">
        <f t="shared" si="5"/>
        <v>0.10205661203427407</v>
      </c>
      <c r="R18" s="85">
        <v>10470217</v>
      </c>
      <c r="S18" s="86">
        <v>12402761</v>
      </c>
      <c r="T18" s="86">
        <f t="shared" si="6"/>
        <v>22872978</v>
      </c>
      <c r="U18" s="104">
        <f t="shared" si="7"/>
        <v>0.04574747380968606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86685875</v>
      </c>
      <c r="AA18" s="86">
        <f t="shared" si="11"/>
        <v>24805525</v>
      </c>
      <c r="AB18" s="86">
        <f t="shared" si="12"/>
        <v>111491400</v>
      </c>
      <c r="AC18" s="104">
        <f t="shared" si="13"/>
        <v>0.2229901983688015</v>
      </c>
      <c r="AD18" s="85">
        <v>99773947</v>
      </c>
      <c r="AE18" s="86">
        <v>858041</v>
      </c>
      <c r="AF18" s="86">
        <f t="shared" si="14"/>
        <v>100631988</v>
      </c>
      <c r="AG18" s="86">
        <v>549563564</v>
      </c>
      <c r="AH18" s="86">
        <v>549563745</v>
      </c>
      <c r="AI18" s="87">
        <v>274553959</v>
      </c>
      <c r="AJ18" s="124">
        <f t="shared" si="15"/>
        <v>0.49958528286832316</v>
      </c>
      <c r="AK18" s="125">
        <f t="shared" si="16"/>
        <v>-0.7727066864663351</v>
      </c>
    </row>
    <row r="19" spans="1:37" ht="12.75">
      <c r="A19" s="62" t="s">
        <v>98</v>
      </c>
      <c r="B19" s="63" t="s">
        <v>64</v>
      </c>
      <c r="C19" s="64" t="s">
        <v>65</v>
      </c>
      <c r="D19" s="85">
        <v>3077034726</v>
      </c>
      <c r="E19" s="86">
        <v>245502811</v>
      </c>
      <c r="F19" s="87">
        <f t="shared" si="0"/>
        <v>3322537537</v>
      </c>
      <c r="G19" s="85">
        <v>3063054987</v>
      </c>
      <c r="H19" s="86">
        <v>250437726</v>
      </c>
      <c r="I19" s="87">
        <f t="shared" si="1"/>
        <v>3313492713</v>
      </c>
      <c r="J19" s="85">
        <v>212124647</v>
      </c>
      <c r="K19" s="86">
        <v>0</v>
      </c>
      <c r="L19" s="86">
        <f t="shared" si="2"/>
        <v>212124647</v>
      </c>
      <c r="M19" s="104">
        <f t="shared" si="3"/>
        <v>0.06384416869268315</v>
      </c>
      <c r="N19" s="85">
        <v>234322815</v>
      </c>
      <c r="O19" s="86">
        <v>26017887</v>
      </c>
      <c r="P19" s="86">
        <f t="shared" si="4"/>
        <v>260340702</v>
      </c>
      <c r="Q19" s="104">
        <f t="shared" si="5"/>
        <v>0.07835598517724135</v>
      </c>
      <c r="R19" s="85">
        <v>331504645</v>
      </c>
      <c r="S19" s="86">
        <v>11791848</v>
      </c>
      <c r="T19" s="86">
        <f t="shared" si="6"/>
        <v>343296493</v>
      </c>
      <c r="U19" s="104">
        <f t="shared" si="7"/>
        <v>0.10360562787813803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777952107</v>
      </c>
      <c r="AA19" s="86">
        <f t="shared" si="11"/>
        <v>37809735</v>
      </c>
      <c r="AB19" s="86">
        <f t="shared" si="12"/>
        <v>815761842</v>
      </c>
      <c r="AC19" s="104">
        <f t="shared" si="13"/>
        <v>0.24619394477599987</v>
      </c>
      <c r="AD19" s="85">
        <v>800034831</v>
      </c>
      <c r="AE19" s="86">
        <v>21159348</v>
      </c>
      <c r="AF19" s="86">
        <f t="shared" si="14"/>
        <v>821194179</v>
      </c>
      <c r="AG19" s="86">
        <v>2957646190</v>
      </c>
      <c r="AH19" s="86">
        <v>3013664906</v>
      </c>
      <c r="AI19" s="87">
        <v>1470785376</v>
      </c>
      <c r="AJ19" s="124">
        <f t="shared" si="15"/>
        <v>0.48803879060069594</v>
      </c>
      <c r="AK19" s="125">
        <f t="shared" si="16"/>
        <v>-0.5819545464654348</v>
      </c>
    </row>
    <row r="20" spans="1:37" ht="12.75">
      <c r="A20" s="62" t="s">
        <v>98</v>
      </c>
      <c r="B20" s="63" t="s">
        <v>92</v>
      </c>
      <c r="C20" s="64" t="s">
        <v>93</v>
      </c>
      <c r="D20" s="85">
        <v>1421172405</v>
      </c>
      <c r="E20" s="86">
        <v>282174770</v>
      </c>
      <c r="F20" s="87">
        <f t="shared" si="0"/>
        <v>1703347175</v>
      </c>
      <c r="G20" s="85">
        <v>1442430960</v>
      </c>
      <c r="H20" s="86">
        <v>316639100</v>
      </c>
      <c r="I20" s="87">
        <f t="shared" si="1"/>
        <v>1759070060</v>
      </c>
      <c r="J20" s="85">
        <v>289481769</v>
      </c>
      <c r="K20" s="86">
        <v>26135859</v>
      </c>
      <c r="L20" s="86">
        <f t="shared" si="2"/>
        <v>315617628</v>
      </c>
      <c r="M20" s="104">
        <f t="shared" si="3"/>
        <v>0.18529260072891482</v>
      </c>
      <c r="N20" s="85">
        <v>309046796</v>
      </c>
      <c r="O20" s="86">
        <v>67774284</v>
      </c>
      <c r="P20" s="86">
        <f t="shared" si="4"/>
        <v>376821080</v>
      </c>
      <c r="Q20" s="104">
        <f t="shared" si="5"/>
        <v>0.2212238852599148</v>
      </c>
      <c r="R20" s="85">
        <v>313590895</v>
      </c>
      <c r="S20" s="86">
        <v>62872498</v>
      </c>
      <c r="T20" s="86">
        <f t="shared" si="6"/>
        <v>376463393</v>
      </c>
      <c r="U20" s="104">
        <f t="shared" si="7"/>
        <v>0.21401273409201224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912119460</v>
      </c>
      <c r="AA20" s="86">
        <f t="shared" si="11"/>
        <v>156782641</v>
      </c>
      <c r="AB20" s="86">
        <f t="shared" si="12"/>
        <v>1068902101</v>
      </c>
      <c r="AC20" s="104">
        <f t="shared" si="13"/>
        <v>0.6076518072281897</v>
      </c>
      <c r="AD20" s="85">
        <v>300955044</v>
      </c>
      <c r="AE20" s="86">
        <v>52179408</v>
      </c>
      <c r="AF20" s="86">
        <f t="shared" si="14"/>
        <v>353134452</v>
      </c>
      <c r="AG20" s="86">
        <v>1661295870</v>
      </c>
      <c r="AH20" s="86">
        <v>1685410921</v>
      </c>
      <c r="AI20" s="87">
        <v>1025938584</v>
      </c>
      <c r="AJ20" s="124">
        <f t="shared" si="15"/>
        <v>0.6087171806097488</v>
      </c>
      <c r="AK20" s="125">
        <f t="shared" si="16"/>
        <v>0.06606248942258408</v>
      </c>
    </row>
    <row r="21" spans="1:37" ht="12.75">
      <c r="A21" s="62" t="s">
        <v>98</v>
      </c>
      <c r="B21" s="63" t="s">
        <v>429</v>
      </c>
      <c r="C21" s="64" t="s">
        <v>430</v>
      </c>
      <c r="D21" s="85">
        <v>332104236</v>
      </c>
      <c r="E21" s="86">
        <v>81869138</v>
      </c>
      <c r="F21" s="87">
        <f t="shared" si="0"/>
        <v>413973374</v>
      </c>
      <c r="G21" s="85">
        <v>311327959</v>
      </c>
      <c r="H21" s="86">
        <v>56259138</v>
      </c>
      <c r="I21" s="87">
        <f t="shared" si="1"/>
        <v>367587097</v>
      </c>
      <c r="J21" s="85">
        <v>33377528</v>
      </c>
      <c r="K21" s="86">
        <v>124707</v>
      </c>
      <c r="L21" s="86">
        <f t="shared" si="2"/>
        <v>33502235</v>
      </c>
      <c r="M21" s="104">
        <f t="shared" si="3"/>
        <v>0.08092847778176188</v>
      </c>
      <c r="N21" s="85">
        <v>78354847</v>
      </c>
      <c r="O21" s="86">
        <v>138036</v>
      </c>
      <c r="P21" s="86">
        <f t="shared" si="4"/>
        <v>78492883</v>
      </c>
      <c r="Q21" s="104">
        <f t="shared" si="5"/>
        <v>0.1896085302336377</v>
      </c>
      <c r="R21" s="85">
        <v>45101729</v>
      </c>
      <c r="S21" s="86">
        <v>3532575</v>
      </c>
      <c r="T21" s="86">
        <f t="shared" si="6"/>
        <v>48634304</v>
      </c>
      <c r="U21" s="104">
        <f t="shared" si="7"/>
        <v>0.132306885624987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156834104</v>
      </c>
      <c r="AA21" s="86">
        <f t="shared" si="11"/>
        <v>3795318</v>
      </c>
      <c r="AB21" s="86">
        <f t="shared" si="12"/>
        <v>160629422</v>
      </c>
      <c r="AC21" s="104">
        <f t="shared" si="13"/>
        <v>0.4369832981379104</v>
      </c>
      <c r="AD21" s="85">
        <v>43332758</v>
      </c>
      <c r="AE21" s="86">
        <v>1930085</v>
      </c>
      <c r="AF21" s="86">
        <f t="shared" si="14"/>
        <v>45262843</v>
      </c>
      <c r="AG21" s="86">
        <v>336722593</v>
      </c>
      <c r="AH21" s="86">
        <v>340728193</v>
      </c>
      <c r="AI21" s="87">
        <v>149834388</v>
      </c>
      <c r="AJ21" s="124">
        <f t="shared" si="15"/>
        <v>0.43974754974267716</v>
      </c>
      <c r="AK21" s="125">
        <f t="shared" si="16"/>
        <v>0.07448628447841865</v>
      </c>
    </row>
    <row r="22" spans="1:37" ht="12.75">
      <c r="A22" s="62" t="s">
        <v>98</v>
      </c>
      <c r="B22" s="63" t="s">
        <v>431</v>
      </c>
      <c r="C22" s="64" t="s">
        <v>432</v>
      </c>
      <c r="D22" s="85">
        <v>807703836</v>
      </c>
      <c r="E22" s="86">
        <v>153363891</v>
      </c>
      <c r="F22" s="87">
        <f t="shared" si="0"/>
        <v>961067727</v>
      </c>
      <c r="G22" s="85">
        <v>845568288</v>
      </c>
      <c r="H22" s="86">
        <v>156325325</v>
      </c>
      <c r="I22" s="87">
        <f t="shared" si="1"/>
        <v>1001893613</v>
      </c>
      <c r="J22" s="85">
        <v>76727335</v>
      </c>
      <c r="K22" s="86">
        <v>9240514</v>
      </c>
      <c r="L22" s="86">
        <f t="shared" si="2"/>
        <v>85967849</v>
      </c>
      <c r="M22" s="104">
        <f t="shared" si="3"/>
        <v>0.08945035462625622</v>
      </c>
      <c r="N22" s="85">
        <v>102448583</v>
      </c>
      <c r="O22" s="86">
        <v>50598312</v>
      </c>
      <c r="P22" s="86">
        <f t="shared" si="4"/>
        <v>153046895</v>
      </c>
      <c r="Q22" s="104">
        <f t="shared" si="5"/>
        <v>0.1592467322544897</v>
      </c>
      <c r="R22" s="85">
        <v>108804757</v>
      </c>
      <c r="S22" s="86">
        <v>35810575</v>
      </c>
      <c r="T22" s="86">
        <f t="shared" si="6"/>
        <v>144615332</v>
      </c>
      <c r="U22" s="104">
        <f t="shared" si="7"/>
        <v>0.1443420041045815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287980675</v>
      </c>
      <c r="AA22" s="86">
        <f t="shared" si="11"/>
        <v>95649401</v>
      </c>
      <c r="AB22" s="86">
        <f t="shared" si="12"/>
        <v>383630076</v>
      </c>
      <c r="AC22" s="104">
        <f t="shared" si="13"/>
        <v>0.38290500211023903</v>
      </c>
      <c r="AD22" s="85">
        <v>106814375</v>
      </c>
      <c r="AE22" s="86">
        <v>8626168</v>
      </c>
      <c r="AF22" s="86">
        <f t="shared" si="14"/>
        <v>115440543</v>
      </c>
      <c r="AG22" s="86">
        <v>748957122</v>
      </c>
      <c r="AH22" s="86">
        <v>882592554</v>
      </c>
      <c r="AI22" s="87">
        <v>331569610</v>
      </c>
      <c r="AJ22" s="124">
        <f t="shared" si="15"/>
        <v>0.3756768720711414</v>
      </c>
      <c r="AK22" s="125">
        <f t="shared" si="16"/>
        <v>0.2527256736829451</v>
      </c>
    </row>
    <row r="23" spans="1:37" ht="12.75">
      <c r="A23" s="62" t="s">
        <v>98</v>
      </c>
      <c r="B23" s="63" t="s">
        <v>433</v>
      </c>
      <c r="C23" s="64" t="s">
        <v>434</v>
      </c>
      <c r="D23" s="85">
        <v>618303413</v>
      </c>
      <c r="E23" s="86">
        <v>121003000</v>
      </c>
      <c r="F23" s="87">
        <f t="shared" si="0"/>
        <v>739306413</v>
      </c>
      <c r="G23" s="85">
        <v>629597304</v>
      </c>
      <c r="H23" s="86">
        <v>121002450</v>
      </c>
      <c r="I23" s="87">
        <f t="shared" si="1"/>
        <v>750599754</v>
      </c>
      <c r="J23" s="85">
        <v>102158619</v>
      </c>
      <c r="K23" s="86">
        <v>50689759</v>
      </c>
      <c r="L23" s="86">
        <f t="shared" si="2"/>
        <v>152848378</v>
      </c>
      <c r="M23" s="104">
        <f t="shared" si="3"/>
        <v>0.2067456406603631</v>
      </c>
      <c r="N23" s="85">
        <v>102360356</v>
      </c>
      <c r="O23" s="86">
        <v>22438000</v>
      </c>
      <c r="P23" s="86">
        <f t="shared" si="4"/>
        <v>124798356</v>
      </c>
      <c r="Q23" s="104">
        <f t="shared" si="5"/>
        <v>0.16880464419831834</v>
      </c>
      <c r="R23" s="85">
        <v>98425433</v>
      </c>
      <c r="S23" s="86">
        <v>12860335</v>
      </c>
      <c r="T23" s="86">
        <f t="shared" si="6"/>
        <v>111285768</v>
      </c>
      <c r="U23" s="104">
        <f t="shared" si="7"/>
        <v>0.1482624626599598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302944408</v>
      </c>
      <c r="AA23" s="86">
        <f t="shared" si="11"/>
        <v>85988094</v>
      </c>
      <c r="AB23" s="86">
        <f t="shared" si="12"/>
        <v>388932502</v>
      </c>
      <c r="AC23" s="104">
        <f t="shared" si="13"/>
        <v>0.5181623094430164</v>
      </c>
      <c r="AD23" s="85">
        <v>52510463</v>
      </c>
      <c r="AE23" s="86">
        <v>16981664</v>
      </c>
      <c r="AF23" s="86">
        <f t="shared" si="14"/>
        <v>69492127</v>
      </c>
      <c r="AG23" s="86">
        <v>744860000</v>
      </c>
      <c r="AH23" s="86">
        <v>726729902</v>
      </c>
      <c r="AI23" s="87">
        <v>332177901</v>
      </c>
      <c r="AJ23" s="124">
        <f t="shared" si="15"/>
        <v>0.4570857757274449</v>
      </c>
      <c r="AK23" s="125">
        <f t="shared" si="16"/>
        <v>0.6014154812098356</v>
      </c>
    </row>
    <row r="24" spans="1:37" ht="12.75">
      <c r="A24" s="62" t="s">
        <v>113</v>
      </c>
      <c r="B24" s="63" t="s">
        <v>435</v>
      </c>
      <c r="C24" s="64" t="s">
        <v>436</v>
      </c>
      <c r="D24" s="85">
        <v>371605714</v>
      </c>
      <c r="E24" s="86">
        <v>29384500</v>
      </c>
      <c r="F24" s="87">
        <f t="shared" si="0"/>
        <v>400990214</v>
      </c>
      <c r="G24" s="85">
        <v>418815935</v>
      </c>
      <c r="H24" s="86">
        <v>25498452</v>
      </c>
      <c r="I24" s="87">
        <f t="shared" si="1"/>
        <v>444314387</v>
      </c>
      <c r="J24" s="85">
        <v>81864068</v>
      </c>
      <c r="K24" s="86">
        <v>7804535</v>
      </c>
      <c r="L24" s="86">
        <f t="shared" si="2"/>
        <v>89668603</v>
      </c>
      <c r="M24" s="104">
        <f t="shared" si="3"/>
        <v>0.22361793347904496</v>
      </c>
      <c r="N24" s="85">
        <v>107686914</v>
      </c>
      <c r="O24" s="86">
        <v>608242</v>
      </c>
      <c r="P24" s="86">
        <f t="shared" si="4"/>
        <v>108295156</v>
      </c>
      <c r="Q24" s="104">
        <f t="shared" si="5"/>
        <v>0.27006932393616967</v>
      </c>
      <c r="R24" s="85">
        <v>90836544</v>
      </c>
      <c r="S24" s="86">
        <v>3892696</v>
      </c>
      <c r="T24" s="86">
        <f t="shared" si="6"/>
        <v>94729240</v>
      </c>
      <c r="U24" s="104">
        <f t="shared" si="7"/>
        <v>0.21320317948651074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280387526</v>
      </c>
      <c r="AA24" s="86">
        <f t="shared" si="11"/>
        <v>12305473</v>
      </c>
      <c r="AB24" s="86">
        <f t="shared" si="12"/>
        <v>292692999</v>
      </c>
      <c r="AC24" s="104">
        <f t="shared" si="13"/>
        <v>0.658752017858922</v>
      </c>
      <c r="AD24" s="85">
        <v>86835836</v>
      </c>
      <c r="AE24" s="86">
        <v>5514258</v>
      </c>
      <c r="AF24" s="86">
        <f t="shared" si="14"/>
        <v>92350094</v>
      </c>
      <c r="AG24" s="86">
        <v>449956402</v>
      </c>
      <c r="AH24" s="86">
        <v>527169879</v>
      </c>
      <c r="AI24" s="87">
        <v>283268163</v>
      </c>
      <c r="AJ24" s="124">
        <f t="shared" si="15"/>
        <v>0.5373375344155428</v>
      </c>
      <c r="AK24" s="125">
        <f t="shared" si="16"/>
        <v>0.02576224773523239</v>
      </c>
    </row>
    <row r="25" spans="1:37" ht="16.5">
      <c r="A25" s="65"/>
      <c r="B25" s="66" t="s">
        <v>437</v>
      </c>
      <c r="C25" s="67"/>
      <c r="D25" s="88">
        <f>SUM(D18:D24)</f>
        <v>7092906777</v>
      </c>
      <c r="E25" s="89">
        <f>SUM(E18:E24)</f>
        <v>948299074</v>
      </c>
      <c r="F25" s="90">
        <f t="shared" si="0"/>
        <v>8041205851</v>
      </c>
      <c r="G25" s="88">
        <f>SUM(G18:G24)</f>
        <v>7175777880</v>
      </c>
      <c r="H25" s="89">
        <f>SUM(H18:H24)</f>
        <v>961163155</v>
      </c>
      <c r="I25" s="90">
        <f t="shared" si="1"/>
        <v>8136941035</v>
      </c>
      <c r="J25" s="88">
        <f>SUM(J18:J24)</f>
        <v>833325772</v>
      </c>
      <c r="K25" s="89">
        <f>SUM(K18:K24)</f>
        <v>93995377</v>
      </c>
      <c r="L25" s="89">
        <f t="shared" si="2"/>
        <v>927321149</v>
      </c>
      <c r="M25" s="105">
        <f t="shared" si="3"/>
        <v>0.11532115533203006</v>
      </c>
      <c r="N25" s="88">
        <f>SUM(N18:N24)</f>
        <v>972844163</v>
      </c>
      <c r="O25" s="89">
        <f>SUM(O18:O24)</f>
        <v>179977522</v>
      </c>
      <c r="P25" s="89">
        <f t="shared" si="4"/>
        <v>1152821685</v>
      </c>
      <c r="Q25" s="105">
        <f t="shared" si="5"/>
        <v>0.14336427973133353</v>
      </c>
      <c r="R25" s="88">
        <f>SUM(R18:R24)</f>
        <v>998734220</v>
      </c>
      <c r="S25" s="89">
        <f>SUM(S18:S24)</f>
        <v>143163288</v>
      </c>
      <c r="T25" s="89">
        <f t="shared" si="6"/>
        <v>1141897508</v>
      </c>
      <c r="U25" s="105">
        <f t="shared" si="7"/>
        <v>0.1403349862175817</v>
      </c>
      <c r="V25" s="88">
        <f>SUM(V18:V24)</f>
        <v>0</v>
      </c>
      <c r="W25" s="89">
        <f>SUM(W18:W24)</f>
        <v>0</v>
      </c>
      <c r="X25" s="89">
        <f t="shared" si="8"/>
        <v>0</v>
      </c>
      <c r="Y25" s="105">
        <f t="shared" si="9"/>
        <v>0</v>
      </c>
      <c r="Z25" s="88">
        <f t="shared" si="10"/>
        <v>2804904155</v>
      </c>
      <c r="AA25" s="89">
        <f t="shared" si="11"/>
        <v>417136187</v>
      </c>
      <c r="AB25" s="89">
        <f t="shared" si="12"/>
        <v>3222040342</v>
      </c>
      <c r="AC25" s="105">
        <f t="shared" si="13"/>
        <v>0.3959768576595074</v>
      </c>
      <c r="AD25" s="88">
        <f>SUM(AD18:AD24)</f>
        <v>1490257254</v>
      </c>
      <c r="AE25" s="89">
        <f>SUM(AE18:AE24)</f>
        <v>107248972</v>
      </c>
      <c r="AF25" s="89">
        <f t="shared" si="14"/>
        <v>1597506226</v>
      </c>
      <c r="AG25" s="89">
        <f>SUM(AG18:AG24)</f>
        <v>7449001741</v>
      </c>
      <c r="AH25" s="89">
        <f>SUM(AH18:AH24)</f>
        <v>7725860100</v>
      </c>
      <c r="AI25" s="90">
        <f>SUM(AI18:AI24)</f>
        <v>3868127981</v>
      </c>
      <c r="AJ25" s="126">
        <f t="shared" si="15"/>
        <v>0.5006727964178384</v>
      </c>
      <c r="AK25" s="127">
        <f t="shared" si="16"/>
        <v>-0.2851999639092486</v>
      </c>
    </row>
    <row r="26" spans="1:37" ht="12.75">
      <c r="A26" s="62" t="s">
        <v>98</v>
      </c>
      <c r="B26" s="63" t="s">
        <v>438</v>
      </c>
      <c r="C26" s="64" t="s">
        <v>439</v>
      </c>
      <c r="D26" s="85">
        <v>675754588</v>
      </c>
      <c r="E26" s="86">
        <v>112170049</v>
      </c>
      <c r="F26" s="87">
        <f t="shared" si="0"/>
        <v>787924637</v>
      </c>
      <c r="G26" s="85">
        <v>565748838</v>
      </c>
      <c r="H26" s="86">
        <v>116769049</v>
      </c>
      <c r="I26" s="87">
        <f t="shared" si="1"/>
        <v>682517887</v>
      </c>
      <c r="J26" s="85">
        <v>158812830</v>
      </c>
      <c r="K26" s="86">
        <v>13462145</v>
      </c>
      <c r="L26" s="86">
        <f t="shared" si="2"/>
        <v>172274975</v>
      </c>
      <c r="M26" s="104">
        <f t="shared" si="3"/>
        <v>0.2186439754643692</v>
      </c>
      <c r="N26" s="85">
        <v>126208170</v>
      </c>
      <c r="O26" s="86">
        <v>5383946</v>
      </c>
      <c r="P26" s="86">
        <f t="shared" si="4"/>
        <v>131592116</v>
      </c>
      <c r="Q26" s="104">
        <f t="shared" si="5"/>
        <v>0.16701104372244677</v>
      </c>
      <c r="R26" s="85">
        <v>130761751</v>
      </c>
      <c r="S26" s="86">
        <v>42424651</v>
      </c>
      <c r="T26" s="86">
        <f t="shared" si="6"/>
        <v>173186402</v>
      </c>
      <c r="U26" s="104">
        <f t="shared" si="7"/>
        <v>0.25374631976495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415782751</v>
      </c>
      <c r="AA26" s="86">
        <f t="shared" si="11"/>
        <v>61270742</v>
      </c>
      <c r="AB26" s="86">
        <f t="shared" si="12"/>
        <v>477053493</v>
      </c>
      <c r="AC26" s="104">
        <f t="shared" si="13"/>
        <v>0.69896115850807</v>
      </c>
      <c r="AD26" s="85">
        <v>104932923</v>
      </c>
      <c r="AE26" s="86">
        <v>11655825</v>
      </c>
      <c r="AF26" s="86">
        <f t="shared" si="14"/>
        <v>116588748</v>
      </c>
      <c r="AG26" s="86">
        <v>576312901</v>
      </c>
      <c r="AH26" s="86">
        <v>661837993</v>
      </c>
      <c r="AI26" s="87">
        <v>369840744</v>
      </c>
      <c r="AJ26" s="124">
        <f t="shared" si="15"/>
        <v>0.5588085723570723</v>
      </c>
      <c r="AK26" s="125">
        <f t="shared" si="16"/>
        <v>0.4854469661171763</v>
      </c>
    </row>
    <row r="27" spans="1:37" ht="12.75">
      <c r="A27" s="62" t="s">
        <v>98</v>
      </c>
      <c r="B27" s="63" t="s">
        <v>440</v>
      </c>
      <c r="C27" s="64" t="s">
        <v>441</v>
      </c>
      <c r="D27" s="85">
        <v>823193665</v>
      </c>
      <c r="E27" s="86">
        <v>259173883</v>
      </c>
      <c r="F27" s="87">
        <f t="shared" si="0"/>
        <v>1082367548</v>
      </c>
      <c r="G27" s="85">
        <v>823193665</v>
      </c>
      <c r="H27" s="86">
        <v>259173883</v>
      </c>
      <c r="I27" s="87">
        <f t="shared" si="1"/>
        <v>1082367548</v>
      </c>
      <c r="J27" s="85">
        <v>154525748</v>
      </c>
      <c r="K27" s="86">
        <v>30829794</v>
      </c>
      <c r="L27" s="86">
        <f t="shared" si="2"/>
        <v>185355542</v>
      </c>
      <c r="M27" s="104">
        <f t="shared" si="3"/>
        <v>0.17125009184033665</v>
      </c>
      <c r="N27" s="85">
        <v>186283804</v>
      </c>
      <c r="O27" s="86">
        <v>36043566</v>
      </c>
      <c r="P27" s="86">
        <f t="shared" si="4"/>
        <v>222327370</v>
      </c>
      <c r="Q27" s="104">
        <f t="shared" si="5"/>
        <v>0.20540838498975397</v>
      </c>
      <c r="R27" s="85">
        <v>164280253</v>
      </c>
      <c r="S27" s="86">
        <v>30743324</v>
      </c>
      <c r="T27" s="86">
        <f t="shared" si="6"/>
        <v>195023577</v>
      </c>
      <c r="U27" s="104">
        <f t="shared" si="7"/>
        <v>0.18018239493632712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505089805</v>
      </c>
      <c r="AA27" s="86">
        <f t="shared" si="11"/>
        <v>97616684</v>
      </c>
      <c r="AB27" s="86">
        <f t="shared" si="12"/>
        <v>602706489</v>
      </c>
      <c r="AC27" s="104">
        <f t="shared" si="13"/>
        <v>0.5568408717664177</v>
      </c>
      <c r="AD27" s="85">
        <v>96564337</v>
      </c>
      <c r="AE27" s="86">
        <v>52611211</v>
      </c>
      <c r="AF27" s="86">
        <f t="shared" si="14"/>
        <v>149175548</v>
      </c>
      <c r="AG27" s="86">
        <v>1064349285</v>
      </c>
      <c r="AH27" s="86">
        <v>1079962886</v>
      </c>
      <c r="AI27" s="87">
        <v>578727600</v>
      </c>
      <c r="AJ27" s="124">
        <f t="shared" si="15"/>
        <v>0.5358773042132117</v>
      </c>
      <c r="AK27" s="125">
        <f t="shared" si="16"/>
        <v>0.3073427891815086</v>
      </c>
    </row>
    <row r="28" spans="1:37" ht="12.75">
      <c r="A28" s="62" t="s">
        <v>98</v>
      </c>
      <c r="B28" s="63" t="s">
        <v>442</v>
      </c>
      <c r="C28" s="64" t="s">
        <v>443</v>
      </c>
      <c r="D28" s="85">
        <v>1013532331</v>
      </c>
      <c r="E28" s="86">
        <v>553040515</v>
      </c>
      <c r="F28" s="87">
        <f t="shared" si="0"/>
        <v>1566572846</v>
      </c>
      <c r="G28" s="85">
        <v>1100895999</v>
      </c>
      <c r="H28" s="86">
        <v>540283743</v>
      </c>
      <c r="I28" s="87">
        <f t="shared" si="1"/>
        <v>1641179742</v>
      </c>
      <c r="J28" s="85">
        <v>108668753</v>
      </c>
      <c r="K28" s="86">
        <v>181821627</v>
      </c>
      <c r="L28" s="86">
        <f t="shared" si="2"/>
        <v>290490380</v>
      </c>
      <c r="M28" s="104">
        <f t="shared" si="3"/>
        <v>0.1854304960932535</v>
      </c>
      <c r="N28" s="85">
        <v>199232921</v>
      </c>
      <c r="O28" s="86">
        <v>83672167</v>
      </c>
      <c r="P28" s="86">
        <f t="shared" si="4"/>
        <v>282905088</v>
      </c>
      <c r="Q28" s="104">
        <f t="shared" si="5"/>
        <v>0.18058853038488068</v>
      </c>
      <c r="R28" s="85">
        <v>181620054</v>
      </c>
      <c r="S28" s="86">
        <v>186205858</v>
      </c>
      <c r="T28" s="86">
        <f t="shared" si="6"/>
        <v>367825912</v>
      </c>
      <c r="U28" s="104">
        <f t="shared" si="7"/>
        <v>0.2241228688039704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489521728</v>
      </c>
      <c r="AA28" s="86">
        <f t="shared" si="11"/>
        <v>451699652</v>
      </c>
      <c r="AB28" s="86">
        <f t="shared" si="12"/>
        <v>941221380</v>
      </c>
      <c r="AC28" s="104">
        <f t="shared" si="13"/>
        <v>0.5735029234841725</v>
      </c>
      <c r="AD28" s="85">
        <v>203463984</v>
      </c>
      <c r="AE28" s="86">
        <v>55745843</v>
      </c>
      <c r="AF28" s="86">
        <f t="shared" si="14"/>
        <v>259209827</v>
      </c>
      <c r="AG28" s="86">
        <v>1584094146</v>
      </c>
      <c r="AH28" s="86">
        <v>1600099629</v>
      </c>
      <c r="AI28" s="87">
        <v>1011202988</v>
      </c>
      <c r="AJ28" s="124">
        <f t="shared" si="15"/>
        <v>0.6319625163790348</v>
      </c>
      <c r="AK28" s="125">
        <f t="shared" si="16"/>
        <v>0.41902765129348274</v>
      </c>
    </row>
    <row r="29" spans="1:37" ht="12.75">
      <c r="A29" s="62" t="s">
        <v>98</v>
      </c>
      <c r="B29" s="63" t="s">
        <v>60</v>
      </c>
      <c r="C29" s="64" t="s">
        <v>61</v>
      </c>
      <c r="D29" s="85">
        <v>2682858290</v>
      </c>
      <c r="E29" s="86">
        <v>607133896</v>
      </c>
      <c r="F29" s="87">
        <f t="shared" si="0"/>
        <v>3289992186</v>
      </c>
      <c r="G29" s="85">
        <v>2964622139</v>
      </c>
      <c r="H29" s="86">
        <v>612978591</v>
      </c>
      <c r="I29" s="87">
        <f t="shared" si="1"/>
        <v>3577600730</v>
      </c>
      <c r="J29" s="85">
        <v>403682853</v>
      </c>
      <c r="K29" s="86">
        <v>13093123</v>
      </c>
      <c r="L29" s="86">
        <f t="shared" si="2"/>
        <v>416775976</v>
      </c>
      <c r="M29" s="104">
        <f t="shared" si="3"/>
        <v>0.12667992883798296</v>
      </c>
      <c r="N29" s="85">
        <v>584676498</v>
      </c>
      <c r="O29" s="86">
        <v>168519763</v>
      </c>
      <c r="P29" s="86">
        <f t="shared" si="4"/>
        <v>753196261</v>
      </c>
      <c r="Q29" s="104">
        <f t="shared" si="5"/>
        <v>0.22893557747799465</v>
      </c>
      <c r="R29" s="85">
        <v>613905118</v>
      </c>
      <c r="S29" s="86">
        <v>107804485</v>
      </c>
      <c r="T29" s="86">
        <f t="shared" si="6"/>
        <v>721709603</v>
      </c>
      <c r="U29" s="104">
        <f t="shared" si="7"/>
        <v>0.20173005806603803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1602264469</v>
      </c>
      <c r="AA29" s="86">
        <f t="shared" si="11"/>
        <v>289417371</v>
      </c>
      <c r="AB29" s="86">
        <f t="shared" si="12"/>
        <v>1891681840</v>
      </c>
      <c r="AC29" s="104">
        <f t="shared" si="13"/>
        <v>0.5287571148276236</v>
      </c>
      <c r="AD29" s="85">
        <v>646085816</v>
      </c>
      <c r="AE29" s="86">
        <v>84429488</v>
      </c>
      <c r="AF29" s="86">
        <f t="shared" si="14"/>
        <v>730515304</v>
      </c>
      <c r="AG29" s="86">
        <v>3427314200</v>
      </c>
      <c r="AH29" s="86">
        <v>3144914848</v>
      </c>
      <c r="AI29" s="87">
        <v>2025384598</v>
      </c>
      <c r="AJ29" s="124">
        <f t="shared" si="15"/>
        <v>0.6440188990452437</v>
      </c>
      <c r="AK29" s="125">
        <f t="shared" si="16"/>
        <v>-0.012054095173343549</v>
      </c>
    </row>
    <row r="30" spans="1:37" ht="12.75">
      <c r="A30" s="62" t="s">
        <v>113</v>
      </c>
      <c r="B30" s="63" t="s">
        <v>444</v>
      </c>
      <c r="C30" s="64" t="s">
        <v>445</v>
      </c>
      <c r="D30" s="85">
        <v>233462000</v>
      </c>
      <c r="E30" s="86">
        <v>44547000</v>
      </c>
      <c r="F30" s="87">
        <f t="shared" si="0"/>
        <v>278009000</v>
      </c>
      <c r="G30" s="85">
        <v>238293840</v>
      </c>
      <c r="H30" s="86">
        <v>39267000</v>
      </c>
      <c r="I30" s="87">
        <f t="shared" si="1"/>
        <v>277560840</v>
      </c>
      <c r="J30" s="85">
        <v>40477749</v>
      </c>
      <c r="K30" s="86">
        <v>364951</v>
      </c>
      <c r="L30" s="86">
        <f t="shared" si="2"/>
        <v>40842700</v>
      </c>
      <c r="M30" s="104">
        <f t="shared" si="3"/>
        <v>0.1469114309248981</v>
      </c>
      <c r="N30" s="85">
        <v>61054107</v>
      </c>
      <c r="O30" s="86">
        <v>2527251</v>
      </c>
      <c r="P30" s="86">
        <f t="shared" si="4"/>
        <v>63581358</v>
      </c>
      <c r="Q30" s="104">
        <f t="shared" si="5"/>
        <v>0.22870251682499487</v>
      </c>
      <c r="R30" s="85">
        <v>46504210</v>
      </c>
      <c r="S30" s="86">
        <v>2328236</v>
      </c>
      <c r="T30" s="86">
        <f t="shared" si="6"/>
        <v>48832446</v>
      </c>
      <c r="U30" s="104">
        <f t="shared" si="7"/>
        <v>0.17593420599245918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148036066</v>
      </c>
      <c r="AA30" s="86">
        <f t="shared" si="11"/>
        <v>5220438</v>
      </c>
      <c r="AB30" s="86">
        <f t="shared" si="12"/>
        <v>153256504</v>
      </c>
      <c r="AC30" s="104">
        <f t="shared" si="13"/>
        <v>0.5521546339173783</v>
      </c>
      <c r="AD30" s="85">
        <v>38653935</v>
      </c>
      <c r="AE30" s="86">
        <v>8911103</v>
      </c>
      <c r="AF30" s="86">
        <f t="shared" si="14"/>
        <v>47565038</v>
      </c>
      <c r="AG30" s="86">
        <v>246986368</v>
      </c>
      <c r="AH30" s="86">
        <v>249077368</v>
      </c>
      <c r="AI30" s="87">
        <v>148217726</v>
      </c>
      <c r="AJ30" s="124">
        <f t="shared" si="15"/>
        <v>0.5950670154825146</v>
      </c>
      <c r="AK30" s="125">
        <f t="shared" si="16"/>
        <v>0.026645789707978373</v>
      </c>
    </row>
    <row r="31" spans="1:37" ht="16.5">
      <c r="A31" s="65"/>
      <c r="B31" s="66" t="s">
        <v>446</v>
      </c>
      <c r="C31" s="67"/>
      <c r="D31" s="88">
        <f>SUM(D26:D30)</f>
        <v>5428800874</v>
      </c>
      <c r="E31" s="89">
        <f>SUM(E26:E30)</f>
        <v>1576065343</v>
      </c>
      <c r="F31" s="90">
        <f t="shared" si="0"/>
        <v>7004866217</v>
      </c>
      <c r="G31" s="88">
        <f>SUM(G26:G30)</f>
        <v>5692754481</v>
      </c>
      <c r="H31" s="89">
        <f>SUM(H26:H30)</f>
        <v>1568472266</v>
      </c>
      <c r="I31" s="90">
        <f t="shared" si="1"/>
        <v>7261226747</v>
      </c>
      <c r="J31" s="88">
        <f>SUM(J26:J30)</f>
        <v>866167933</v>
      </c>
      <c r="K31" s="89">
        <f>SUM(K26:K30)</f>
        <v>239571640</v>
      </c>
      <c r="L31" s="89">
        <f t="shared" si="2"/>
        <v>1105739573</v>
      </c>
      <c r="M31" s="105">
        <f t="shared" si="3"/>
        <v>0.15785306082170392</v>
      </c>
      <c r="N31" s="88">
        <f>SUM(N26:N30)</f>
        <v>1157455500</v>
      </c>
      <c r="O31" s="89">
        <f>SUM(O26:O30)</f>
        <v>296146693</v>
      </c>
      <c r="P31" s="89">
        <f t="shared" si="4"/>
        <v>1453602193</v>
      </c>
      <c r="Q31" s="105">
        <f t="shared" si="5"/>
        <v>0.2075131983923227</v>
      </c>
      <c r="R31" s="88">
        <f>SUM(R26:R30)</f>
        <v>1137071386</v>
      </c>
      <c r="S31" s="89">
        <f>SUM(S26:S30)</f>
        <v>369506554</v>
      </c>
      <c r="T31" s="89">
        <f t="shared" si="6"/>
        <v>1506577940</v>
      </c>
      <c r="U31" s="105">
        <f t="shared" si="7"/>
        <v>0.20748256355201244</v>
      </c>
      <c r="V31" s="88">
        <f>SUM(V26:V30)</f>
        <v>0</v>
      </c>
      <c r="W31" s="89">
        <f>SUM(W26:W30)</f>
        <v>0</v>
      </c>
      <c r="X31" s="89">
        <f t="shared" si="8"/>
        <v>0</v>
      </c>
      <c r="Y31" s="105">
        <f t="shared" si="9"/>
        <v>0</v>
      </c>
      <c r="Z31" s="88">
        <f t="shared" si="10"/>
        <v>3160694819</v>
      </c>
      <c r="AA31" s="89">
        <f t="shared" si="11"/>
        <v>905224887</v>
      </c>
      <c r="AB31" s="89">
        <f t="shared" si="12"/>
        <v>4065919706</v>
      </c>
      <c r="AC31" s="105">
        <f t="shared" si="13"/>
        <v>0.5599494200728339</v>
      </c>
      <c r="AD31" s="88">
        <f>SUM(AD26:AD30)</f>
        <v>1089700995</v>
      </c>
      <c r="AE31" s="89">
        <f>SUM(AE26:AE30)</f>
        <v>213353470</v>
      </c>
      <c r="AF31" s="89">
        <f t="shared" si="14"/>
        <v>1303054465</v>
      </c>
      <c r="AG31" s="89">
        <f>SUM(AG26:AG30)</f>
        <v>6899056900</v>
      </c>
      <c r="AH31" s="89">
        <f>SUM(AH26:AH30)</f>
        <v>6735892724</v>
      </c>
      <c r="AI31" s="90">
        <f>SUM(AI26:AI30)</f>
        <v>4133373656</v>
      </c>
      <c r="AJ31" s="126">
        <f t="shared" si="15"/>
        <v>0.6136341277040801</v>
      </c>
      <c r="AK31" s="127">
        <f t="shared" si="16"/>
        <v>0.15618953809424996</v>
      </c>
    </row>
    <row r="32" spans="1:37" ht="16.5">
      <c r="A32" s="68"/>
      <c r="B32" s="69" t="s">
        <v>447</v>
      </c>
      <c r="C32" s="70"/>
      <c r="D32" s="91">
        <f>SUM(D9:D16,D18:D24,D26:D30)</f>
        <v>17850732137</v>
      </c>
      <c r="E32" s="92">
        <f>SUM(E9:E16,E18:E24,E26:E30)</f>
        <v>3152048455</v>
      </c>
      <c r="F32" s="93">
        <f t="shared" si="0"/>
        <v>21002780592</v>
      </c>
      <c r="G32" s="91">
        <f>SUM(G9:G16,G18:G24,G26:G30)</f>
        <v>18167068414</v>
      </c>
      <c r="H32" s="92">
        <f>SUM(H9:H16,H18:H24,H26:H30)</f>
        <v>3160904223</v>
      </c>
      <c r="I32" s="93">
        <f t="shared" si="1"/>
        <v>21327972637</v>
      </c>
      <c r="J32" s="91">
        <f>SUM(J9:J16,J18:J24,J26:J30)</f>
        <v>2498441342</v>
      </c>
      <c r="K32" s="92">
        <f>SUM(K9:K16,K18:K24,K26:K30)</f>
        <v>460403360</v>
      </c>
      <c r="L32" s="92">
        <f t="shared" si="2"/>
        <v>2958844702</v>
      </c>
      <c r="M32" s="106">
        <f t="shared" si="3"/>
        <v>0.14087871313225211</v>
      </c>
      <c r="N32" s="91">
        <f>SUM(N9:N16,N18:N24,N26:N30)</f>
        <v>2845636521</v>
      </c>
      <c r="O32" s="92">
        <f>SUM(O9:O16,O18:O24,O26:O30)</f>
        <v>614276107</v>
      </c>
      <c r="P32" s="92">
        <f t="shared" si="4"/>
        <v>3459912628</v>
      </c>
      <c r="Q32" s="106">
        <f t="shared" si="5"/>
        <v>0.16473593164696904</v>
      </c>
      <c r="R32" s="91">
        <f>SUM(R9:R16,R18:R24,R26:R30)</f>
        <v>2886903755</v>
      </c>
      <c r="S32" s="92">
        <f>SUM(S9:S16,S18:S24,S26:S30)</f>
        <v>623590076</v>
      </c>
      <c r="T32" s="92">
        <f t="shared" si="6"/>
        <v>3510493831</v>
      </c>
      <c r="U32" s="106">
        <f t="shared" si="7"/>
        <v>0.16459575838492763</v>
      </c>
      <c r="V32" s="91">
        <f>SUM(V9:V16,V18:V24,V26:V30)</f>
        <v>0</v>
      </c>
      <c r="W32" s="92">
        <f>SUM(W9:W16,W18:W24,W26:W30)</f>
        <v>0</v>
      </c>
      <c r="X32" s="92">
        <f t="shared" si="8"/>
        <v>0</v>
      </c>
      <c r="Y32" s="106">
        <f t="shared" si="9"/>
        <v>0</v>
      </c>
      <c r="Z32" s="91">
        <f t="shared" si="10"/>
        <v>8230981618</v>
      </c>
      <c r="AA32" s="92">
        <f t="shared" si="11"/>
        <v>1698269543</v>
      </c>
      <c r="AB32" s="92">
        <f t="shared" si="12"/>
        <v>9929251161</v>
      </c>
      <c r="AC32" s="106">
        <f t="shared" si="13"/>
        <v>0.4655506329642709</v>
      </c>
      <c r="AD32" s="91">
        <f>SUM(AD9:AD16,AD18:AD24,AD26:AD30)</f>
        <v>3459510081</v>
      </c>
      <c r="AE32" s="92">
        <f>SUM(AE9:AE16,AE18:AE24,AE26:AE30)</f>
        <v>425979370</v>
      </c>
      <c r="AF32" s="92">
        <f t="shared" si="14"/>
        <v>3885489451</v>
      </c>
      <c r="AG32" s="92">
        <f>SUM(AG9:AG16,AG18:AG24,AG26:AG30)</f>
        <v>20002642511</v>
      </c>
      <c r="AH32" s="92">
        <f>SUM(AH9:AH16,AH18:AH24,AH26:AH30)</f>
        <v>20173999456</v>
      </c>
      <c r="AI32" s="93">
        <f>SUM(AI9:AI16,AI18:AI24,AI26:AI30)</f>
        <v>11366282637</v>
      </c>
      <c r="AJ32" s="128">
        <f t="shared" si="15"/>
        <v>0.5634124587834033</v>
      </c>
      <c r="AK32" s="129">
        <f t="shared" si="16"/>
        <v>-0.09651181008958554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2018-05-10T08:06:38Z</dcterms:created>
  <dcterms:modified xsi:type="dcterms:W3CDTF">2018-05-10T08:07:15Z</dcterms:modified>
  <cp:category/>
  <cp:version/>
  <cp:contentType/>
  <cp:contentStatus/>
</cp:coreProperties>
</file>