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<sst xmlns="http://schemas.openxmlformats.org/spreadsheetml/2006/main" count="857" uniqueCount="303">
  <si>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Buffalo City(BUF)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</si>
  <si>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</si>
  <si>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</si>
  <si>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</si>
  <si>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</si>
  <si>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</si>
  <si>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</si>
  <si>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</si>
  <si>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</si>
  <si>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</si>
  <si>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</si>
  <si>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</si>
  <si>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</si>
  <si>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</si>
  <si>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</si>
  <si>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</si>
  <si>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</si>
  <si>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</si>
  <si>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</si>
  <si>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</si>
  <si>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</si>
  <si>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</si>
  <si>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</si>
  <si>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</si>
  <si>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</si>
  <si>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</si>
  <si>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</si>
  <si>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</si>
  <si>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</si>
  <si>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</si>
  <si>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</si>
  <si>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</si>
  <si>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</si>
  <si>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</si>
  <si>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</si>
  <si>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</si>
  <si>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</si>
  <si>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</si>
  <si>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</si>
  <si>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</si>
  <si>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</si>
  <si>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</si>
  <si>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</si>
  <si>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</si>
  <si>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</si>
  <si>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</si>
  <si>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</si>
  <si>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</si>
  <si>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</si>
  <si>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</si>
  <si>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</si>
  <si>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</si>
  <si>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</si>
  <si>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</si>
  <si>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</si>
  <si>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</si>
  <si>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</si>
  <si>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</si>
  <si>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</si>
  <si>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</si>
  <si>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</si>
  <si>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</si>
  <si>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</si>
  <si>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</si>
  <si>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</si>
  <si>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</si>
  <si>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</si>
  <si>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</si>
  <si>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</si>
  <si>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</si>
  <si>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</si>
  <si>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</si>
  <si>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</si>
  <si>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</si>
  <si>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</si>
  <si>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</si>
  <si>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</si>
  <si>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</si>
  <si>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</si>
  <si>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</si>
  <si>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</si>
  <si>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</si>
  <si>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</si>
  <si>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</si>
  <si>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</si>
  <si>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</si>
  <si>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</si>
  <si>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</si>
  <si>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</si>
  <si>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</si>
  <si>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</si>
  <si>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</si>
  <si>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</si>
  <si>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</si>
  <si>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</si>
  <si>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</si>
  <si>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</si>
  <si>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</si>
  <si>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</si>
  <si>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</si>
  <si>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</si>
  <si>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</si>
  <si>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</si>
  <si>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</si>
  <si>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</si>
  <si>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</si>
  <si>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</si>
  <si>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</si>
  <si>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</si>
  <si>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</si>
  <si>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</si>
  <si>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</si>
  <si>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</si>
  <si>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</si>
  <si>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</si>
  <si>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</si>
  <si>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</si>
  <si>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</si>
  <si>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</si>
  <si>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</si>
  <si>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</si>
  <si>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</si>
  <si>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</si>
  <si>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</si>
  <si>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</si>
  <si>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</si>
  <si>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</si>
  <si>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</si>
  <si>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</si>
  <si>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Buffalo City(BUF)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</si>
  <si>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</si>
  <si>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</si>
  <si>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</si>
  <si>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</si>
  <si>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</si>
  <si>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</si>
  <si>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</si>
  <si>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</si>
  <si>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</si>
  <si>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</si>
  <si>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Buffalo City(BUF)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</si>
  <si>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</si>
  <si>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</si>
  <si>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</si>
  <si>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</si>
  <si>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</si>
  <si>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</si>
  <si>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</si>
  <si>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</si>
  <si>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</si>
  <si>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</si>
  <si>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</si>
  <si>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</si>
  <si>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</si>
  <si>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</si>
  <si>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</si>
  <si>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</si>
  <si>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</si>
  <si>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</si>
  <si>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</si>
  <si>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</si>
  <si>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</si>
  <si>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</si>
  <si>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</si>
  <si>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</si>
  <si>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</si>
  <si>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</si>
  <si>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</si>
  <si>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</si>
  <si>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</si>
  <si>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</si>
  <si>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</si>
  <si>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</si>
  <si>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</si>
  <si>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</si>
  <si>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</si>
  <si>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</si>
  <si>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</si>
  <si>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</si>
  <si>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</si>
  <si>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</si>
  <si>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</si>
  <si>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</si>
  <si>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</si>
  <si>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</si>
  <si>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</si>
  <si>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</si>
  <si>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</si>
  <si>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</si>
  <si>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</si>
  <si>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</si>
  <si>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</si>
  <si>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</si>
  <si>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</si>
  <si>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</si>
  <si>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</si>
  <si>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</si>
  <si>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</si>
  <si>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</si>
  <si>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</si>
  <si>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</si>
  <si>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</si>
  <si>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Buffalo City(BUF)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</si>
  <si>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</si>
  <si>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</si>
  <si>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</si>
  <si>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</si>
  <si>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</si>
  <si>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</si>
  <si>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</si>
  <si>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</si>
  <si>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</si>
  <si>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</si>
  <si>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</si>
  <si>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</si>
  <si>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</si>
  <si>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</si>
  <si>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</si>
  <si>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</si>
  <si>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</si>
  <si>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</si>
  <si>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</si>
  <si>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</si>
  <si>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</si>
  <si>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</si>
  <si>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</si>
  <si>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</si>
  <si>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Buffalo City(BUF)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</si>
  <si>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</si>
  <si>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</si>
  <si>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</si>
  <si>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</si>
  <si>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</si>
  <si>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</si>
  <si>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</si>
  <si>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</si>
  <si>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</si>
  <si>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</si>
  <si>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</si>
  <si>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</si>
  <si>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</si>
  <si>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</si>
  <si>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</si>
  <si>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</si>
  <si>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</si>
  <si>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</si>
  <si>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</si>
  <si>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</si>
  <si>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</si>
  <si>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</si>
  <si>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</si>
  <si>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</si>
  <si>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</si>
  <si>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</si>
  <si>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</si>
  <si>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</si>
  <si>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</si>
  <si>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</si>
  <si>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</si>
  <si>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</si>
  <si>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</si>
  <si>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</si>
  <si>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</si>
  <si>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Buffalo City(BUF)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</si>
  <si>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</si>
  <si>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</si>
  <si>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Buffalo City(BUF)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</si>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</sst>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978230867</v>
      </c>
      <c r="C5" s="19">
        <v>0</v>
      </c>
      <c r="D5" s="59">
        <v>1225284909</v>
      </c>
      <c r="E5" s="60">
        <v>1121174877</v>
      </c>
      <c r="F5" s="60">
        <v>178131555</v>
      </c>
      <c r="G5" s="60">
        <v>83397908</v>
      </c>
      <c r="H5" s="60">
        <v>81945681</v>
      </c>
      <c r="I5" s="60">
        <v>343475144</v>
      </c>
      <c r="J5" s="60">
        <v>81313896</v>
      </c>
      <c r="K5" s="60">
        <v>83278650</v>
      </c>
      <c r="L5" s="60">
        <v>82284973</v>
      </c>
      <c r="M5" s="60">
        <v>246877519</v>
      </c>
      <c r="N5" s="60">
        <v>82070636</v>
      </c>
      <c r="O5" s="60">
        <v>81656222</v>
      </c>
      <c r="P5" s="60">
        <v>77856166</v>
      </c>
      <c r="Q5" s="60">
        <v>241583024</v>
      </c>
      <c r="R5" s="60">
        <v>0</v>
      </c>
      <c r="S5" s="60">
        <v>0</v>
      </c>
      <c r="T5" s="60">
        <v>0</v>
      </c>
      <c r="U5" s="60">
        <v>0</v>
      </c>
      <c r="V5" s="60">
        <v>831935687</v>
      </c>
      <c r="W5" s="60">
        <v>945380721</v>
      </c>
      <c r="X5" s="60">
        <v>-113445034</v>
      </c>
      <c r="Y5" s="61">
        <v>-12</v>
      </c>
      <c r="Z5" s="62">
        <v>1121174877</v>
      </c>
    </row>
    <row r="6" spans="1:26" ht="13.5">
      <c r="A6" s="58" t="s">
        <v>32</v>
      </c>
      <c r="B6" s="19">
        <v>2867969700</v>
      </c>
      <c r="C6" s="19">
        <v>0</v>
      </c>
      <c r="D6" s="59">
        <v>3011894841</v>
      </c>
      <c r="E6" s="60">
        <v>2936647027</v>
      </c>
      <c r="F6" s="60">
        <v>364913240</v>
      </c>
      <c r="G6" s="60">
        <v>111622330</v>
      </c>
      <c r="H6" s="60">
        <v>271679367</v>
      </c>
      <c r="I6" s="60">
        <v>748214937</v>
      </c>
      <c r="J6" s="60">
        <v>300665125</v>
      </c>
      <c r="K6" s="60">
        <v>210675301</v>
      </c>
      <c r="L6" s="60">
        <v>249608599</v>
      </c>
      <c r="M6" s="60">
        <v>760949025</v>
      </c>
      <c r="N6" s="60">
        <v>221468699</v>
      </c>
      <c r="O6" s="60">
        <v>256087554</v>
      </c>
      <c r="P6" s="60">
        <v>248449363</v>
      </c>
      <c r="Q6" s="60">
        <v>726005616</v>
      </c>
      <c r="R6" s="60">
        <v>0</v>
      </c>
      <c r="S6" s="60">
        <v>0</v>
      </c>
      <c r="T6" s="60">
        <v>0</v>
      </c>
      <c r="U6" s="60">
        <v>0</v>
      </c>
      <c r="V6" s="60">
        <v>2235169578</v>
      </c>
      <c r="W6" s="60">
        <v>2334609473</v>
      </c>
      <c r="X6" s="60">
        <v>-99439895</v>
      </c>
      <c r="Y6" s="61">
        <v>-4.26</v>
      </c>
      <c r="Z6" s="62">
        <v>2936647027</v>
      </c>
    </row>
    <row r="7" spans="1:26" ht="13.5">
      <c r="A7" s="58" t="s">
        <v>33</v>
      </c>
      <c r="B7" s="19">
        <v>148011397</v>
      </c>
      <c r="C7" s="19">
        <v>0</v>
      </c>
      <c r="D7" s="59">
        <v>157240796</v>
      </c>
      <c r="E7" s="60">
        <v>131002322</v>
      </c>
      <c r="F7" s="60">
        <v>11977209</v>
      </c>
      <c r="G7" s="60">
        <v>10415229</v>
      </c>
      <c r="H7" s="60">
        <v>11277293</v>
      </c>
      <c r="I7" s="60">
        <v>33669731</v>
      </c>
      <c r="J7" s="60">
        <v>10800237</v>
      </c>
      <c r="K7" s="60">
        <v>9217632</v>
      </c>
      <c r="L7" s="60">
        <v>8056143</v>
      </c>
      <c r="M7" s="60">
        <v>28074012</v>
      </c>
      <c r="N7" s="60">
        <v>10401853</v>
      </c>
      <c r="O7" s="60">
        <v>8749897</v>
      </c>
      <c r="P7" s="60">
        <v>8973889</v>
      </c>
      <c r="Q7" s="60">
        <v>28125639</v>
      </c>
      <c r="R7" s="60">
        <v>0</v>
      </c>
      <c r="S7" s="60">
        <v>0</v>
      </c>
      <c r="T7" s="60">
        <v>0</v>
      </c>
      <c r="U7" s="60">
        <v>0</v>
      </c>
      <c r="V7" s="60">
        <v>89869382</v>
      </c>
      <c r="W7" s="60">
        <v>115048554</v>
      </c>
      <c r="X7" s="60">
        <v>-25179172</v>
      </c>
      <c r="Y7" s="61">
        <v>-21.89</v>
      </c>
      <c r="Z7" s="62">
        <v>131002322</v>
      </c>
    </row>
    <row r="8" spans="1:26" ht="13.5">
      <c r="A8" s="58" t="s">
        <v>34</v>
      </c>
      <c r="B8" s="19">
        <v>1304827290</v>
      </c>
      <c r="C8" s="19">
        <v>0</v>
      </c>
      <c r="D8" s="59">
        <v>1368105621</v>
      </c>
      <c r="E8" s="60">
        <v>1370858240</v>
      </c>
      <c r="F8" s="60">
        <v>293866000</v>
      </c>
      <c r="G8" s="60">
        <v>157215036</v>
      </c>
      <c r="H8" s="60">
        <v>2229574</v>
      </c>
      <c r="I8" s="60">
        <v>453310610</v>
      </c>
      <c r="J8" s="60">
        <v>8834407</v>
      </c>
      <c r="K8" s="60">
        <v>19479358</v>
      </c>
      <c r="L8" s="60">
        <v>430161181</v>
      </c>
      <c r="M8" s="60">
        <v>458474946</v>
      </c>
      <c r="N8" s="60">
        <v>4519134</v>
      </c>
      <c r="O8" s="60">
        <v>41409732</v>
      </c>
      <c r="P8" s="60">
        <v>336070745</v>
      </c>
      <c r="Q8" s="60">
        <v>381999611</v>
      </c>
      <c r="R8" s="60">
        <v>0</v>
      </c>
      <c r="S8" s="60">
        <v>0</v>
      </c>
      <c r="T8" s="60">
        <v>0</v>
      </c>
      <c r="U8" s="60">
        <v>0</v>
      </c>
      <c r="V8" s="60">
        <v>1293785167</v>
      </c>
      <c r="W8" s="60">
        <v>1323291188</v>
      </c>
      <c r="X8" s="60">
        <v>-29506021</v>
      </c>
      <c r="Y8" s="61">
        <v>-2.23</v>
      </c>
      <c r="Z8" s="62">
        <v>1370858240</v>
      </c>
    </row>
    <row r="9" spans="1:26" ht="13.5">
      <c r="A9" s="58" t="s">
        <v>35</v>
      </c>
      <c r="B9" s="19">
        <v>329114332</v>
      </c>
      <c r="C9" s="19">
        <v>0</v>
      </c>
      <c r="D9" s="59">
        <v>437502318</v>
      </c>
      <c r="E9" s="60">
        <v>377341131</v>
      </c>
      <c r="F9" s="60">
        <v>17885493</v>
      </c>
      <c r="G9" s="60">
        <v>19834251</v>
      </c>
      <c r="H9" s="60">
        <v>28661625</v>
      </c>
      <c r="I9" s="60">
        <v>66381369</v>
      </c>
      <c r="J9" s="60">
        <v>26620692</v>
      </c>
      <c r="K9" s="60">
        <v>25641452</v>
      </c>
      <c r="L9" s="60">
        <v>22246369</v>
      </c>
      <c r="M9" s="60">
        <v>74508513</v>
      </c>
      <c r="N9" s="60">
        <v>22161046</v>
      </c>
      <c r="O9" s="60">
        <v>23355218</v>
      </c>
      <c r="P9" s="60">
        <v>20533016</v>
      </c>
      <c r="Q9" s="60">
        <v>66049280</v>
      </c>
      <c r="R9" s="60">
        <v>0</v>
      </c>
      <c r="S9" s="60">
        <v>0</v>
      </c>
      <c r="T9" s="60">
        <v>0</v>
      </c>
      <c r="U9" s="60">
        <v>0</v>
      </c>
      <c r="V9" s="60">
        <v>206939162</v>
      </c>
      <c r="W9" s="60">
        <v>337780303</v>
      </c>
      <c r="X9" s="60">
        <v>-130841141</v>
      </c>
      <c r="Y9" s="61">
        <v>-38.74</v>
      </c>
      <c r="Z9" s="62">
        <v>377341131</v>
      </c>
    </row>
    <row r="10" spans="1:26" ht="25.5">
      <c r="A10" s="63" t="s">
        <v>278</v>
      </c>
      <c r="B10" s="64">
        <f>SUM(B5:B9)</f>
        <v>5628153586</v>
      </c>
      <c r="C10" s="64">
        <f>SUM(C5:C9)</f>
        <v>0</v>
      </c>
      <c r="D10" s="65">
        <f aca="true" t="shared" si="0" ref="D10:Z10">SUM(D5:D9)</f>
        <v>6200028485</v>
      </c>
      <c r="E10" s="66">
        <f t="shared" si="0"/>
        <v>5937023597</v>
      </c>
      <c r="F10" s="66">
        <f t="shared" si="0"/>
        <v>866773497</v>
      </c>
      <c r="G10" s="66">
        <f t="shared" si="0"/>
        <v>382484754</v>
      </c>
      <c r="H10" s="66">
        <f t="shared" si="0"/>
        <v>395793540</v>
      </c>
      <c r="I10" s="66">
        <f t="shared" si="0"/>
        <v>1645051791</v>
      </c>
      <c r="J10" s="66">
        <f t="shared" si="0"/>
        <v>428234357</v>
      </c>
      <c r="K10" s="66">
        <f t="shared" si="0"/>
        <v>348292393</v>
      </c>
      <c r="L10" s="66">
        <f t="shared" si="0"/>
        <v>792357265</v>
      </c>
      <c r="M10" s="66">
        <f t="shared" si="0"/>
        <v>1568884015</v>
      </c>
      <c r="N10" s="66">
        <f t="shared" si="0"/>
        <v>340621368</v>
      </c>
      <c r="O10" s="66">
        <f t="shared" si="0"/>
        <v>411258623</v>
      </c>
      <c r="P10" s="66">
        <f t="shared" si="0"/>
        <v>691883179</v>
      </c>
      <c r="Q10" s="66">
        <f t="shared" si="0"/>
        <v>1443763170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4657698976</v>
      </c>
      <c r="W10" s="66">
        <f t="shared" si="0"/>
        <v>5056110239</v>
      </c>
      <c r="X10" s="66">
        <f t="shared" si="0"/>
        <v>-398411263</v>
      </c>
      <c r="Y10" s="67">
        <f>+IF(W10&lt;&gt;0,(X10/W10)*100,0)</f>
        <v>-7.879797792518028</v>
      </c>
      <c r="Z10" s="68">
        <f t="shared" si="0"/>
        <v>5937023597</v>
      </c>
    </row>
    <row r="11" spans="1:26" ht="13.5">
      <c r="A11" s="58" t="s">
        <v>37</v>
      </c>
      <c r="B11" s="19">
        <v>1560995730</v>
      </c>
      <c r="C11" s="19">
        <v>0</v>
      </c>
      <c r="D11" s="59">
        <v>1748499622</v>
      </c>
      <c r="E11" s="60">
        <v>1733321456</v>
      </c>
      <c r="F11" s="60">
        <v>147724471</v>
      </c>
      <c r="G11" s="60">
        <v>148833251</v>
      </c>
      <c r="H11" s="60">
        <v>149548797</v>
      </c>
      <c r="I11" s="60">
        <v>446106519</v>
      </c>
      <c r="J11" s="60">
        <v>148877341</v>
      </c>
      <c r="K11" s="60">
        <v>146406826</v>
      </c>
      <c r="L11" s="60">
        <v>150743563</v>
      </c>
      <c r="M11" s="60">
        <v>446027730</v>
      </c>
      <c r="N11" s="60">
        <v>149056295</v>
      </c>
      <c r="O11" s="60">
        <v>149865658</v>
      </c>
      <c r="P11" s="60">
        <v>146412852</v>
      </c>
      <c r="Q11" s="60">
        <v>445334805</v>
      </c>
      <c r="R11" s="60">
        <v>0</v>
      </c>
      <c r="S11" s="60">
        <v>0</v>
      </c>
      <c r="T11" s="60">
        <v>0</v>
      </c>
      <c r="U11" s="60">
        <v>0</v>
      </c>
      <c r="V11" s="60">
        <v>1337469054</v>
      </c>
      <c r="W11" s="60">
        <v>1273020241</v>
      </c>
      <c r="X11" s="60">
        <v>64448813</v>
      </c>
      <c r="Y11" s="61">
        <v>5.06</v>
      </c>
      <c r="Z11" s="62">
        <v>1733321456</v>
      </c>
    </row>
    <row r="12" spans="1:26" ht="13.5">
      <c r="A12" s="58" t="s">
        <v>38</v>
      </c>
      <c r="B12" s="19">
        <v>55482280</v>
      </c>
      <c r="C12" s="19">
        <v>0</v>
      </c>
      <c r="D12" s="59">
        <v>63248115</v>
      </c>
      <c r="E12" s="60">
        <v>60381043</v>
      </c>
      <c r="F12" s="60">
        <v>4553208</v>
      </c>
      <c r="G12" s="60">
        <v>4492234</v>
      </c>
      <c r="H12" s="60">
        <v>4492234</v>
      </c>
      <c r="I12" s="60">
        <v>13537676</v>
      </c>
      <c r="J12" s="60">
        <v>4530460</v>
      </c>
      <c r="K12" s="60">
        <v>4647674</v>
      </c>
      <c r="L12" s="60">
        <v>4579380</v>
      </c>
      <c r="M12" s="60">
        <v>13757514</v>
      </c>
      <c r="N12" s="60">
        <v>4612650</v>
      </c>
      <c r="O12" s="60">
        <v>7767694</v>
      </c>
      <c r="P12" s="60">
        <v>4976573</v>
      </c>
      <c r="Q12" s="60">
        <v>17356917</v>
      </c>
      <c r="R12" s="60">
        <v>0</v>
      </c>
      <c r="S12" s="60">
        <v>0</v>
      </c>
      <c r="T12" s="60">
        <v>0</v>
      </c>
      <c r="U12" s="60">
        <v>0</v>
      </c>
      <c r="V12" s="60">
        <v>44652107</v>
      </c>
      <c r="W12" s="60">
        <v>46981193</v>
      </c>
      <c r="X12" s="60">
        <v>-2329086</v>
      </c>
      <c r="Y12" s="61">
        <v>-4.96</v>
      </c>
      <c r="Z12" s="62">
        <v>60381043</v>
      </c>
    </row>
    <row r="13" spans="1:26" ht="13.5">
      <c r="A13" s="58" t="s">
        <v>279</v>
      </c>
      <c r="B13" s="19">
        <v>807050493</v>
      </c>
      <c r="C13" s="19">
        <v>0</v>
      </c>
      <c r="D13" s="59">
        <v>778743794</v>
      </c>
      <c r="E13" s="60">
        <v>778272577</v>
      </c>
      <c r="F13" s="60">
        <v>56660394</v>
      </c>
      <c r="G13" s="60">
        <v>64976028</v>
      </c>
      <c r="H13" s="60">
        <v>64914417</v>
      </c>
      <c r="I13" s="60">
        <v>186550839</v>
      </c>
      <c r="J13" s="60">
        <v>64919981</v>
      </c>
      <c r="K13" s="60">
        <v>402061630</v>
      </c>
      <c r="L13" s="60">
        <v>220050516</v>
      </c>
      <c r="M13" s="60">
        <v>687032127</v>
      </c>
      <c r="N13" s="60">
        <v>404475399</v>
      </c>
      <c r="O13" s="60">
        <v>120521569</v>
      </c>
      <c r="P13" s="60">
        <v>-349270572</v>
      </c>
      <c r="Q13" s="60">
        <v>175726396</v>
      </c>
      <c r="R13" s="60">
        <v>0</v>
      </c>
      <c r="S13" s="60">
        <v>0</v>
      </c>
      <c r="T13" s="60">
        <v>0</v>
      </c>
      <c r="U13" s="60">
        <v>0</v>
      </c>
      <c r="V13" s="60">
        <v>1049309362</v>
      </c>
      <c r="W13" s="60">
        <v>582965900</v>
      </c>
      <c r="X13" s="60">
        <v>466343462</v>
      </c>
      <c r="Y13" s="61">
        <v>79.99</v>
      </c>
      <c r="Z13" s="62">
        <v>778272577</v>
      </c>
    </row>
    <row r="14" spans="1:26" ht="13.5">
      <c r="A14" s="58" t="s">
        <v>40</v>
      </c>
      <c r="B14" s="19">
        <v>49359424</v>
      </c>
      <c r="C14" s="19">
        <v>0</v>
      </c>
      <c r="D14" s="59">
        <v>54319730</v>
      </c>
      <c r="E14" s="60">
        <v>45240109</v>
      </c>
      <c r="F14" s="60">
        <v>1887741</v>
      </c>
      <c r="G14" s="60">
        <v>1887741</v>
      </c>
      <c r="H14" s="60">
        <v>1887741</v>
      </c>
      <c r="I14" s="60">
        <v>5663223</v>
      </c>
      <c r="J14" s="60">
        <v>9630553</v>
      </c>
      <c r="K14" s="60">
        <v>3702786</v>
      </c>
      <c r="L14" s="60">
        <v>3805362</v>
      </c>
      <c r="M14" s="60">
        <v>17138701</v>
      </c>
      <c r="N14" s="60">
        <v>3638266</v>
      </c>
      <c r="O14" s="60">
        <v>3328775</v>
      </c>
      <c r="P14" s="60">
        <v>3647228</v>
      </c>
      <c r="Q14" s="60">
        <v>10614269</v>
      </c>
      <c r="R14" s="60">
        <v>0</v>
      </c>
      <c r="S14" s="60">
        <v>0</v>
      </c>
      <c r="T14" s="60">
        <v>0</v>
      </c>
      <c r="U14" s="60">
        <v>0</v>
      </c>
      <c r="V14" s="60">
        <v>33416193</v>
      </c>
      <c r="W14" s="60">
        <v>42894740</v>
      </c>
      <c r="X14" s="60">
        <v>-9478547</v>
      </c>
      <c r="Y14" s="61">
        <v>-22.1</v>
      </c>
      <c r="Z14" s="62">
        <v>45240109</v>
      </c>
    </row>
    <row r="15" spans="1:26" ht="13.5">
      <c r="A15" s="58" t="s">
        <v>41</v>
      </c>
      <c r="B15" s="19">
        <v>1558513807</v>
      </c>
      <c r="C15" s="19">
        <v>0</v>
      </c>
      <c r="D15" s="59">
        <v>1578166510</v>
      </c>
      <c r="E15" s="60">
        <v>1659572642</v>
      </c>
      <c r="F15" s="60">
        <v>181869236</v>
      </c>
      <c r="G15" s="60">
        <v>184054460</v>
      </c>
      <c r="H15" s="60">
        <v>132304450</v>
      </c>
      <c r="I15" s="60">
        <v>498228146</v>
      </c>
      <c r="J15" s="60">
        <v>114002931</v>
      </c>
      <c r="K15" s="60">
        <v>131400167</v>
      </c>
      <c r="L15" s="60">
        <v>115099712</v>
      </c>
      <c r="M15" s="60">
        <v>360502810</v>
      </c>
      <c r="N15" s="60">
        <v>121891552</v>
      </c>
      <c r="O15" s="60">
        <v>119776074</v>
      </c>
      <c r="P15" s="60">
        <v>116494121</v>
      </c>
      <c r="Q15" s="60">
        <v>358161747</v>
      </c>
      <c r="R15" s="60">
        <v>0</v>
      </c>
      <c r="S15" s="60">
        <v>0</v>
      </c>
      <c r="T15" s="60">
        <v>0</v>
      </c>
      <c r="U15" s="60">
        <v>0</v>
      </c>
      <c r="V15" s="60">
        <v>1216892703</v>
      </c>
      <c r="W15" s="60">
        <v>1201056931</v>
      </c>
      <c r="X15" s="60">
        <v>15835772</v>
      </c>
      <c r="Y15" s="61">
        <v>1.32</v>
      </c>
      <c r="Z15" s="62">
        <v>1659572642</v>
      </c>
    </row>
    <row r="16" spans="1:26" ht="13.5">
      <c r="A16" s="69" t="s">
        <v>42</v>
      </c>
      <c r="B16" s="19">
        <v>394807497</v>
      </c>
      <c r="C16" s="19">
        <v>0</v>
      </c>
      <c r="D16" s="59">
        <v>305536857</v>
      </c>
      <c r="E16" s="60">
        <v>77470345</v>
      </c>
      <c r="F16" s="60">
        <v>5493535</v>
      </c>
      <c r="G16" s="60">
        <v>1513296</v>
      </c>
      <c r="H16" s="60">
        <v>22374197</v>
      </c>
      <c r="I16" s="60">
        <v>29381028</v>
      </c>
      <c r="J16" s="60">
        <v>81724120</v>
      </c>
      <c r="K16" s="60">
        <v>33971489</v>
      </c>
      <c r="L16" s="60">
        <v>32596808</v>
      </c>
      <c r="M16" s="60">
        <v>148292417</v>
      </c>
      <c r="N16" s="60">
        <v>28279576</v>
      </c>
      <c r="O16" s="60">
        <v>42638520</v>
      </c>
      <c r="P16" s="60">
        <v>6040602</v>
      </c>
      <c r="Q16" s="60">
        <v>76958698</v>
      </c>
      <c r="R16" s="60">
        <v>0</v>
      </c>
      <c r="S16" s="60">
        <v>0</v>
      </c>
      <c r="T16" s="60">
        <v>0</v>
      </c>
      <c r="U16" s="60">
        <v>0</v>
      </c>
      <c r="V16" s="60">
        <v>254632143</v>
      </c>
      <c r="W16" s="60">
        <v>219594343</v>
      </c>
      <c r="X16" s="60">
        <v>35037800</v>
      </c>
      <c r="Y16" s="61">
        <v>15.96</v>
      </c>
      <c r="Z16" s="62">
        <v>77470345</v>
      </c>
    </row>
    <row r="17" spans="1:26" ht="13.5">
      <c r="A17" s="58" t="s">
        <v>43</v>
      </c>
      <c r="B17" s="19">
        <v>1618311784</v>
      </c>
      <c r="C17" s="19">
        <v>0</v>
      </c>
      <c r="D17" s="59">
        <v>1669624922</v>
      </c>
      <c r="E17" s="60">
        <v>1581839022</v>
      </c>
      <c r="F17" s="60">
        <v>47009028</v>
      </c>
      <c r="G17" s="60">
        <v>109685000</v>
      </c>
      <c r="H17" s="60">
        <v>101202761</v>
      </c>
      <c r="I17" s="60">
        <v>257896789</v>
      </c>
      <c r="J17" s="60">
        <v>149520432</v>
      </c>
      <c r="K17" s="60">
        <v>129284067</v>
      </c>
      <c r="L17" s="60">
        <v>127517858</v>
      </c>
      <c r="M17" s="60">
        <v>406322357</v>
      </c>
      <c r="N17" s="60">
        <v>116409905</v>
      </c>
      <c r="O17" s="60">
        <v>94317158</v>
      </c>
      <c r="P17" s="60">
        <v>113625063</v>
      </c>
      <c r="Q17" s="60">
        <v>324352126</v>
      </c>
      <c r="R17" s="60">
        <v>0</v>
      </c>
      <c r="S17" s="60">
        <v>0</v>
      </c>
      <c r="T17" s="60">
        <v>0</v>
      </c>
      <c r="U17" s="60">
        <v>0</v>
      </c>
      <c r="V17" s="60">
        <v>988571272</v>
      </c>
      <c r="W17" s="60">
        <v>1243747032</v>
      </c>
      <c r="X17" s="60">
        <v>-255175760</v>
      </c>
      <c r="Y17" s="61">
        <v>-20.52</v>
      </c>
      <c r="Z17" s="62">
        <v>1581839022</v>
      </c>
    </row>
    <row r="18" spans="1:26" ht="13.5">
      <c r="A18" s="70" t="s">
        <v>44</v>
      </c>
      <c r="B18" s="71">
        <f>SUM(B11:B17)</f>
        <v>6044521015</v>
      </c>
      <c r="C18" s="71">
        <f>SUM(C11:C17)</f>
        <v>0</v>
      </c>
      <c r="D18" s="72">
        <f aca="true" t="shared" si="1" ref="D18:Z18">SUM(D11:D17)</f>
        <v>6198139550</v>
      </c>
      <c r="E18" s="73">
        <f t="shared" si="1"/>
        <v>5936097194</v>
      </c>
      <c r="F18" s="73">
        <f t="shared" si="1"/>
        <v>445197613</v>
      </c>
      <c r="G18" s="73">
        <f t="shared" si="1"/>
        <v>515442010</v>
      </c>
      <c r="H18" s="73">
        <f t="shared" si="1"/>
        <v>476724597</v>
      </c>
      <c r="I18" s="73">
        <f t="shared" si="1"/>
        <v>1437364220</v>
      </c>
      <c r="J18" s="73">
        <f t="shared" si="1"/>
        <v>573205818</v>
      </c>
      <c r="K18" s="73">
        <f t="shared" si="1"/>
        <v>851474639</v>
      </c>
      <c r="L18" s="73">
        <f t="shared" si="1"/>
        <v>654393199</v>
      </c>
      <c r="M18" s="73">
        <f t="shared" si="1"/>
        <v>2079073656</v>
      </c>
      <c r="N18" s="73">
        <f t="shared" si="1"/>
        <v>828363643</v>
      </c>
      <c r="O18" s="73">
        <f t="shared" si="1"/>
        <v>538215448</v>
      </c>
      <c r="P18" s="73">
        <f t="shared" si="1"/>
        <v>41925867</v>
      </c>
      <c r="Q18" s="73">
        <f t="shared" si="1"/>
        <v>1408504958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4924942834</v>
      </c>
      <c r="W18" s="73">
        <f t="shared" si="1"/>
        <v>4610260380</v>
      </c>
      <c r="X18" s="73">
        <f t="shared" si="1"/>
        <v>314682454</v>
      </c>
      <c r="Y18" s="67">
        <f>+IF(W18&lt;&gt;0,(X18/W18)*100,0)</f>
        <v>6.825698074779889</v>
      </c>
      <c r="Z18" s="74">
        <f t="shared" si="1"/>
        <v>5936097194</v>
      </c>
    </row>
    <row r="19" spans="1:26" ht="13.5">
      <c r="A19" s="70" t="s">
        <v>45</v>
      </c>
      <c r="B19" s="75">
        <f>+B10-B18</f>
        <v>-416367429</v>
      </c>
      <c r="C19" s="75">
        <f>+C10-C18</f>
        <v>0</v>
      </c>
      <c r="D19" s="76">
        <f aca="true" t="shared" si="2" ref="D19:Z19">+D10-D18</f>
        <v>1888935</v>
      </c>
      <c r="E19" s="77">
        <f t="shared" si="2"/>
        <v>926403</v>
      </c>
      <c r="F19" s="77">
        <f t="shared" si="2"/>
        <v>421575884</v>
      </c>
      <c r="G19" s="77">
        <f t="shared" si="2"/>
        <v>-132957256</v>
      </c>
      <c r="H19" s="77">
        <f t="shared" si="2"/>
        <v>-80931057</v>
      </c>
      <c r="I19" s="77">
        <f t="shared" si="2"/>
        <v>207687571</v>
      </c>
      <c r="J19" s="77">
        <f t="shared" si="2"/>
        <v>-144971461</v>
      </c>
      <c r="K19" s="77">
        <f t="shared" si="2"/>
        <v>-503182246</v>
      </c>
      <c r="L19" s="77">
        <f t="shared" si="2"/>
        <v>137964066</v>
      </c>
      <c r="M19" s="77">
        <f t="shared" si="2"/>
        <v>-510189641</v>
      </c>
      <c r="N19" s="77">
        <f t="shared" si="2"/>
        <v>-487742275</v>
      </c>
      <c r="O19" s="77">
        <f t="shared" si="2"/>
        <v>-126956825</v>
      </c>
      <c r="P19" s="77">
        <f t="shared" si="2"/>
        <v>649957312</v>
      </c>
      <c r="Q19" s="77">
        <f t="shared" si="2"/>
        <v>35258212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-267243858</v>
      </c>
      <c r="W19" s="77">
        <f>IF(E10=E18,0,W10-W18)</f>
        <v>445849859</v>
      </c>
      <c r="X19" s="77">
        <f t="shared" si="2"/>
        <v>-713093717</v>
      </c>
      <c r="Y19" s="78">
        <f>+IF(W19&lt;&gt;0,(X19/W19)*100,0)</f>
        <v>-159.94032578577085</v>
      </c>
      <c r="Z19" s="79">
        <f t="shared" si="2"/>
        <v>926403</v>
      </c>
    </row>
    <row r="20" spans="1:26" ht="13.5">
      <c r="A20" s="58" t="s">
        <v>46</v>
      </c>
      <c r="B20" s="19">
        <v>669780334</v>
      </c>
      <c r="C20" s="19">
        <v>0</v>
      </c>
      <c r="D20" s="59">
        <v>795307160</v>
      </c>
      <c r="E20" s="60">
        <v>819328367</v>
      </c>
      <c r="F20" s="60">
        <v>672846</v>
      </c>
      <c r="G20" s="60">
        <v>27360642</v>
      </c>
      <c r="H20" s="60">
        <v>66005351</v>
      </c>
      <c r="I20" s="60">
        <v>94038839</v>
      </c>
      <c r="J20" s="60">
        <v>54149337</v>
      </c>
      <c r="K20" s="60">
        <v>46828522</v>
      </c>
      <c r="L20" s="60">
        <v>94432822</v>
      </c>
      <c r="M20" s="60">
        <v>195410681</v>
      </c>
      <c r="N20" s="60">
        <v>0</v>
      </c>
      <c r="O20" s="60">
        <v>15775704</v>
      </c>
      <c r="P20" s="60">
        <v>38178324</v>
      </c>
      <c r="Q20" s="60">
        <v>53954028</v>
      </c>
      <c r="R20" s="60">
        <v>0</v>
      </c>
      <c r="S20" s="60">
        <v>0</v>
      </c>
      <c r="T20" s="60">
        <v>0</v>
      </c>
      <c r="U20" s="60">
        <v>0</v>
      </c>
      <c r="V20" s="60">
        <v>343403548</v>
      </c>
      <c r="W20" s="60">
        <v>634437953</v>
      </c>
      <c r="X20" s="60">
        <v>-291034405</v>
      </c>
      <c r="Y20" s="61">
        <v>-45.87</v>
      </c>
      <c r="Z20" s="62">
        <v>819328367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253412905</v>
      </c>
      <c r="C22" s="86">
        <f>SUM(C19:C21)</f>
        <v>0</v>
      </c>
      <c r="D22" s="87">
        <f aca="true" t="shared" si="3" ref="D22:Z22">SUM(D19:D21)</f>
        <v>797196095</v>
      </c>
      <c r="E22" s="88">
        <f t="shared" si="3"/>
        <v>820254770</v>
      </c>
      <c r="F22" s="88">
        <f t="shared" si="3"/>
        <v>422248730</v>
      </c>
      <c r="G22" s="88">
        <f t="shared" si="3"/>
        <v>-105596614</v>
      </c>
      <c r="H22" s="88">
        <f t="shared" si="3"/>
        <v>-14925706</v>
      </c>
      <c r="I22" s="88">
        <f t="shared" si="3"/>
        <v>301726410</v>
      </c>
      <c r="J22" s="88">
        <f t="shared" si="3"/>
        <v>-90822124</v>
      </c>
      <c r="K22" s="88">
        <f t="shared" si="3"/>
        <v>-456353724</v>
      </c>
      <c r="L22" s="88">
        <f t="shared" si="3"/>
        <v>232396888</v>
      </c>
      <c r="M22" s="88">
        <f t="shared" si="3"/>
        <v>-314778960</v>
      </c>
      <c r="N22" s="88">
        <f t="shared" si="3"/>
        <v>-487742275</v>
      </c>
      <c r="O22" s="88">
        <f t="shared" si="3"/>
        <v>-111181121</v>
      </c>
      <c r="P22" s="88">
        <f t="shared" si="3"/>
        <v>688135636</v>
      </c>
      <c r="Q22" s="88">
        <f t="shared" si="3"/>
        <v>89212240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76159690</v>
      </c>
      <c r="W22" s="88">
        <f t="shared" si="3"/>
        <v>1080287812</v>
      </c>
      <c r="X22" s="88">
        <f t="shared" si="3"/>
        <v>-1004128122</v>
      </c>
      <c r="Y22" s="89">
        <f>+IF(W22&lt;&gt;0,(X22/W22)*100,0)</f>
        <v>-92.95005560981002</v>
      </c>
      <c r="Z22" s="90">
        <f t="shared" si="3"/>
        <v>820254770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253412905</v>
      </c>
      <c r="C24" s="75">
        <f>SUM(C22:C23)</f>
        <v>0</v>
      </c>
      <c r="D24" s="76">
        <f aca="true" t="shared" si="4" ref="D24:Z24">SUM(D22:D23)</f>
        <v>797196095</v>
      </c>
      <c r="E24" s="77">
        <f t="shared" si="4"/>
        <v>820254770</v>
      </c>
      <c r="F24" s="77">
        <f t="shared" si="4"/>
        <v>422248730</v>
      </c>
      <c r="G24" s="77">
        <f t="shared" si="4"/>
        <v>-105596614</v>
      </c>
      <c r="H24" s="77">
        <f t="shared" si="4"/>
        <v>-14925706</v>
      </c>
      <c r="I24" s="77">
        <f t="shared" si="4"/>
        <v>301726410</v>
      </c>
      <c r="J24" s="77">
        <f t="shared" si="4"/>
        <v>-90822124</v>
      </c>
      <c r="K24" s="77">
        <f t="shared" si="4"/>
        <v>-456353724</v>
      </c>
      <c r="L24" s="77">
        <f t="shared" si="4"/>
        <v>232396888</v>
      </c>
      <c r="M24" s="77">
        <f t="shared" si="4"/>
        <v>-314778960</v>
      </c>
      <c r="N24" s="77">
        <f t="shared" si="4"/>
        <v>-487742275</v>
      </c>
      <c r="O24" s="77">
        <f t="shared" si="4"/>
        <v>-111181121</v>
      </c>
      <c r="P24" s="77">
        <f t="shared" si="4"/>
        <v>688135636</v>
      </c>
      <c r="Q24" s="77">
        <f t="shared" si="4"/>
        <v>89212240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76159690</v>
      </c>
      <c r="W24" s="77">
        <f t="shared" si="4"/>
        <v>1080287812</v>
      </c>
      <c r="X24" s="77">
        <f t="shared" si="4"/>
        <v>-1004128122</v>
      </c>
      <c r="Y24" s="78">
        <f>+IF(W24&lt;&gt;0,(X24/W24)*100,0)</f>
        <v>-92.95005560981002</v>
      </c>
      <c r="Z24" s="79">
        <f t="shared" si="4"/>
        <v>820254770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1281272086</v>
      </c>
      <c r="C27" s="22">
        <v>0</v>
      </c>
      <c r="D27" s="99">
        <v>1646166419</v>
      </c>
      <c r="E27" s="100">
        <v>1634319577</v>
      </c>
      <c r="F27" s="100">
        <v>2308097</v>
      </c>
      <c r="G27" s="100">
        <v>40221732</v>
      </c>
      <c r="H27" s="100">
        <v>85095344</v>
      </c>
      <c r="I27" s="100">
        <v>127625173</v>
      </c>
      <c r="J27" s="100">
        <v>85567051</v>
      </c>
      <c r="K27" s="100">
        <v>90386350</v>
      </c>
      <c r="L27" s="100">
        <v>123229650</v>
      </c>
      <c r="M27" s="100">
        <v>299183051</v>
      </c>
      <c r="N27" s="100">
        <v>40944149</v>
      </c>
      <c r="O27" s="100">
        <v>50319464</v>
      </c>
      <c r="P27" s="100">
        <v>88839367</v>
      </c>
      <c r="Q27" s="100">
        <v>180102980</v>
      </c>
      <c r="R27" s="100">
        <v>0</v>
      </c>
      <c r="S27" s="100">
        <v>0</v>
      </c>
      <c r="T27" s="100">
        <v>0</v>
      </c>
      <c r="U27" s="100">
        <v>0</v>
      </c>
      <c r="V27" s="100">
        <v>606911204</v>
      </c>
      <c r="W27" s="100">
        <v>1225739683</v>
      </c>
      <c r="X27" s="100">
        <v>-618828479</v>
      </c>
      <c r="Y27" s="101">
        <v>-50.49</v>
      </c>
      <c r="Z27" s="102">
        <v>1634319577</v>
      </c>
    </row>
    <row r="28" spans="1:26" ht="13.5">
      <c r="A28" s="103" t="s">
        <v>46</v>
      </c>
      <c r="B28" s="19">
        <v>669780334</v>
      </c>
      <c r="C28" s="19">
        <v>0</v>
      </c>
      <c r="D28" s="59">
        <v>795307160</v>
      </c>
      <c r="E28" s="60">
        <v>819328367</v>
      </c>
      <c r="F28" s="60">
        <v>672846</v>
      </c>
      <c r="G28" s="60">
        <v>28308597</v>
      </c>
      <c r="H28" s="60">
        <v>65518180</v>
      </c>
      <c r="I28" s="60">
        <v>94499623</v>
      </c>
      <c r="J28" s="60">
        <v>53688554</v>
      </c>
      <c r="K28" s="60">
        <v>46828524</v>
      </c>
      <c r="L28" s="60">
        <v>94432822</v>
      </c>
      <c r="M28" s="60">
        <v>194949900</v>
      </c>
      <c r="N28" s="60">
        <v>21703296</v>
      </c>
      <c r="O28" s="60">
        <v>16667156</v>
      </c>
      <c r="P28" s="60">
        <v>59009945</v>
      </c>
      <c r="Q28" s="60">
        <v>97380397</v>
      </c>
      <c r="R28" s="60">
        <v>0</v>
      </c>
      <c r="S28" s="60">
        <v>0</v>
      </c>
      <c r="T28" s="60">
        <v>0</v>
      </c>
      <c r="U28" s="60">
        <v>0</v>
      </c>
      <c r="V28" s="60">
        <v>386829920</v>
      </c>
      <c r="W28" s="60">
        <v>614496275</v>
      </c>
      <c r="X28" s="60">
        <v>-227666355</v>
      </c>
      <c r="Y28" s="61">
        <v>-37.05</v>
      </c>
      <c r="Z28" s="62">
        <v>819328367</v>
      </c>
    </row>
    <row r="29" spans="1:26" ht="13.5">
      <c r="A29" s="58" t="s">
        <v>283</v>
      </c>
      <c r="B29" s="19">
        <v>3173733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69000000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547032</v>
      </c>
      <c r="K30" s="60">
        <v>0</v>
      </c>
      <c r="L30" s="60">
        <v>0</v>
      </c>
      <c r="M30" s="60">
        <v>547032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547032</v>
      </c>
      <c r="W30" s="60"/>
      <c r="X30" s="60">
        <v>547032</v>
      </c>
      <c r="Y30" s="61">
        <v>0</v>
      </c>
      <c r="Z30" s="62">
        <v>0</v>
      </c>
    </row>
    <row r="31" spans="1:26" ht="13.5">
      <c r="A31" s="58" t="s">
        <v>53</v>
      </c>
      <c r="B31" s="19">
        <v>608318017</v>
      </c>
      <c r="C31" s="19">
        <v>0</v>
      </c>
      <c r="D31" s="59">
        <v>781859259</v>
      </c>
      <c r="E31" s="60">
        <v>814991210</v>
      </c>
      <c r="F31" s="60">
        <v>1635251</v>
      </c>
      <c r="G31" s="60">
        <v>11913135</v>
      </c>
      <c r="H31" s="60">
        <v>19577163</v>
      </c>
      <c r="I31" s="60">
        <v>33125549</v>
      </c>
      <c r="J31" s="60">
        <v>31331465</v>
      </c>
      <c r="K31" s="60">
        <v>43557826</v>
      </c>
      <c r="L31" s="60">
        <v>28796828</v>
      </c>
      <c r="M31" s="60">
        <v>103686119</v>
      </c>
      <c r="N31" s="60">
        <v>19240852</v>
      </c>
      <c r="O31" s="60">
        <v>33652308</v>
      </c>
      <c r="P31" s="60">
        <v>29829428</v>
      </c>
      <c r="Q31" s="60">
        <v>82722588</v>
      </c>
      <c r="R31" s="60">
        <v>0</v>
      </c>
      <c r="S31" s="60">
        <v>0</v>
      </c>
      <c r="T31" s="60">
        <v>0</v>
      </c>
      <c r="U31" s="60">
        <v>0</v>
      </c>
      <c r="V31" s="60">
        <v>219534256</v>
      </c>
      <c r="W31" s="60">
        <v>611243408</v>
      </c>
      <c r="X31" s="60">
        <v>-391709152</v>
      </c>
      <c r="Y31" s="61">
        <v>-64.08</v>
      </c>
      <c r="Z31" s="62">
        <v>814991210</v>
      </c>
    </row>
    <row r="32" spans="1:26" ht="13.5">
      <c r="A32" s="70" t="s">
        <v>54</v>
      </c>
      <c r="B32" s="22">
        <f>SUM(B28:B31)</f>
        <v>1281272084</v>
      </c>
      <c r="C32" s="22">
        <f>SUM(C28:C31)</f>
        <v>0</v>
      </c>
      <c r="D32" s="99">
        <f aca="true" t="shared" si="5" ref="D32:Z32">SUM(D28:D31)</f>
        <v>1646166419</v>
      </c>
      <c r="E32" s="100">
        <f t="shared" si="5"/>
        <v>1634319577</v>
      </c>
      <c r="F32" s="100">
        <f t="shared" si="5"/>
        <v>2308097</v>
      </c>
      <c r="G32" s="100">
        <f t="shared" si="5"/>
        <v>40221732</v>
      </c>
      <c r="H32" s="100">
        <f t="shared" si="5"/>
        <v>85095343</v>
      </c>
      <c r="I32" s="100">
        <f t="shared" si="5"/>
        <v>127625172</v>
      </c>
      <c r="J32" s="100">
        <f t="shared" si="5"/>
        <v>85567051</v>
      </c>
      <c r="K32" s="100">
        <f t="shared" si="5"/>
        <v>90386350</v>
      </c>
      <c r="L32" s="100">
        <f t="shared" si="5"/>
        <v>123229650</v>
      </c>
      <c r="M32" s="100">
        <f t="shared" si="5"/>
        <v>299183051</v>
      </c>
      <c r="N32" s="100">
        <f t="shared" si="5"/>
        <v>40944148</v>
      </c>
      <c r="O32" s="100">
        <f t="shared" si="5"/>
        <v>50319464</v>
      </c>
      <c r="P32" s="100">
        <f t="shared" si="5"/>
        <v>88839373</v>
      </c>
      <c r="Q32" s="100">
        <f t="shared" si="5"/>
        <v>180102985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606911208</v>
      </c>
      <c r="W32" s="100">
        <f t="shared" si="5"/>
        <v>1225739683</v>
      </c>
      <c r="X32" s="100">
        <f t="shared" si="5"/>
        <v>-618828475</v>
      </c>
      <c r="Y32" s="101">
        <f>+IF(W32&lt;&gt;0,(X32/W32)*100,0)</f>
        <v>-50.48612552751953</v>
      </c>
      <c r="Z32" s="102">
        <f t="shared" si="5"/>
        <v>1634319577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3174072269</v>
      </c>
      <c r="C35" s="19">
        <v>0</v>
      </c>
      <c r="D35" s="59">
        <v>3693846996</v>
      </c>
      <c r="E35" s="60">
        <v>3516573014</v>
      </c>
      <c r="F35" s="60">
        <v>3389434640</v>
      </c>
      <c r="G35" s="60">
        <v>3492119168</v>
      </c>
      <c r="H35" s="60">
        <v>3345339613</v>
      </c>
      <c r="I35" s="60">
        <v>3345339613</v>
      </c>
      <c r="J35" s="60">
        <v>3185531815</v>
      </c>
      <c r="K35" s="60">
        <v>3309131719</v>
      </c>
      <c r="L35" s="60">
        <v>3461640621</v>
      </c>
      <c r="M35" s="60">
        <v>3461640621</v>
      </c>
      <c r="N35" s="60">
        <v>3383580637</v>
      </c>
      <c r="O35" s="60">
        <v>3618648163</v>
      </c>
      <c r="P35" s="60">
        <v>3980909262</v>
      </c>
      <c r="Q35" s="60">
        <v>3980909262</v>
      </c>
      <c r="R35" s="60">
        <v>0</v>
      </c>
      <c r="S35" s="60">
        <v>0</v>
      </c>
      <c r="T35" s="60">
        <v>0</v>
      </c>
      <c r="U35" s="60">
        <v>0</v>
      </c>
      <c r="V35" s="60">
        <v>3980909262</v>
      </c>
      <c r="W35" s="60">
        <v>2637429761</v>
      </c>
      <c r="X35" s="60">
        <v>1343479501</v>
      </c>
      <c r="Y35" s="61">
        <v>50.94</v>
      </c>
      <c r="Z35" s="62">
        <v>3516573014</v>
      </c>
    </row>
    <row r="36" spans="1:26" ht="13.5">
      <c r="A36" s="58" t="s">
        <v>57</v>
      </c>
      <c r="B36" s="19">
        <v>16490855052</v>
      </c>
      <c r="C36" s="19">
        <v>0</v>
      </c>
      <c r="D36" s="59">
        <v>15249659548</v>
      </c>
      <c r="E36" s="60">
        <v>15237662076</v>
      </c>
      <c r="F36" s="60">
        <v>13968042432</v>
      </c>
      <c r="G36" s="60">
        <v>16431974085</v>
      </c>
      <c r="H36" s="60">
        <v>16421274562</v>
      </c>
      <c r="I36" s="60">
        <v>16421274562</v>
      </c>
      <c r="J36" s="60">
        <v>16459313938</v>
      </c>
      <c r="K36" s="60">
        <v>16147863410</v>
      </c>
      <c r="L36" s="60">
        <v>16042635720</v>
      </c>
      <c r="M36" s="60">
        <v>16042635720</v>
      </c>
      <c r="N36" s="60">
        <v>15649772299</v>
      </c>
      <c r="O36" s="60">
        <v>15580012671</v>
      </c>
      <c r="P36" s="60">
        <v>16028623131</v>
      </c>
      <c r="Q36" s="60">
        <v>16028623131</v>
      </c>
      <c r="R36" s="60">
        <v>0</v>
      </c>
      <c r="S36" s="60">
        <v>0</v>
      </c>
      <c r="T36" s="60">
        <v>0</v>
      </c>
      <c r="U36" s="60">
        <v>0</v>
      </c>
      <c r="V36" s="60">
        <v>16028623131</v>
      </c>
      <c r="W36" s="60">
        <v>11428246557</v>
      </c>
      <c r="X36" s="60">
        <v>4600376574</v>
      </c>
      <c r="Y36" s="61">
        <v>40.25</v>
      </c>
      <c r="Z36" s="62">
        <v>15237662076</v>
      </c>
    </row>
    <row r="37" spans="1:26" ht="13.5">
      <c r="A37" s="58" t="s">
        <v>58</v>
      </c>
      <c r="B37" s="19">
        <v>1371168729</v>
      </c>
      <c r="C37" s="19">
        <v>0</v>
      </c>
      <c r="D37" s="59">
        <v>1338529578</v>
      </c>
      <c r="E37" s="60">
        <v>1339835473</v>
      </c>
      <c r="F37" s="60">
        <v>1600538008</v>
      </c>
      <c r="G37" s="60">
        <v>1348478810</v>
      </c>
      <c r="H37" s="60">
        <v>1344192547</v>
      </c>
      <c r="I37" s="60">
        <v>1344192547</v>
      </c>
      <c r="J37" s="60">
        <v>1231954749</v>
      </c>
      <c r="K37" s="60">
        <v>1503902367</v>
      </c>
      <c r="L37" s="60">
        <v>1172943989</v>
      </c>
      <c r="M37" s="60">
        <v>1172943989</v>
      </c>
      <c r="N37" s="60">
        <v>1040776613</v>
      </c>
      <c r="O37" s="60">
        <v>1227104222</v>
      </c>
      <c r="P37" s="60">
        <v>1285874842</v>
      </c>
      <c r="Q37" s="60">
        <v>1285874842</v>
      </c>
      <c r="R37" s="60">
        <v>0</v>
      </c>
      <c r="S37" s="60">
        <v>0</v>
      </c>
      <c r="T37" s="60">
        <v>0</v>
      </c>
      <c r="U37" s="60">
        <v>0</v>
      </c>
      <c r="V37" s="60">
        <v>1285874842</v>
      </c>
      <c r="W37" s="60">
        <v>1004876605</v>
      </c>
      <c r="X37" s="60">
        <v>280998237</v>
      </c>
      <c r="Y37" s="61">
        <v>27.96</v>
      </c>
      <c r="Z37" s="62">
        <v>1339835473</v>
      </c>
    </row>
    <row r="38" spans="1:26" ht="13.5">
      <c r="A38" s="58" t="s">
        <v>59</v>
      </c>
      <c r="B38" s="19">
        <v>915192030</v>
      </c>
      <c r="C38" s="19">
        <v>0</v>
      </c>
      <c r="D38" s="59">
        <v>1147602045</v>
      </c>
      <c r="E38" s="60">
        <v>1074493988</v>
      </c>
      <c r="F38" s="60">
        <v>896497780</v>
      </c>
      <c r="G38" s="60">
        <v>915192030</v>
      </c>
      <c r="H38" s="60">
        <v>915192030</v>
      </c>
      <c r="I38" s="60">
        <v>915192030</v>
      </c>
      <c r="J38" s="60">
        <v>915192030</v>
      </c>
      <c r="K38" s="60">
        <v>915192030</v>
      </c>
      <c r="L38" s="60">
        <v>906354854</v>
      </c>
      <c r="M38" s="60">
        <v>906354854</v>
      </c>
      <c r="N38" s="60">
        <v>906354854</v>
      </c>
      <c r="O38" s="60">
        <v>906354853</v>
      </c>
      <c r="P38" s="60">
        <v>901862238</v>
      </c>
      <c r="Q38" s="60">
        <v>901862238</v>
      </c>
      <c r="R38" s="60">
        <v>0</v>
      </c>
      <c r="S38" s="60">
        <v>0</v>
      </c>
      <c r="T38" s="60">
        <v>0</v>
      </c>
      <c r="U38" s="60">
        <v>0</v>
      </c>
      <c r="V38" s="60">
        <v>901862238</v>
      </c>
      <c r="W38" s="60">
        <v>805870491</v>
      </c>
      <c r="X38" s="60">
        <v>95991747</v>
      </c>
      <c r="Y38" s="61">
        <v>11.91</v>
      </c>
      <c r="Z38" s="62">
        <v>1074493988</v>
      </c>
    </row>
    <row r="39" spans="1:26" ht="13.5">
      <c r="A39" s="58" t="s">
        <v>60</v>
      </c>
      <c r="B39" s="19">
        <v>17378566562</v>
      </c>
      <c r="C39" s="19">
        <v>0</v>
      </c>
      <c r="D39" s="59">
        <v>16457374919</v>
      </c>
      <c r="E39" s="60">
        <v>16339905629</v>
      </c>
      <c r="F39" s="60">
        <v>14860441284</v>
      </c>
      <c r="G39" s="60">
        <v>17660422418</v>
      </c>
      <c r="H39" s="60">
        <v>17507229603</v>
      </c>
      <c r="I39" s="60">
        <v>17507229603</v>
      </c>
      <c r="J39" s="60">
        <v>17497698984</v>
      </c>
      <c r="K39" s="60">
        <v>17037900740</v>
      </c>
      <c r="L39" s="60">
        <v>17424977507</v>
      </c>
      <c r="M39" s="60">
        <v>17424977507</v>
      </c>
      <c r="N39" s="60">
        <v>17086221477</v>
      </c>
      <c r="O39" s="60">
        <v>17065201767</v>
      </c>
      <c r="P39" s="60">
        <v>17821795321</v>
      </c>
      <c r="Q39" s="60">
        <v>17821795321</v>
      </c>
      <c r="R39" s="60">
        <v>0</v>
      </c>
      <c r="S39" s="60">
        <v>0</v>
      </c>
      <c r="T39" s="60">
        <v>0</v>
      </c>
      <c r="U39" s="60">
        <v>0</v>
      </c>
      <c r="V39" s="60">
        <v>17821795321</v>
      </c>
      <c r="W39" s="60">
        <v>12254929222</v>
      </c>
      <c r="X39" s="60">
        <v>5566866099</v>
      </c>
      <c r="Y39" s="61">
        <v>45.43</v>
      </c>
      <c r="Z39" s="62">
        <v>16339905629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645551025</v>
      </c>
      <c r="C42" s="19">
        <v>0</v>
      </c>
      <c r="D42" s="59">
        <v>1788179723</v>
      </c>
      <c r="E42" s="60">
        <v>1679398481</v>
      </c>
      <c r="F42" s="60">
        <v>236334995</v>
      </c>
      <c r="G42" s="60">
        <v>126852700</v>
      </c>
      <c r="H42" s="60">
        <v>-7543676</v>
      </c>
      <c r="I42" s="60">
        <v>355644019</v>
      </c>
      <c r="J42" s="60">
        <v>-169672949</v>
      </c>
      <c r="K42" s="60">
        <v>98407099</v>
      </c>
      <c r="L42" s="60">
        <v>390614090</v>
      </c>
      <c r="M42" s="60">
        <v>319348240</v>
      </c>
      <c r="N42" s="60">
        <v>-31310140</v>
      </c>
      <c r="O42" s="60">
        <v>297223546</v>
      </c>
      <c r="P42" s="60">
        <v>412083442</v>
      </c>
      <c r="Q42" s="60">
        <v>677996848</v>
      </c>
      <c r="R42" s="60">
        <v>0</v>
      </c>
      <c r="S42" s="60">
        <v>0</v>
      </c>
      <c r="T42" s="60">
        <v>0</v>
      </c>
      <c r="U42" s="60">
        <v>0</v>
      </c>
      <c r="V42" s="60">
        <v>1352989107</v>
      </c>
      <c r="W42" s="60">
        <v>1823864974</v>
      </c>
      <c r="X42" s="60">
        <v>-470875867</v>
      </c>
      <c r="Y42" s="61">
        <v>-25.82</v>
      </c>
      <c r="Z42" s="62">
        <v>1679398481</v>
      </c>
    </row>
    <row r="43" spans="1:26" ht="13.5">
      <c r="A43" s="58" t="s">
        <v>63</v>
      </c>
      <c r="B43" s="19">
        <v>-1278640220</v>
      </c>
      <c r="C43" s="19">
        <v>0</v>
      </c>
      <c r="D43" s="59">
        <v>-1583446419</v>
      </c>
      <c r="E43" s="60">
        <v>-1634319577</v>
      </c>
      <c r="F43" s="60">
        <v>-672846</v>
      </c>
      <c r="G43" s="60">
        <v>-27360643</v>
      </c>
      <c r="H43" s="60">
        <v>-66005349</v>
      </c>
      <c r="I43" s="60">
        <v>-94038838</v>
      </c>
      <c r="J43" s="60">
        <v>-54149337</v>
      </c>
      <c r="K43" s="60">
        <v>-46828522</v>
      </c>
      <c r="L43" s="60">
        <v>-231791523</v>
      </c>
      <c r="M43" s="60">
        <v>-332769382</v>
      </c>
      <c r="N43" s="60">
        <v>-40944149</v>
      </c>
      <c r="O43" s="60">
        <v>-50319464</v>
      </c>
      <c r="P43" s="60">
        <v>-88839372</v>
      </c>
      <c r="Q43" s="60">
        <v>-180102985</v>
      </c>
      <c r="R43" s="60">
        <v>0</v>
      </c>
      <c r="S43" s="60">
        <v>0</v>
      </c>
      <c r="T43" s="60">
        <v>0</v>
      </c>
      <c r="U43" s="60">
        <v>0</v>
      </c>
      <c r="V43" s="60">
        <v>-606911205</v>
      </c>
      <c r="W43" s="60">
        <v>-1030707785</v>
      </c>
      <c r="X43" s="60">
        <v>423796580</v>
      </c>
      <c r="Y43" s="61">
        <v>-41.12</v>
      </c>
      <c r="Z43" s="62">
        <v>-1634319577</v>
      </c>
    </row>
    <row r="44" spans="1:26" ht="13.5">
      <c r="A44" s="58" t="s">
        <v>64</v>
      </c>
      <c r="B44" s="19">
        <v>-50709030</v>
      </c>
      <c r="C44" s="19">
        <v>0</v>
      </c>
      <c r="D44" s="59">
        <v>19726252</v>
      </c>
      <c r="E44" s="60">
        <v>-47641565</v>
      </c>
      <c r="F44" s="60">
        <v>0</v>
      </c>
      <c r="G44" s="60">
        <v>0</v>
      </c>
      <c r="H44" s="60">
        <v>-8245684</v>
      </c>
      <c r="I44" s="60">
        <v>-8245684</v>
      </c>
      <c r="J44" s="60">
        <v>0</v>
      </c>
      <c r="K44" s="60">
        <v>0</v>
      </c>
      <c r="L44" s="60">
        <v>-14878418</v>
      </c>
      <c r="M44" s="60">
        <v>-14878418</v>
      </c>
      <c r="N44" s="60">
        <v>0</v>
      </c>
      <c r="O44" s="60">
        <v>0</v>
      </c>
      <c r="P44" s="60">
        <v>-8625232</v>
      </c>
      <c r="Q44" s="60">
        <v>-8625232</v>
      </c>
      <c r="R44" s="60">
        <v>0</v>
      </c>
      <c r="S44" s="60">
        <v>0</v>
      </c>
      <c r="T44" s="60">
        <v>0</v>
      </c>
      <c r="U44" s="60">
        <v>0</v>
      </c>
      <c r="V44" s="60">
        <v>-31749334</v>
      </c>
      <c r="W44" s="60">
        <v>-31749334</v>
      </c>
      <c r="X44" s="60">
        <v>0</v>
      </c>
      <c r="Y44" s="61">
        <v>0</v>
      </c>
      <c r="Z44" s="62">
        <v>-47641565</v>
      </c>
    </row>
    <row r="45" spans="1:26" ht="13.5">
      <c r="A45" s="70" t="s">
        <v>65</v>
      </c>
      <c r="B45" s="22">
        <v>1690101970</v>
      </c>
      <c r="C45" s="22">
        <v>0</v>
      </c>
      <c r="D45" s="99">
        <v>2516257459</v>
      </c>
      <c r="E45" s="100">
        <v>1684190924</v>
      </c>
      <c r="F45" s="100">
        <v>1925764119</v>
      </c>
      <c r="G45" s="100">
        <v>2025256176</v>
      </c>
      <c r="H45" s="100">
        <v>1943461467</v>
      </c>
      <c r="I45" s="100">
        <v>1943461467</v>
      </c>
      <c r="J45" s="100">
        <v>1719639181</v>
      </c>
      <c r="K45" s="100">
        <v>1771217758</v>
      </c>
      <c r="L45" s="100">
        <v>1915161907</v>
      </c>
      <c r="M45" s="100">
        <v>1915161907</v>
      </c>
      <c r="N45" s="100">
        <v>1842907618</v>
      </c>
      <c r="O45" s="100">
        <v>2089811700</v>
      </c>
      <c r="P45" s="100">
        <v>2404430538</v>
      </c>
      <c r="Q45" s="100">
        <v>2404430538</v>
      </c>
      <c r="R45" s="100">
        <v>0</v>
      </c>
      <c r="S45" s="100">
        <v>0</v>
      </c>
      <c r="T45" s="100">
        <v>0</v>
      </c>
      <c r="U45" s="100">
        <v>0</v>
      </c>
      <c r="V45" s="100">
        <v>2404430538</v>
      </c>
      <c r="W45" s="100">
        <v>2448161440</v>
      </c>
      <c r="X45" s="100">
        <v>-43730902</v>
      </c>
      <c r="Y45" s="101">
        <v>-1.79</v>
      </c>
      <c r="Z45" s="102">
        <v>1684190924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285515135</v>
      </c>
      <c r="C49" s="52">
        <v>0</v>
      </c>
      <c r="D49" s="129">
        <v>104136237</v>
      </c>
      <c r="E49" s="54">
        <v>67130861</v>
      </c>
      <c r="F49" s="54">
        <v>0</v>
      </c>
      <c r="G49" s="54">
        <v>0</v>
      </c>
      <c r="H49" s="54">
        <v>0</v>
      </c>
      <c r="I49" s="54">
        <v>55395380</v>
      </c>
      <c r="J49" s="54">
        <v>0</v>
      </c>
      <c r="K49" s="54">
        <v>0</v>
      </c>
      <c r="L49" s="54">
        <v>0</v>
      </c>
      <c r="M49" s="54">
        <v>49593138</v>
      </c>
      <c r="N49" s="54">
        <v>0</v>
      </c>
      <c r="O49" s="54">
        <v>0</v>
      </c>
      <c r="P49" s="54">
        <v>0</v>
      </c>
      <c r="Q49" s="54">
        <v>53716829</v>
      </c>
      <c r="R49" s="54">
        <v>0</v>
      </c>
      <c r="S49" s="54">
        <v>0</v>
      </c>
      <c r="T49" s="54">
        <v>0</v>
      </c>
      <c r="U49" s="54">
        <v>0</v>
      </c>
      <c r="V49" s="54">
        <v>287876930</v>
      </c>
      <c r="W49" s="54">
        <v>1048570514</v>
      </c>
      <c r="X49" s="54">
        <v>1951935024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398435348</v>
      </c>
      <c r="C51" s="52">
        <v>0</v>
      </c>
      <c r="D51" s="129">
        <v>17619135</v>
      </c>
      <c r="E51" s="54">
        <v>5443074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421497557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100.00000007698968</v>
      </c>
      <c r="C58" s="5">
        <f>IF(C67=0,0,+(C76/C67)*100)</f>
        <v>0</v>
      </c>
      <c r="D58" s="6">
        <f aca="true" t="shared" si="6" ref="D58:Z58">IF(D67=0,0,+(D76/D67)*100)</f>
        <v>92.56465251257538</v>
      </c>
      <c r="E58" s="7">
        <f t="shared" si="6"/>
        <v>92.57835950148025</v>
      </c>
      <c r="F58" s="7">
        <f t="shared" si="6"/>
        <v>77.36284636031063</v>
      </c>
      <c r="G58" s="7">
        <f t="shared" si="6"/>
        <v>72.928798869382</v>
      </c>
      <c r="H58" s="7">
        <f t="shared" si="6"/>
        <v>96.05028431288997</v>
      </c>
      <c r="I58" s="7">
        <f t="shared" si="6"/>
        <v>82.6078283320315</v>
      </c>
      <c r="J58" s="7">
        <f t="shared" si="6"/>
        <v>73.30113541660937</v>
      </c>
      <c r="K58" s="7">
        <f t="shared" si="6"/>
        <v>97.03505875608595</v>
      </c>
      <c r="L58" s="7">
        <f t="shared" si="6"/>
        <v>80.85095052639761</v>
      </c>
      <c r="M58" s="7">
        <f t="shared" si="6"/>
        <v>82.71414726500112</v>
      </c>
      <c r="N58" s="7">
        <f t="shared" si="6"/>
        <v>88.21001917930957</v>
      </c>
      <c r="O58" s="7">
        <f t="shared" si="6"/>
        <v>92.37928817998164</v>
      </c>
      <c r="P58" s="7">
        <f t="shared" si="6"/>
        <v>83.7903569648057</v>
      </c>
      <c r="Q58" s="7">
        <f t="shared" si="6"/>
        <v>88.16694084800592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84.3997370700815</v>
      </c>
      <c r="W58" s="7">
        <f t="shared" si="6"/>
        <v>82.84671911930705</v>
      </c>
      <c r="X58" s="7">
        <f t="shared" si="6"/>
        <v>0</v>
      </c>
      <c r="Y58" s="7">
        <f t="shared" si="6"/>
        <v>0</v>
      </c>
      <c r="Z58" s="8">
        <f t="shared" si="6"/>
        <v>92.57835950148025</v>
      </c>
    </row>
    <row r="59" spans="1:26" ht="13.5">
      <c r="A59" s="37" t="s">
        <v>31</v>
      </c>
      <c r="B59" s="9">
        <f aca="true" t="shared" si="7" ref="B59:Z66">IF(B68=0,0,+(B77/B68)*100)</f>
        <v>100.00000010222536</v>
      </c>
      <c r="C59" s="9">
        <f t="shared" si="7"/>
        <v>0</v>
      </c>
      <c r="D59" s="2">
        <f t="shared" si="7"/>
        <v>92.49999993266871</v>
      </c>
      <c r="E59" s="10">
        <f t="shared" si="7"/>
        <v>92.49999989073962</v>
      </c>
      <c r="F59" s="10">
        <f t="shared" si="7"/>
        <v>78.30000024420154</v>
      </c>
      <c r="G59" s="10">
        <f t="shared" si="7"/>
        <v>75.35223185694299</v>
      </c>
      <c r="H59" s="10">
        <f t="shared" si="7"/>
        <v>105.44303610095082</v>
      </c>
      <c r="I59" s="10">
        <f t="shared" si="7"/>
        <v>84.0600002776329</v>
      </c>
      <c r="J59" s="10">
        <f t="shared" si="7"/>
        <v>70.00726542484202</v>
      </c>
      <c r="K59" s="10">
        <f t="shared" si="7"/>
        <v>99.44432096341619</v>
      </c>
      <c r="L59" s="10">
        <f t="shared" si="7"/>
        <v>81.87457508189253</v>
      </c>
      <c r="M59" s="10">
        <f t="shared" si="7"/>
        <v>83.8926103271477</v>
      </c>
      <c r="N59" s="10">
        <f t="shared" si="7"/>
        <v>90.2987848175077</v>
      </c>
      <c r="O59" s="10">
        <f t="shared" si="7"/>
        <v>95.52958866992401</v>
      </c>
      <c r="P59" s="10">
        <f t="shared" si="7"/>
        <v>76.99099131082309</v>
      </c>
      <c r="Q59" s="10">
        <f t="shared" si="7"/>
        <v>87.7780526499246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85.08999999179024</v>
      </c>
      <c r="W59" s="10">
        <f t="shared" si="7"/>
        <v>83.6210502752573</v>
      </c>
      <c r="X59" s="10">
        <f t="shared" si="7"/>
        <v>0</v>
      </c>
      <c r="Y59" s="10">
        <f t="shared" si="7"/>
        <v>0</v>
      </c>
      <c r="Z59" s="11">
        <f t="shared" si="7"/>
        <v>92.49999989073962</v>
      </c>
    </row>
    <row r="60" spans="1:26" ht="13.5">
      <c r="A60" s="38" t="s">
        <v>32</v>
      </c>
      <c r="B60" s="12">
        <f t="shared" si="7"/>
        <v>100.00000006973575</v>
      </c>
      <c r="C60" s="12">
        <f t="shared" si="7"/>
        <v>0</v>
      </c>
      <c r="D60" s="3">
        <f t="shared" si="7"/>
        <v>92.50000006889351</v>
      </c>
      <c r="E60" s="13">
        <f t="shared" si="7"/>
        <v>92.49999996679887</v>
      </c>
      <c r="F60" s="13">
        <f t="shared" si="7"/>
        <v>76.62243386948634</v>
      </c>
      <c r="G60" s="13">
        <f t="shared" si="7"/>
        <v>70.1018550678883</v>
      </c>
      <c r="H60" s="13">
        <f t="shared" si="7"/>
        <v>93.16661062450135</v>
      </c>
      <c r="I60" s="13">
        <f t="shared" si="7"/>
        <v>81.65690870189083</v>
      </c>
      <c r="J60" s="13">
        <f t="shared" si="7"/>
        <v>73.7939892430158</v>
      </c>
      <c r="K60" s="13">
        <f t="shared" si="7"/>
        <v>96.02855581063106</v>
      </c>
      <c r="L60" s="13">
        <f t="shared" si="7"/>
        <v>80.15795401343524</v>
      </c>
      <c r="M60" s="13">
        <f t="shared" si="7"/>
        <v>82.0373460627011</v>
      </c>
      <c r="N60" s="13">
        <f t="shared" si="7"/>
        <v>87.1359396932205</v>
      </c>
      <c r="O60" s="13">
        <f t="shared" si="7"/>
        <v>91.27168593285091</v>
      </c>
      <c r="P60" s="13">
        <f t="shared" si="7"/>
        <v>85.58560643200362</v>
      </c>
      <c r="Q60" s="13">
        <f t="shared" si="7"/>
        <v>88.06421602116092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83.86758416233239</v>
      </c>
      <c r="W60" s="13">
        <f t="shared" si="7"/>
        <v>82.15553955305998</v>
      </c>
      <c r="X60" s="13">
        <f t="shared" si="7"/>
        <v>0</v>
      </c>
      <c r="Y60" s="13">
        <f t="shared" si="7"/>
        <v>0</v>
      </c>
      <c r="Z60" s="14">
        <f t="shared" si="7"/>
        <v>92.49999996679887</v>
      </c>
    </row>
    <row r="61" spans="1:26" ht="13.5">
      <c r="A61" s="39" t="s">
        <v>103</v>
      </c>
      <c r="B61" s="12">
        <f t="shared" si="7"/>
        <v>100.0000000598571</v>
      </c>
      <c r="C61" s="12">
        <f t="shared" si="7"/>
        <v>0</v>
      </c>
      <c r="D61" s="3">
        <f t="shared" si="7"/>
        <v>92.50000006642904</v>
      </c>
      <c r="E61" s="13">
        <f t="shared" si="7"/>
        <v>93.47705385425863</v>
      </c>
      <c r="F61" s="13">
        <f t="shared" si="7"/>
        <v>77.43944659194106</v>
      </c>
      <c r="G61" s="13">
        <f t="shared" si="7"/>
        <v>64.41579579791907</v>
      </c>
      <c r="H61" s="13">
        <f t="shared" si="7"/>
        <v>93.92320326232772</v>
      </c>
      <c r="I61" s="13">
        <f t="shared" si="7"/>
        <v>82.13692043270882</v>
      </c>
      <c r="J61" s="13">
        <f t="shared" si="7"/>
        <v>72.64807514380051</v>
      </c>
      <c r="K61" s="13">
        <f t="shared" si="7"/>
        <v>93.85407454999304</v>
      </c>
      <c r="L61" s="13">
        <f t="shared" si="7"/>
        <v>80.9834866710862</v>
      </c>
      <c r="M61" s="13">
        <f t="shared" si="7"/>
        <v>82.5164183637024</v>
      </c>
      <c r="N61" s="13">
        <f t="shared" si="7"/>
        <v>88.57571683377854</v>
      </c>
      <c r="O61" s="13">
        <f t="shared" si="7"/>
        <v>92.90540788415858</v>
      </c>
      <c r="P61" s="13">
        <f t="shared" si="7"/>
        <v>91.1193468199756</v>
      </c>
      <c r="Q61" s="13">
        <f t="shared" si="7"/>
        <v>90.91560916352901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85.08999997849095</v>
      </c>
      <c r="W61" s="13">
        <f t="shared" si="7"/>
        <v>85.8940797936808</v>
      </c>
      <c r="X61" s="13">
        <f t="shared" si="7"/>
        <v>0</v>
      </c>
      <c r="Y61" s="13">
        <f t="shared" si="7"/>
        <v>0</v>
      </c>
      <c r="Z61" s="14">
        <f t="shared" si="7"/>
        <v>93.47705385425863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92.4999997391087</v>
      </c>
      <c r="E62" s="13">
        <f t="shared" si="7"/>
        <v>92.50000014664522</v>
      </c>
      <c r="F62" s="13">
        <f t="shared" si="7"/>
        <v>75.08877288917655</v>
      </c>
      <c r="G62" s="13">
        <f t="shared" si="7"/>
        <v>72.68700534467153</v>
      </c>
      <c r="H62" s="13">
        <f t="shared" si="7"/>
        <v>91.02230912070344</v>
      </c>
      <c r="I62" s="13">
        <f t="shared" si="7"/>
        <v>82.41321906318507</v>
      </c>
      <c r="J62" s="13">
        <f t="shared" si="7"/>
        <v>77.51325967041377</v>
      </c>
      <c r="K62" s="13">
        <f t="shared" si="7"/>
        <v>208.138999004363</v>
      </c>
      <c r="L62" s="13">
        <f t="shared" si="7"/>
        <v>81.7266790183713</v>
      </c>
      <c r="M62" s="13">
        <f t="shared" si="7"/>
        <v>83.6408235630086</v>
      </c>
      <c r="N62" s="13">
        <f t="shared" si="7"/>
        <v>91.0403076822346</v>
      </c>
      <c r="O62" s="13">
        <f t="shared" si="7"/>
        <v>91.82447606216195</v>
      </c>
      <c r="P62" s="13">
        <f t="shared" si="7"/>
        <v>84.85763623421026</v>
      </c>
      <c r="Q62" s="13">
        <f t="shared" si="7"/>
        <v>88.96668441221479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85.09000019128918</v>
      </c>
      <c r="W62" s="13">
        <f t="shared" si="7"/>
        <v>82.98419416985288</v>
      </c>
      <c r="X62" s="13">
        <f t="shared" si="7"/>
        <v>0</v>
      </c>
      <c r="Y62" s="13">
        <f t="shared" si="7"/>
        <v>0</v>
      </c>
      <c r="Z62" s="14">
        <f t="shared" si="7"/>
        <v>92.50000014664522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92.50000046448362</v>
      </c>
      <c r="E63" s="13">
        <f t="shared" si="7"/>
        <v>92.49999975269104</v>
      </c>
      <c r="F63" s="13">
        <f t="shared" si="7"/>
        <v>78.29944267318176</v>
      </c>
      <c r="G63" s="13">
        <f t="shared" si="7"/>
        <v>76.12760123001961</v>
      </c>
      <c r="H63" s="13">
        <f t="shared" si="7"/>
        <v>99.89159502784494</v>
      </c>
      <c r="I63" s="13">
        <f t="shared" si="7"/>
        <v>84.05956737001532</v>
      </c>
      <c r="J63" s="13">
        <f t="shared" si="7"/>
        <v>72.27142055185057</v>
      </c>
      <c r="K63" s="13">
        <f t="shared" si="7"/>
        <v>96.71025910226108</v>
      </c>
      <c r="L63" s="13">
        <f t="shared" si="7"/>
        <v>82.24390498208915</v>
      </c>
      <c r="M63" s="13">
        <f t="shared" si="7"/>
        <v>83.90657756894988</v>
      </c>
      <c r="N63" s="13">
        <f t="shared" si="7"/>
        <v>89.4941902453345</v>
      </c>
      <c r="O63" s="13">
        <f t="shared" si="7"/>
        <v>94.61923791357553</v>
      </c>
      <c r="P63" s="13">
        <f t="shared" si="7"/>
        <v>76.86073892221205</v>
      </c>
      <c r="Q63" s="13">
        <f t="shared" si="7"/>
        <v>87.57213924770409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85.09000029672974</v>
      </c>
      <c r="W63" s="13">
        <f t="shared" si="7"/>
        <v>75.82274391422807</v>
      </c>
      <c r="X63" s="13">
        <f t="shared" si="7"/>
        <v>0</v>
      </c>
      <c r="Y63" s="13">
        <f t="shared" si="7"/>
        <v>0</v>
      </c>
      <c r="Z63" s="14">
        <f t="shared" si="7"/>
        <v>92.49999975269104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92.50000005938846</v>
      </c>
      <c r="E64" s="13">
        <f t="shared" si="7"/>
        <v>92.4999999531689</v>
      </c>
      <c r="F64" s="13">
        <f t="shared" si="7"/>
        <v>78.30000126860068</v>
      </c>
      <c r="G64" s="13">
        <f t="shared" si="7"/>
        <v>76.50927758845101</v>
      </c>
      <c r="H64" s="13">
        <f t="shared" si="7"/>
        <v>98.18916536556615</v>
      </c>
      <c r="I64" s="13">
        <f t="shared" si="7"/>
        <v>84.05999958379206</v>
      </c>
      <c r="J64" s="13">
        <f t="shared" si="7"/>
        <v>73.05505228590323</v>
      </c>
      <c r="K64" s="13">
        <f t="shared" si="7"/>
        <v>96.46866589147888</v>
      </c>
      <c r="L64" s="13">
        <f t="shared" si="7"/>
        <v>82.23416775198673</v>
      </c>
      <c r="M64" s="13">
        <f t="shared" si="7"/>
        <v>83.9176791682196</v>
      </c>
      <c r="N64" s="13">
        <f t="shared" si="7"/>
        <v>89.4475710146489</v>
      </c>
      <c r="O64" s="13">
        <f t="shared" si="7"/>
        <v>93.96740187827452</v>
      </c>
      <c r="P64" s="13">
        <f t="shared" si="7"/>
        <v>75.40214500456047</v>
      </c>
      <c r="Q64" s="13">
        <f t="shared" si="7"/>
        <v>87.54436894092363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85.09000015269017</v>
      </c>
      <c r="W64" s="13">
        <f t="shared" si="7"/>
        <v>72.322633546373</v>
      </c>
      <c r="X64" s="13">
        <f t="shared" si="7"/>
        <v>0</v>
      </c>
      <c r="Y64" s="13">
        <f t="shared" si="7"/>
        <v>0</v>
      </c>
      <c r="Z64" s="14">
        <f t="shared" si="7"/>
        <v>92.4999999531689</v>
      </c>
    </row>
    <row r="65" spans="1:26" ht="13.5">
      <c r="A65" s="39" t="s">
        <v>107</v>
      </c>
      <c r="B65" s="12">
        <f t="shared" si="7"/>
        <v>100.00000402384062</v>
      </c>
      <c r="C65" s="12">
        <f t="shared" si="7"/>
        <v>0</v>
      </c>
      <c r="D65" s="3">
        <f t="shared" si="7"/>
        <v>92.50000095478305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99.9999972858177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114.52485453190597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3896626060</v>
      </c>
      <c r="C67" s="24"/>
      <c r="D67" s="25">
        <v>4274023259</v>
      </c>
      <c r="E67" s="26">
        <v>4100665413</v>
      </c>
      <c r="F67" s="26">
        <v>547605865</v>
      </c>
      <c r="G67" s="26">
        <v>199210699</v>
      </c>
      <c r="H67" s="26">
        <v>357103577</v>
      </c>
      <c r="I67" s="26">
        <v>1103920141</v>
      </c>
      <c r="J67" s="26">
        <v>386460614</v>
      </c>
      <c r="K67" s="26">
        <v>297800640</v>
      </c>
      <c r="L67" s="26">
        <v>336528213</v>
      </c>
      <c r="M67" s="26">
        <v>1020789467</v>
      </c>
      <c r="N67" s="26">
        <v>309175363</v>
      </c>
      <c r="O67" s="26">
        <v>341208218</v>
      </c>
      <c r="P67" s="26">
        <v>331447157</v>
      </c>
      <c r="Q67" s="26">
        <v>981830738</v>
      </c>
      <c r="R67" s="26"/>
      <c r="S67" s="26"/>
      <c r="T67" s="26"/>
      <c r="U67" s="26"/>
      <c r="V67" s="26">
        <v>3106540346</v>
      </c>
      <c r="W67" s="26">
        <v>3307820008</v>
      </c>
      <c r="X67" s="26"/>
      <c r="Y67" s="25"/>
      <c r="Z67" s="27">
        <v>4100665413</v>
      </c>
    </row>
    <row r="68" spans="1:26" ht="13.5" hidden="1">
      <c r="A68" s="37" t="s">
        <v>31</v>
      </c>
      <c r="B68" s="19">
        <v>978230867</v>
      </c>
      <c r="C68" s="19"/>
      <c r="D68" s="20">
        <v>1225284909</v>
      </c>
      <c r="E68" s="21">
        <v>1121174877</v>
      </c>
      <c r="F68" s="21">
        <v>178131555</v>
      </c>
      <c r="G68" s="21">
        <v>83397908</v>
      </c>
      <c r="H68" s="21">
        <v>81945681</v>
      </c>
      <c r="I68" s="21">
        <v>343475144</v>
      </c>
      <c r="J68" s="21">
        <v>81313896</v>
      </c>
      <c r="K68" s="21">
        <v>83278650</v>
      </c>
      <c r="L68" s="21">
        <v>82284973</v>
      </c>
      <c r="M68" s="21">
        <v>246877519</v>
      </c>
      <c r="N68" s="21">
        <v>82070636</v>
      </c>
      <c r="O68" s="21">
        <v>81656222</v>
      </c>
      <c r="P68" s="21">
        <v>77856166</v>
      </c>
      <c r="Q68" s="21">
        <v>241583024</v>
      </c>
      <c r="R68" s="21"/>
      <c r="S68" s="21"/>
      <c r="T68" s="21"/>
      <c r="U68" s="21"/>
      <c r="V68" s="21">
        <v>831935687</v>
      </c>
      <c r="W68" s="21">
        <v>945380721</v>
      </c>
      <c r="X68" s="21"/>
      <c r="Y68" s="20"/>
      <c r="Z68" s="23">
        <v>1121174877</v>
      </c>
    </row>
    <row r="69" spans="1:26" ht="13.5" hidden="1">
      <c r="A69" s="38" t="s">
        <v>32</v>
      </c>
      <c r="B69" s="19">
        <v>2867969700</v>
      </c>
      <c r="C69" s="19"/>
      <c r="D69" s="20">
        <v>3011894841</v>
      </c>
      <c r="E69" s="21">
        <v>2936647027</v>
      </c>
      <c r="F69" s="21">
        <v>364913240</v>
      </c>
      <c r="G69" s="21">
        <v>111622330</v>
      </c>
      <c r="H69" s="21">
        <v>271679367</v>
      </c>
      <c r="I69" s="21">
        <v>748214937</v>
      </c>
      <c r="J69" s="21">
        <v>300665125</v>
      </c>
      <c r="K69" s="21">
        <v>210675301</v>
      </c>
      <c r="L69" s="21">
        <v>249608599</v>
      </c>
      <c r="M69" s="21">
        <v>760949025</v>
      </c>
      <c r="N69" s="21">
        <v>221468699</v>
      </c>
      <c r="O69" s="21">
        <v>256087554</v>
      </c>
      <c r="P69" s="21">
        <v>248449363</v>
      </c>
      <c r="Q69" s="21">
        <v>726005616</v>
      </c>
      <c r="R69" s="21"/>
      <c r="S69" s="21"/>
      <c r="T69" s="21"/>
      <c r="U69" s="21"/>
      <c r="V69" s="21">
        <v>2235169578</v>
      </c>
      <c r="W69" s="21">
        <v>2334609473</v>
      </c>
      <c r="X69" s="21"/>
      <c r="Y69" s="20"/>
      <c r="Z69" s="23">
        <v>2936647027</v>
      </c>
    </row>
    <row r="70" spans="1:26" ht="13.5" hidden="1">
      <c r="A70" s="39" t="s">
        <v>103</v>
      </c>
      <c r="B70" s="19">
        <v>1670645689</v>
      </c>
      <c r="C70" s="19"/>
      <c r="D70" s="20">
        <v>1806438896</v>
      </c>
      <c r="E70" s="21">
        <v>1845641376</v>
      </c>
      <c r="F70" s="21">
        <v>236972046</v>
      </c>
      <c r="G70" s="21">
        <v>33745709</v>
      </c>
      <c r="H70" s="21">
        <v>145184188</v>
      </c>
      <c r="I70" s="21">
        <v>415901943</v>
      </c>
      <c r="J70" s="21">
        <v>142641175</v>
      </c>
      <c r="K70" s="21">
        <v>143919611</v>
      </c>
      <c r="L70" s="21">
        <v>146176765</v>
      </c>
      <c r="M70" s="21">
        <v>432737551</v>
      </c>
      <c r="N70" s="21">
        <v>126081705</v>
      </c>
      <c r="O70" s="21">
        <v>133703881</v>
      </c>
      <c r="P70" s="21">
        <v>142211330</v>
      </c>
      <c r="Q70" s="21">
        <v>401996916</v>
      </c>
      <c r="R70" s="21"/>
      <c r="S70" s="21"/>
      <c r="T70" s="21"/>
      <c r="U70" s="21"/>
      <c r="V70" s="21">
        <v>1250636410</v>
      </c>
      <c r="W70" s="21">
        <v>1434114918</v>
      </c>
      <c r="X70" s="21"/>
      <c r="Y70" s="20"/>
      <c r="Z70" s="23">
        <v>1845641376</v>
      </c>
    </row>
    <row r="71" spans="1:26" ht="13.5" hidden="1">
      <c r="A71" s="39" t="s">
        <v>104</v>
      </c>
      <c r="B71" s="19">
        <v>551615423</v>
      </c>
      <c r="C71" s="19"/>
      <c r="D71" s="20">
        <v>479126770</v>
      </c>
      <c r="E71" s="21">
        <v>511438410</v>
      </c>
      <c r="F71" s="21">
        <v>59077158</v>
      </c>
      <c r="G71" s="21">
        <v>14787064</v>
      </c>
      <c r="H71" s="21">
        <v>66967543</v>
      </c>
      <c r="I71" s="21">
        <v>140831765</v>
      </c>
      <c r="J71" s="21">
        <v>99741544</v>
      </c>
      <c r="K71" s="21">
        <v>5546198</v>
      </c>
      <c r="L71" s="21">
        <v>41438275</v>
      </c>
      <c r="M71" s="21">
        <v>146726017</v>
      </c>
      <c r="N71" s="21">
        <v>33050722</v>
      </c>
      <c r="O71" s="21">
        <v>60372620</v>
      </c>
      <c r="P71" s="21">
        <v>58667386</v>
      </c>
      <c r="Q71" s="21">
        <v>152090728</v>
      </c>
      <c r="R71" s="21"/>
      <c r="S71" s="21"/>
      <c r="T71" s="21"/>
      <c r="U71" s="21"/>
      <c r="V71" s="21">
        <v>439648510</v>
      </c>
      <c r="W71" s="21">
        <v>354039677</v>
      </c>
      <c r="X71" s="21"/>
      <c r="Y71" s="20"/>
      <c r="Z71" s="23">
        <v>511438410</v>
      </c>
    </row>
    <row r="72" spans="1:26" ht="13.5" hidden="1">
      <c r="A72" s="39" t="s">
        <v>105</v>
      </c>
      <c r="B72" s="19">
        <v>314102298</v>
      </c>
      <c r="C72" s="19"/>
      <c r="D72" s="20">
        <v>365997836</v>
      </c>
      <c r="E72" s="21">
        <v>293155577</v>
      </c>
      <c r="F72" s="21">
        <v>38168628</v>
      </c>
      <c r="G72" s="21">
        <v>29126365</v>
      </c>
      <c r="H72" s="21">
        <v>28479321</v>
      </c>
      <c r="I72" s="21">
        <v>95774314</v>
      </c>
      <c r="J72" s="21">
        <v>28321761</v>
      </c>
      <c r="K72" s="21">
        <v>29677626</v>
      </c>
      <c r="L72" s="21">
        <v>30345563</v>
      </c>
      <c r="M72" s="21">
        <v>88344950</v>
      </c>
      <c r="N72" s="21">
        <v>29246846</v>
      </c>
      <c r="O72" s="21">
        <v>28581509</v>
      </c>
      <c r="P72" s="21">
        <v>24052004</v>
      </c>
      <c r="Q72" s="21">
        <v>81880359</v>
      </c>
      <c r="R72" s="21"/>
      <c r="S72" s="21"/>
      <c r="T72" s="21"/>
      <c r="U72" s="21"/>
      <c r="V72" s="21">
        <v>265999623</v>
      </c>
      <c r="W72" s="21">
        <v>276481565</v>
      </c>
      <c r="X72" s="21"/>
      <c r="Y72" s="20"/>
      <c r="Z72" s="23">
        <v>293155577</v>
      </c>
    </row>
    <row r="73" spans="1:26" ht="13.5" hidden="1">
      <c r="A73" s="39" t="s">
        <v>106</v>
      </c>
      <c r="B73" s="19">
        <v>306754411</v>
      </c>
      <c r="C73" s="19"/>
      <c r="D73" s="20">
        <v>336765776</v>
      </c>
      <c r="E73" s="21">
        <v>266916625</v>
      </c>
      <c r="F73" s="21">
        <v>27904762</v>
      </c>
      <c r="G73" s="21">
        <v>30833228</v>
      </c>
      <c r="H73" s="21">
        <v>27853344</v>
      </c>
      <c r="I73" s="21">
        <v>86591334</v>
      </c>
      <c r="J73" s="21">
        <v>28013478</v>
      </c>
      <c r="K73" s="21">
        <v>27976877</v>
      </c>
      <c r="L73" s="21">
        <v>27821286</v>
      </c>
      <c r="M73" s="21">
        <v>83811641</v>
      </c>
      <c r="N73" s="21">
        <v>27991091</v>
      </c>
      <c r="O73" s="21">
        <v>28772578</v>
      </c>
      <c r="P73" s="21">
        <v>19607604</v>
      </c>
      <c r="Q73" s="21">
        <v>76371273</v>
      </c>
      <c r="R73" s="21"/>
      <c r="S73" s="21"/>
      <c r="T73" s="21"/>
      <c r="U73" s="21"/>
      <c r="V73" s="21">
        <v>246774248</v>
      </c>
      <c r="W73" s="21">
        <v>252698645</v>
      </c>
      <c r="X73" s="21"/>
      <c r="Y73" s="20"/>
      <c r="Z73" s="23">
        <v>266916625</v>
      </c>
    </row>
    <row r="74" spans="1:26" ht="13.5" hidden="1">
      <c r="A74" s="39" t="s">
        <v>107</v>
      </c>
      <c r="B74" s="19">
        <v>24851879</v>
      </c>
      <c r="C74" s="19"/>
      <c r="D74" s="20">
        <v>23565563</v>
      </c>
      <c r="E74" s="21">
        <v>19495039</v>
      </c>
      <c r="F74" s="21">
        <v>2790646</v>
      </c>
      <c r="G74" s="21">
        <v>3129964</v>
      </c>
      <c r="H74" s="21">
        <v>3194971</v>
      </c>
      <c r="I74" s="21">
        <v>9115581</v>
      </c>
      <c r="J74" s="21">
        <v>1947167</v>
      </c>
      <c r="K74" s="21">
        <v>3554989</v>
      </c>
      <c r="L74" s="21">
        <v>3826710</v>
      </c>
      <c r="M74" s="21">
        <v>9328866</v>
      </c>
      <c r="N74" s="21">
        <v>5098335</v>
      </c>
      <c r="O74" s="21">
        <v>4656966</v>
      </c>
      <c r="P74" s="21">
        <v>3911039</v>
      </c>
      <c r="Q74" s="21">
        <v>13666340</v>
      </c>
      <c r="R74" s="21"/>
      <c r="S74" s="21"/>
      <c r="T74" s="21"/>
      <c r="U74" s="21"/>
      <c r="V74" s="21">
        <v>32110787</v>
      </c>
      <c r="W74" s="21">
        <v>17274668</v>
      </c>
      <c r="X74" s="21"/>
      <c r="Y74" s="20"/>
      <c r="Z74" s="23">
        <v>19495039</v>
      </c>
    </row>
    <row r="75" spans="1:26" ht="13.5" hidden="1">
      <c r="A75" s="40" t="s">
        <v>110</v>
      </c>
      <c r="B75" s="28">
        <v>50425493</v>
      </c>
      <c r="C75" s="28"/>
      <c r="D75" s="29">
        <v>36843509</v>
      </c>
      <c r="E75" s="30">
        <v>42843509</v>
      </c>
      <c r="F75" s="30">
        <v>4561070</v>
      </c>
      <c r="G75" s="30">
        <v>4190461</v>
      </c>
      <c r="H75" s="30">
        <v>3478529</v>
      </c>
      <c r="I75" s="30">
        <v>12230060</v>
      </c>
      <c r="J75" s="30">
        <v>4481593</v>
      </c>
      <c r="K75" s="30">
        <v>3846689</v>
      </c>
      <c r="L75" s="30">
        <v>4634641</v>
      </c>
      <c r="M75" s="30">
        <v>12962923</v>
      </c>
      <c r="N75" s="30">
        <v>5636028</v>
      </c>
      <c r="O75" s="30">
        <v>3464442</v>
      </c>
      <c r="P75" s="30">
        <v>5141628</v>
      </c>
      <c r="Q75" s="30">
        <v>14242098</v>
      </c>
      <c r="R75" s="30"/>
      <c r="S75" s="30"/>
      <c r="T75" s="30"/>
      <c r="U75" s="30"/>
      <c r="V75" s="30">
        <v>39435081</v>
      </c>
      <c r="W75" s="30">
        <v>27829814</v>
      </c>
      <c r="X75" s="30"/>
      <c r="Y75" s="29"/>
      <c r="Z75" s="31">
        <v>42843509</v>
      </c>
    </row>
    <row r="76" spans="1:26" ht="13.5" hidden="1">
      <c r="A76" s="42" t="s">
        <v>287</v>
      </c>
      <c r="B76" s="32">
        <v>3896626063</v>
      </c>
      <c r="C76" s="32"/>
      <c r="D76" s="33">
        <v>3956234778</v>
      </c>
      <c r="E76" s="34">
        <v>3796328768</v>
      </c>
      <c r="F76" s="34">
        <v>423643484</v>
      </c>
      <c r="G76" s="34">
        <v>145281970</v>
      </c>
      <c r="H76" s="34">
        <v>342999001</v>
      </c>
      <c r="I76" s="34">
        <v>911924455</v>
      </c>
      <c r="J76" s="34">
        <v>283280018</v>
      </c>
      <c r="K76" s="34">
        <v>288971026</v>
      </c>
      <c r="L76" s="34">
        <v>272086259</v>
      </c>
      <c r="M76" s="34">
        <v>844337303</v>
      </c>
      <c r="N76" s="34">
        <v>272723647</v>
      </c>
      <c r="O76" s="34">
        <v>315205723</v>
      </c>
      <c r="P76" s="34">
        <v>277720756</v>
      </c>
      <c r="Q76" s="34">
        <v>865650126</v>
      </c>
      <c r="R76" s="34"/>
      <c r="S76" s="34"/>
      <c r="T76" s="34"/>
      <c r="U76" s="34"/>
      <c r="V76" s="34">
        <v>2621911884</v>
      </c>
      <c r="W76" s="34">
        <v>2740420351</v>
      </c>
      <c r="X76" s="34"/>
      <c r="Y76" s="33"/>
      <c r="Z76" s="35">
        <v>3796328768</v>
      </c>
    </row>
    <row r="77" spans="1:26" ht="13.5" hidden="1">
      <c r="A77" s="37" t="s">
        <v>31</v>
      </c>
      <c r="B77" s="19">
        <v>978230868</v>
      </c>
      <c r="C77" s="19"/>
      <c r="D77" s="20">
        <v>1133388540</v>
      </c>
      <c r="E77" s="21">
        <v>1037086760</v>
      </c>
      <c r="F77" s="21">
        <v>139477008</v>
      </c>
      <c r="G77" s="21">
        <v>62842185</v>
      </c>
      <c r="H77" s="21">
        <v>86406014</v>
      </c>
      <c r="I77" s="21">
        <v>288725207</v>
      </c>
      <c r="J77" s="21">
        <v>56925635</v>
      </c>
      <c r="K77" s="21">
        <v>82815888</v>
      </c>
      <c r="L77" s="21">
        <v>67370472</v>
      </c>
      <c r="M77" s="21">
        <v>207111995</v>
      </c>
      <c r="N77" s="21">
        <v>74108787</v>
      </c>
      <c r="O77" s="21">
        <v>78005853</v>
      </c>
      <c r="P77" s="21">
        <v>59942234</v>
      </c>
      <c r="Q77" s="21">
        <v>212056874</v>
      </c>
      <c r="R77" s="21"/>
      <c r="S77" s="21"/>
      <c r="T77" s="21"/>
      <c r="U77" s="21"/>
      <c r="V77" s="21">
        <v>707894076</v>
      </c>
      <c r="W77" s="21">
        <v>790537288</v>
      </c>
      <c r="X77" s="21"/>
      <c r="Y77" s="20"/>
      <c r="Z77" s="23">
        <v>1037086760</v>
      </c>
    </row>
    <row r="78" spans="1:26" ht="13.5" hidden="1">
      <c r="A78" s="38" t="s">
        <v>32</v>
      </c>
      <c r="B78" s="19">
        <v>2867969702</v>
      </c>
      <c r="C78" s="19"/>
      <c r="D78" s="20">
        <v>2786002730</v>
      </c>
      <c r="E78" s="21">
        <v>2716398499</v>
      </c>
      <c r="F78" s="21">
        <v>279605406</v>
      </c>
      <c r="G78" s="21">
        <v>78249324</v>
      </c>
      <c r="H78" s="21">
        <v>253114458</v>
      </c>
      <c r="I78" s="21">
        <v>610969188</v>
      </c>
      <c r="J78" s="21">
        <v>221872790</v>
      </c>
      <c r="K78" s="21">
        <v>202308449</v>
      </c>
      <c r="L78" s="21">
        <v>200081146</v>
      </c>
      <c r="M78" s="21">
        <v>624262385</v>
      </c>
      <c r="N78" s="21">
        <v>192978832</v>
      </c>
      <c r="O78" s="21">
        <v>233735428</v>
      </c>
      <c r="P78" s="21">
        <v>212636894</v>
      </c>
      <c r="Q78" s="21">
        <v>639351154</v>
      </c>
      <c r="R78" s="21"/>
      <c r="S78" s="21"/>
      <c r="T78" s="21"/>
      <c r="U78" s="21"/>
      <c r="V78" s="21">
        <v>1874582727</v>
      </c>
      <c r="W78" s="21">
        <v>1918011009</v>
      </c>
      <c r="X78" s="21"/>
      <c r="Y78" s="20"/>
      <c r="Z78" s="23">
        <v>2716398499</v>
      </c>
    </row>
    <row r="79" spans="1:26" ht="13.5" hidden="1">
      <c r="A79" s="39" t="s">
        <v>103</v>
      </c>
      <c r="B79" s="19">
        <v>1670645690</v>
      </c>
      <c r="C79" s="19"/>
      <c r="D79" s="20">
        <v>1670955980</v>
      </c>
      <c r="E79" s="21">
        <v>1725251183</v>
      </c>
      <c r="F79" s="21">
        <v>183509841</v>
      </c>
      <c r="G79" s="21">
        <v>21737567</v>
      </c>
      <c r="H79" s="21">
        <v>136361640</v>
      </c>
      <c r="I79" s="21">
        <v>341609048</v>
      </c>
      <c r="J79" s="21">
        <v>103626068</v>
      </c>
      <c r="K79" s="21">
        <v>135074419</v>
      </c>
      <c r="L79" s="21">
        <v>118379041</v>
      </c>
      <c r="M79" s="21">
        <v>357079528</v>
      </c>
      <c r="N79" s="21">
        <v>111677774</v>
      </c>
      <c r="O79" s="21">
        <v>124218136</v>
      </c>
      <c r="P79" s="21">
        <v>129582035</v>
      </c>
      <c r="Q79" s="21">
        <v>365477945</v>
      </c>
      <c r="R79" s="21"/>
      <c r="S79" s="21"/>
      <c r="T79" s="21"/>
      <c r="U79" s="21"/>
      <c r="V79" s="21">
        <v>1064166521</v>
      </c>
      <c r="W79" s="21">
        <v>1231819812</v>
      </c>
      <c r="X79" s="21"/>
      <c r="Y79" s="20"/>
      <c r="Z79" s="23">
        <v>1725251183</v>
      </c>
    </row>
    <row r="80" spans="1:26" ht="13.5" hidden="1">
      <c r="A80" s="39" t="s">
        <v>104</v>
      </c>
      <c r="B80" s="19">
        <v>551615423</v>
      </c>
      <c r="C80" s="19"/>
      <c r="D80" s="20">
        <v>443192261</v>
      </c>
      <c r="E80" s="21">
        <v>473080530</v>
      </c>
      <c r="F80" s="21">
        <v>44360313</v>
      </c>
      <c r="G80" s="21">
        <v>10748274</v>
      </c>
      <c r="H80" s="21">
        <v>60955404</v>
      </c>
      <c r="I80" s="21">
        <v>116063991</v>
      </c>
      <c r="J80" s="21">
        <v>77312922</v>
      </c>
      <c r="K80" s="21">
        <v>11543801</v>
      </c>
      <c r="L80" s="21">
        <v>33866126</v>
      </c>
      <c r="M80" s="21">
        <v>122722849</v>
      </c>
      <c r="N80" s="21">
        <v>30089479</v>
      </c>
      <c r="O80" s="21">
        <v>55436842</v>
      </c>
      <c r="P80" s="21">
        <v>49783757</v>
      </c>
      <c r="Q80" s="21">
        <v>135310078</v>
      </c>
      <c r="R80" s="21"/>
      <c r="S80" s="21"/>
      <c r="T80" s="21"/>
      <c r="U80" s="21"/>
      <c r="V80" s="21">
        <v>374096918</v>
      </c>
      <c r="W80" s="21">
        <v>293796973</v>
      </c>
      <c r="X80" s="21"/>
      <c r="Y80" s="20"/>
      <c r="Z80" s="23">
        <v>473080530</v>
      </c>
    </row>
    <row r="81" spans="1:26" ht="13.5" hidden="1">
      <c r="A81" s="39" t="s">
        <v>105</v>
      </c>
      <c r="B81" s="19">
        <v>314102298</v>
      </c>
      <c r="C81" s="19"/>
      <c r="D81" s="20">
        <v>338548000</v>
      </c>
      <c r="E81" s="21">
        <v>271168908</v>
      </c>
      <c r="F81" s="21">
        <v>29885823</v>
      </c>
      <c r="G81" s="21">
        <v>22173203</v>
      </c>
      <c r="H81" s="21">
        <v>28448448</v>
      </c>
      <c r="I81" s="21">
        <v>80507474</v>
      </c>
      <c r="J81" s="21">
        <v>20468539</v>
      </c>
      <c r="K81" s="21">
        <v>28701309</v>
      </c>
      <c r="L81" s="21">
        <v>24957376</v>
      </c>
      <c r="M81" s="21">
        <v>74127224</v>
      </c>
      <c r="N81" s="21">
        <v>26174228</v>
      </c>
      <c r="O81" s="21">
        <v>27043606</v>
      </c>
      <c r="P81" s="21">
        <v>18486548</v>
      </c>
      <c r="Q81" s="21">
        <v>71704382</v>
      </c>
      <c r="R81" s="21"/>
      <c r="S81" s="21"/>
      <c r="T81" s="21"/>
      <c r="U81" s="21"/>
      <c r="V81" s="21">
        <v>226339080</v>
      </c>
      <c r="W81" s="21">
        <v>209635909</v>
      </c>
      <c r="X81" s="21"/>
      <c r="Y81" s="20"/>
      <c r="Z81" s="23">
        <v>271168908</v>
      </c>
    </row>
    <row r="82" spans="1:26" ht="13.5" hidden="1">
      <c r="A82" s="39" t="s">
        <v>106</v>
      </c>
      <c r="B82" s="19">
        <v>306754411</v>
      </c>
      <c r="C82" s="19"/>
      <c r="D82" s="20">
        <v>311508343</v>
      </c>
      <c r="E82" s="21">
        <v>246897878</v>
      </c>
      <c r="F82" s="21">
        <v>21849429</v>
      </c>
      <c r="G82" s="21">
        <v>23590280</v>
      </c>
      <c r="H82" s="21">
        <v>27348966</v>
      </c>
      <c r="I82" s="21">
        <v>72788675</v>
      </c>
      <c r="J82" s="21">
        <v>20465261</v>
      </c>
      <c r="K82" s="21">
        <v>26988920</v>
      </c>
      <c r="L82" s="21">
        <v>22878603</v>
      </c>
      <c r="M82" s="21">
        <v>70332784</v>
      </c>
      <c r="N82" s="21">
        <v>25037351</v>
      </c>
      <c r="O82" s="21">
        <v>27036844</v>
      </c>
      <c r="P82" s="21">
        <v>14784554</v>
      </c>
      <c r="Q82" s="21">
        <v>66858749</v>
      </c>
      <c r="R82" s="21"/>
      <c r="S82" s="21"/>
      <c r="T82" s="21"/>
      <c r="U82" s="21"/>
      <c r="V82" s="21">
        <v>209980208</v>
      </c>
      <c r="W82" s="21">
        <v>182758315</v>
      </c>
      <c r="X82" s="21"/>
      <c r="Y82" s="20"/>
      <c r="Z82" s="23">
        <v>246897878</v>
      </c>
    </row>
    <row r="83" spans="1:26" ht="13.5" hidden="1">
      <c r="A83" s="39" t="s">
        <v>107</v>
      </c>
      <c r="B83" s="19">
        <v>24851880</v>
      </c>
      <c r="C83" s="19"/>
      <c r="D83" s="20">
        <v>21798146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50425493</v>
      </c>
      <c r="C84" s="28"/>
      <c r="D84" s="29">
        <v>36843508</v>
      </c>
      <c r="E84" s="30">
        <v>42843509</v>
      </c>
      <c r="F84" s="30">
        <v>4561070</v>
      </c>
      <c r="G84" s="30">
        <v>4190461</v>
      </c>
      <c r="H84" s="30">
        <v>3478529</v>
      </c>
      <c r="I84" s="30">
        <v>12230060</v>
      </c>
      <c r="J84" s="30">
        <v>4481593</v>
      </c>
      <c r="K84" s="30">
        <v>3846689</v>
      </c>
      <c r="L84" s="30">
        <v>4634641</v>
      </c>
      <c r="M84" s="30">
        <v>12962923</v>
      </c>
      <c r="N84" s="30">
        <v>5636028</v>
      </c>
      <c r="O84" s="30">
        <v>3464442</v>
      </c>
      <c r="P84" s="30">
        <v>5141628</v>
      </c>
      <c r="Q84" s="30">
        <v>14242098</v>
      </c>
      <c r="R84" s="30"/>
      <c r="S84" s="30"/>
      <c r="T84" s="30"/>
      <c r="U84" s="30"/>
      <c r="V84" s="30">
        <v>39435081</v>
      </c>
      <c r="W84" s="30">
        <v>31872054</v>
      </c>
      <c r="X84" s="30"/>
      <c r="Y84" s="29"/>
      <c r="Z84" s="31">
        <v>42843509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317612233</v>
      </c>
      <c r="D5" s="344">
        <f t="shared" si="0"/>
        <v>0</v>
      </c>
      <c r="E5" s="343">
        <f t="shared" si="0"/>
        <v>390774022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104435692</v>
      </c>
      <c r="D6" s="327">
        <f aca="true" t="shared" si="1" ref="D6:AA6">+D7</f>
        <v>0</v>
      </c>
      <c r="E6" s="60">
        <f t="shared" si="1"/>
        <v>130687670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104435692</v>
      </c>
      <c r="D7" s="327"/>
      <c r="E7" s="60">
        <v>130687670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119755219</v>
      </c>
      <c r="D8" s="327">
        <f t="shared" si="2"/>
        <v>0</v>
      </c>
      <c r="E8" s="60">
        <f t="shared" si="2"/>
        <v>139115819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119755219</v>
      </c>
      <c r="D9" s="327"/>
      <c r="E9" s="60">
        <v>139115819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46388480</v>
      </c>
      <c r="D11" s="350">
        <f aca="true" t="shared" si="3" ref="D11:AA11">+D12</f>
        <v>0</v>
      </c>
      <c r="E11" s="349">
        <f t="shared" si="3"/>
        <v>52376416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>
        <v>46388480</v>
      </c>
      <c r="D12" s="327"/>
      <c r="E12" s="60">
        <v>52376416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34021532</v>
      </c>
      <c r="D13" s="328">
        <f aca="true" t="shared" si="4" ref="D13:AA13">+D14</f>
        <v>0</v>
      </c>
      <c r="E13" s="275">
        <f t="shared" si="4"/>
        <v>40529622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34021532</v>
      </c>
      <c r="D14" s="327"/>
      <c r="E14" s="60">
        <v>40529622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13011310</v>
      </c>
      <c r="D15" s="327">
        <f t="shared" si="5"/>
        <v>0</v>
      </c>
      <c r="E15" s="60">
        <f t="shared" si="5"/>
        <v>28064495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13011310</v>
      </c>
      <c r="D16" s="327"/>
      <c r="E16" s="60">
        <v>28064495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9882938</v>
      </c>
      <c r="D22" s="331">
        <f t="shared" si="6"/>
        <v>0</v>
      </c>
      <c r="E22" s="330">
        <f t="shared" si="6"/>
        <v>14136899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>
        <v>4148797</v>
      </c>
      <c r="D23" s="327"/>
      <c r="E23" s="60">
        <v>7343909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3304569</v>
      </c>
      <c r="D24" s="327"/>
      <c r="E24" s="60">
        <v>4051791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715832</v>
      </c>
      <c r="D25" s="327"/>
      <c r="E25" s="60">
        <v>634715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307443</v>
      </c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>
        <v>1023946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>
        <v>281885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1713740</v>
      </c>
      <c r="D32" s="327"/>
      <c r="E32" s="60">
        <v>493210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55464235</v>
      </c>
      <c r="D40" s="331">
        <f t="shared" si="9"/>
        <v>0</v>
      </c>
      <c r="E40" s="330">
        <f t="shared" si="9"/>
        <v>57539129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>
        <v>25615765</v>
      </c>
      <c r="D41" s="350"/>
      <c r="E41" s="349">
        <v>3272296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5463397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7899131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2608461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1238050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26893912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29848470</v>
      </c>
      <c r="D49" s="355"/>
      <c r="E49" s="54">
        <v>10163882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382959406</v>
      </c>
      <c r="D60" s="333">
        <f t="shared" si="14"/>
        <v>0</v>
      </c>
      <c r="E60" s="219">
        <f t="shared" si="14"/>
        <v>462450050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5463397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>
        <v>5463397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2072852438</v>
      </c>
      <c r="D5" s="153">
        <f>SUM(D6:D8)</f>
        <v>0</v>
      </c>
      <c r="E5" s="154">
        <f t="shared" si="0"/>
        <v>2458753956</v>
      </c>
      <c r="F5" s="100">
        <f t="shared" si="0"/>
        <v>2335624834</v>
      </c>
      <c r="G5" s="100">
        <f t="shared" si="0"/>
        <v>365837643</v>
      </c>
      <c r="H5" s="100">
        <f t="shared" si="0"/>
        <v>259214599</v>
      </c>
      <c r="I5" s="100">
        <f t="shared" si="0"/>
        <v>111574843</v>
      </c>
      <c r="J5" s="100">
        <f t="shared" si="0"/>
        <v>736627085</v>
      </c>
      <c r="K5" s="100">
        <f t="shared" si="0"/>
        <v>104350836</v>
      </c>
      <c r="L5" s="100">
        <f t="shared" si="0"/>
        <v>105069635</v>
      </c>
      <c r="M5" s="100">
        <f t="shared" si="0"/>
        <v>399508742</v>
      </c>
      <c r="N5" s="100">
        <f t="shared" si="0"/>
        <v>608929213</v>
      </c>
      <c r="O5" s="100">
        <f t="shared" si="0"/>
        <v>105829346</v>
      </c>
      <c r="P5" s="100">
        <f t="shared" si="0"/>
        <v>103590694</v>
      </c>
      <c r="Q5" s="100">
        <f t="shared" si="0"/>
        <v>355701097</v>
      </c>
      <c r="R5" s="100">
        <f t="shared" si="0"/>
        <v>565121137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1910677435</v>
      </c>
      <c r="X5" s="100">
        <f t="shared" si="0"/>
        <v>2088237133</v>
      </c>
      <c r="Y5" s="100">
        <f t="shared" si="0"/>
        <v>-177559698</v>
      </c>
      <c r="Z5" s="137">
        <f>+IF(X5&lt;&gt;0,+(Y5/X5)*100,0)</f>
        <v>-8.502851289925797</v>
      </c>
      <c r="AA5" s="153">
        <f>SUM(AA6:AA8)</f>
        <v>2335624834</v>
      </c>
    </row>
    <row r="6" spans="1:27" ht="13.5">
      <c r="A6" s="138" t="s">
        <v>75</v>
      </c>
      <c r="B6" s="136"/>
      <c r="C6" s="155">
        <v>22632335</v>
      </c>
      <c r="D6" s="155"/>
      <c r="E6" s="156">
        <v>40610795</v>
      </c>
      <c r="F6" s="60">
        <v>28224840</v>
      </c>
      <c r="G6" s="60"/>
      <c r="H6" s="60">
        <v>211044</v>
      </c>
      <c r="I6" s="60">
        <v>76225</v>
      </c>
      <c r="J6" s="60">
        <v>287269</v>
      </c>
      <c r="K6" s="60">
        <v>3500631</v>
      </c>
      <c r="L6" s="60">
        <v>2178379</v>
      </c>
      <c r="M6" s="60">
        <v>7322446</v>
      </c>
      <c r="N6" s="60">
        <v>13001456</v>
      </c>
      <c r="O6" s="60">
        <v>272672</v>
      </c>
      <c r="P6" s="60">
        <v>2116980</v>
      </c>
      <c r="Q6" s="60">
        <v>2144213</v>
      </c>
      <c r="R6" s="60">
        <v>4533865</v>
      </c>
      <c r="S6" s="60"/>
      <c r="T6" s="60"/>
      <c r="U6" s="60"/>
      <c r="V6" s="60"/>
      <c r="W6" s="60">
        <v>17822590</v>
      </c>
      <c r="X6" s="60">
        <v>19067081</v>
      </c>
      <c r="Y6" s="60">
        <v>-1244491</v>
      </c>
      <c r="Z6" s="140">
        <v>-6.53</v>
      </c>
      <c r="AA6" s="155">
        <v>28224840</v>
      </c>
    </row>
    <row r="7" spans="1:27" ht="13.5">
      <c r="A7" s="138" t="s">
        <v>76</v>
      </c>
      <c r="B7" s="136"/>
      <c r="C7" s="157">
        <v>2039712142</v>
      </c>
      <c r="D7" s="157"/>
      <c r="E7" s="158">
        <v>2418143161</v>
      </c>
      <c r="F7" s="159">
        <v>2307399994</v>
      </c>
      <c r="G7" s="159">
        <v>365837643</v>
      </c>
      <c r="H7" s="159">
        <v>259003555</v>
      </c>
      <c r="I7" s="159">
        <v>111498618</v>
      </c>
      <c r="J7" s="159">
        <v>736339816</v>
      </c>
      <c r="K7" s="159">
        <v>100850205</v>
      </c>
      <c r="L7" s="159">
        <v>102891256</v>
      </c>
      <c r="M7" s="159">
        <v>392186296</v>
      </c>
      <c r="N7" s="159">
        <v>595927757</v>
      </c>
      <c r="O7" s="159">
        <v>105556674</v>
      </c>
      <c r="P7" s="159">
        <v>101473714</v>
      </c>
      <c r="Q7" s="159">
        <v>353556884</v>
      </c>
      <c r="R7" s="159">
        <v>560587272</v>
      </c>
      <c r="S7" s="159"/>
      <c r="T7" s="159"/>
      <c r="U7" s="159"/>
      <c r="V7" s="159"/>
      <c r="W7" s="159">
        <v>1892854845</v>
      </c>
      <c r="X7" s="159">
        <v>2069170052</v>
      </c>
      <c r="Y7" s="159">
        <v>-176315207</v>
      </c>
      <c r="Z7" s="141">
        <v>-8.52</v>
      </c>
      <c r="AA7" s="157">
        <v>2307399994</v>
      </c>
    </row>
    <row r="8" spans="1:27" ht="13.5">
      <c r="A8" s="138" t="s">
        <v>77</v>
      </c>
      <c r="B8" s="136"/>
      <c r="C8" s="155">
        <v>10507961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476980014</v>
      </c>
      <c r="D9" s="153">
        <f>SUM(D10:D14)</f>
        <v>0</v>
      </c>
      <c r="E9" s="154">
        <f t="shared" si="1"/>
        <v>402630399</v>
      </c>
      <c r="F9" s="100">
        <f t="shared" si="1"/>
        <v>339820768</v>
      </c>
      <c r="G9" s="100">
        <f t="shared" si="1"/>
        <v>14653275</v>
      </c>
      <c r="H9" s="100">
        <f t="shared" si="1"/>
        <v>7827810</v>
      </c>
      <c r="I9" s="100">
        <f t="shared" si="1"/>
        <v>13703104</v>
      </c>
      <c r="J9" s="100">
        <f t="shared" si="1"/>
        <v>36184189</v>
      </c>
      <c r="K9" s="100">
        <f t="shared" si="1"/>
        <v>19442279</v>
      </c>
      <c r="L9" s="100">
        <f t="shared" si="1"/>
        <v>18360367</v>
      </c>
      <c r="M9" s="100">
        <f t="shared" si="1"/>
        <v>24473356</v>
      </c>
      <c r="N9" s="100">
        <f t="shared" si="1"/>
        <v>62276002</v>
      </c>
      <c r="O9" s="100">
        <f t="shared" si="1"/>
        <v>11474203</v>
      </c>
      <c r="P9" s="100">
        <f t="shared" si="1"/>
        <v>48987735</v>
      </c>
      <c r="Q9" s="100">
        <f t="shared" si="1"/>
        <v>18556162</v>
      </c>
      <c r="R9" s="100">
        <f t="shared" si="1"/>
        <v>79018100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177478291</v>
      </c>
      <c r="X9" s="100">
        <f t="shared" si="1"/>
        <v>304491103</v>
      </c>
      <c r="Y9" s="100">
        <f t="shared" si="1"/>
        <v>-127012812</v>
      </c>
      <c r="Z9" s="137">
        <f>+IF(X9&lt;&gt;0,+(Y9/X9)*100,0)</f>
        <v>-41.71314391409328</v>
      </c>
      <c r="AA9" s="153">
        <f>SUM(AA10:AA14)</f>
        <v>339820768</v>
      </c>
    </row>
    <row r="10" spans="1:27" ht="13.5">
      <c r="A10" s="138" t="s">
        <v>79</v>
      </c>
      <c r="B10" s="136"/>
      <c r="C10" s="155">
        <v>32872821</v>
      </c>
      <c r="D10" s="155"/>
      <c r="E10" s="156">
        <v>31607022</v>
      </c>
      <c r="F10" s="60">
        <v>28601542</v>
      </c>
      <c r="G10" s="60">
        <v>1034846</v>
      </c>
      <c r="H10" s="60">
        <v>1224268</v>
      </c>
      <c r="I10" s="60">
        <v>1131252</v>
      </c>
      <c r="J10" s="60">
        <v>3390366</v>
      </c>
      <c r="K10" s="60">
        <v>903072</v>
      </c>
      <c r="L10" s="60">
        <v>1142368</v>
      </c>
      <c r="M10" s="60">
        <v>610659</v>
      </c>
      <c r="N10" s="60">
        <v>2656099</v>
      </c>
      <c r="O10" s="60">
        <v>983117</v>
      </c>
      <c r="P10" s="60">
        <v>15876190</v>
      </c>
      <c r="Q10" s="60">
        <v>934297</v>
      </c>
      <c r="R10" s="60">
        <v>17793604</v>
      </c>
      <c r="S10" s="60"/>
      <c r="T10" s="60"/>
      <c r="U10" s="60"/>
      <c r="V10" s="60"/>
      <c r="W10" s="60">
        <v>23840069</v>
      </c>
      <c r="X10" s="60">
        <v>27986650</v>
      </c>
      <c r="Y10" s="60">
        <v>-4146581</v>
      </c>
      <c r="Z10" s="140">
        <v>-14.82</v>
      </c>
      <c r="AA10" s="155">
        <v>28601542</v>
      </c>
    </row>
    <row r="11" spans="1:27" ht="13.5">
      <c r="A11" s="138" t="s">
        <v>80</v>
      </c>
      <c r="B11" s="136"/>
      <c r="C11" s="155">
        <v>7607725</v>
      </c>
      <c r="D11" s="155"/>
      <c r="E11" s="156">
        <v>5908555</v>
      </c>
      <c r="F11" s="60">
        <v>6368589</v>
      </c>
      <c r="G11" s="60">
        <v>16974</v>
      </c>
      <c r="H11" s="60">
        <v>159803</v>
      </c>
      <c r="I11" s="60">
        <v>149983</v>
      </c>
      <c r="J11" s="60">
        <v>326760</v>
      </c>
      <c r="K11" s="60">
        <v>223717</v>
      </c>
      <c r="L11" s="60">
        <v>259085</v>
      </c>
      <c r="M11" s="60">
        <v>92506</v>
      </c>
      <c r="N11" s="60">
        <v>575308</v>
      </c>
      <c r="O11" s="60">
        <v>1019075</v>
      </c>
      <c r="P11" s="60">
        <v>322497</v>
      </c>
      <c r="Q11" s="60">
        <v>620678</v>
      </c>
      <c r="R11" s="60">
        <v>1962250</v>
      </c>
      <c r="S11" s="60"/>
      <c r="T11" s="60"/>
      <c r="U11" s="60"/>
      <c r="V11" s="60"/>
      <c r="W11" s="60">
        <v>2864318</v>
      </c>
      <c r="X11" s="60">
        <v>5593711</v>
      </c>
      <c r="Y11" s="60">
        <v>-2729393</v>
      </c>
      <c r="Z11" s="140">
        <v>-48.79</v>
      </c>
      <c r="AA11" s="155">
        <v>6368589</v>
      </c>
    </row>
    <row r="12" spans="1:27" ht="13.5">
      <c r="A12" s="138" t="s">
        <v>81</v>
      </c>
      <c r="B12" s="136"/>
      <c r="C12" s="155">
        <v>145345800</v>
      </c>
      <c r="D12" s="155"/>
      <c r="E12" s="156">
        <v>88321381</v>
      </c>
      <c r="F12" s="60">
        <v>72517196</v>
      </c>
      <c r="G12" s="60">
        <v>13601455</v>
      </c>
      <c r="H12" s="60">
        <v>6315939</v>
      </c>
      <c r="I12" s="60">
        <v>6144982</v>
      </c>
      <c r="J12" s="60">
        <v>26062376</v>
      </c>
      <c r="K12" s="60">
        <v>6326699</v>
      </c>
      <c r="L12" s="60">
        <v>6310061</v>
      </c>
      <c r="M12" s="60">
        <v>11427596</v>
      </c>
      <c r="N12" s="60">
        <v>24064356</v>
      </c>
      <c r="O12" s="60">
        <v>6287400</v>
      </c>
      <c r="P12" s="60">
        <v>6313444</v>
      </c>
      <c r="Q12" s="60">
        <v>8233328</v>
      </c>
      <c r="R12" s="60">
        <v>20834172</v>
      </c>
      <c r="S12" s="60"/>
      <c r="T12" s="60"/>
      <c r="U12" s="60"/>
      <c r="V12" s="60"/>
      <c r="W12" s="60">
        <v>70960904</v>
      </c>
      <c r="X12" s="60">
        <v>72287158</v>
      </c>
      <c r="Y12" s="60">
        <v>-1326254</v>
      </c>
      <c r="Z12" s="140">
        <v>-1.83</v>
      </c>
      <c r="AA12" s="155">
        <v>72517196</v>
      </c>
    </row>
    <row r="13" spans="1:27" ht="13.5">
      <c r="A13" s="138" t="s">
        <v>82</v>
      </c>
      <c r="B13" s="136"/>
      <c r="C13" s="155">
        <v>290847640</v>
      </c>
      <c r="D13" s="155"/>
      <c r="E13" s="156">
        <v>276769251</v>
      </c>
      <c r="F13" s="60">
        <v>232309251</v>
      </c>
      <c r="G13" s="60"/>
      <c r="H13" s="60">
        <v>126572</v>
      </c>
      <c r="I13" s="60">
        <v>6276095</v>
      </c>
      <c r="J13" s="60">
        <v>6402667</v>
      </c>
      <c r="K13" s="60">
        <v>11988791</v>
      </c>
      <c r="L13" s="60">
        <v>10648853</v>
      </c>
      <c r="M13" s="60">
        <v>12342595</v>
      </c>
      <c r="N13" s="60">
        <v>34980239</v>
      </c>
      <c r="O13" s="60">
        <v>3152145</v>
      </c>
      <c r="P13" s="60">
        <v>26475604</v>
      </c>
      <c r="Q13" s="60">
        <v>8767303</v>
      </c>
      <c r="R13" s="60">
        <v>38395052</v>
      </c>
      <c r="S13" s="60"/>
      <c r="T13" s="60"/>
      <c r="U13" s="60"/>
      <c r="V13" s="60"/>
      <c r="W13" s="60">
        <v>79777958</v>
      </c>
      <c r="X13" s="60">
        <v>198601082</v>
      </c>
      <c r="Y13" s="60">
        <v>-118823124</v>
      </c>
      <c r="Z13" s="140">
        <v>-59.83</v>
      </c>
      <c r="AA13" s="155">
        <v>232309251</v>
      </c>
    </row>
    <row r="14" spans="1:27" ht="13.5">
      <c r="A14" s="138" t="s">
        <v>83</v>
      </c>
      <c r="B14" s="136"/>
      <c r="C14" s="157">
        <v>306028</v>
      </c>
      <c r="D14" s="157"/>
      <c r="E14" s="158">
        <v>24190</v>
      </c>
      <c r="F14" s="159">
        <v>24190</v>
      </c>
      <c r="G14" s="159"/>
      <c r="H14" s="159">
        <v>1228</v>
      </c>
      <c r="I14" s="159">
        <v>792</v>
      </c>
      <c r="J14" s="159">
        <v>2020</v>
      </c>
      <c r="K14" s="159"/>
      <c r="L14" s="159"/>
      <c r="M14" s="159"/>
      <c r="N14" s="159"/>
      <c r="O14" s="159">
        <v>32466</v>
      </c>
      <c r="P14" s="159"/>
      <c r="Q14" s="159">
        <v>556</v>
      </c>
      <c r="R14" s="159">
        <v>33022</v>
      </c>
      <c r="S14" s="159"/>
      <c r="T14" s="159"/>
      <c r="U14" s="159"/>
      <c r="V14" s="159"/>
      <c r="W14" s="159">
        <v>35042</v>
      </c>
      <c r="X14" s="159">
        <v>22502</v>
      </c>
      <c r="Y14" s="159">
        <v>12540</v>
      </c>
      <c r="Z14" s="141">
        <v>55.73</v>
      </c>
      <c r="AA14" s="157">
        <v>24190</v>
      </c>
    </row>
    <row r="15" spans="1:27" ht="13.5">
      <c r="A15" s="135" t="s">
        <v>84</v>
      </c>
      <c r="B15" s="142"/>
      <c r="C15" s="153">
        <f aca="true" t="shared" si="2" ref="C15:Y15">SUM(C16:C18)</f>
        <v>245651806</v>
      </c>
      <c r="D15" s="153">
        <f>SUM(D16:D18)</f>
        <v>0</v>
      </c>
      <c r="E15" s="154">
        <f t="shared" si="2"/>
        <v>432206510</v>
      </c>
      <c r="F15" s="100">
        <f t="shared" si="2"/>
        <v>468916543</v>
      </c>
      <c r="G15" s="100">
        <f t="shared" si="2"/>
        <v>2352592</v>
      </c>
      <c r="H15" s="100">
        <f t="shared" si="2"/>
        <v>23590570</v>
      </c>
      <c r="I15" s="100">
        <f t="shared" si="2"/>
        <v>19632786</v>
      </c>
      <c r="J15" s="100">
        <f t="shared" si="2"/>
        <v>45575948</v>
      </c>
      <c r="K15" s="100">
        <f t="shared" si="2"/>
        <v>30495742</v>
      </c>
      <c r="L15" s="100">
        <f t="shared" si="2"/>
        <v>39529295</v>
      </c>
      <c r="M15" s="100">
        <f t="shared" si="2"/>
        <v>49421597</v>
      </c>
      <c r="N15" s="100">
        <f t="shared" si="2"/>
        <v>119446634</v>
      </c>
      <c r="O15" s="100">
        <f t="shared" si="2"/>
        <v>4864835</v>
      </c>
      <c r="P15" s="100">
        <f t="shared" si="2"/>
        <v>17775703</v>
      </c>
      <c r="Q15" s="100">
        <f t="shared" si="2"/>
        <v>15481099</v>
      </c>
      <c r="R15" s="100">
        <f t="shared" si="2"/>
        <v>38121637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203144219</v>
      </c>
      <c r="X15" s="100">
        <f t="shared" si="2"/>
        <v>337516711</v>
      </c>
      <c r="Y15" s="100">
        <f t="shared" si="2"/>
        <v>-134372492</v>
      </c>
      <c r="Z15" s="137">
        <f>+IF(X15&lt;&gt;0,+(Y15/X15)*100,0)</f>
        <v>-39.812100444413254</v>
      </c>
      <c r="AA15" s="153">
        <f>SUM(AA16:AA18)</f>
        <v>468916543</v>
      </c>
    </row>
    <row r="16" spans="1:27" ht="13.5">
      <c r="A16" s="138" t="s">
        <v>85</v>
      </c>
      <c r="B16" s="136"/>
      <c r="C16" s="155">
        <v>36290915</v>
      </c>
      <c r="D16" s="155"/>
      <c r="E16" s="156">
        <v>45006408</v>
      </c>
      <c r="F16" s="60">
        <v>189445636</v>
      </c>
      <c r="G16" s="60">
        <v>257686</v>
      </c>
      <c r="H16" s="60">
        <v>9143490</v>
      </c>
      <c r="I16" s="60">
        <v>1268504</v>
      </c>
      <c r="J16" s="60">
        <v>10669680</v>
      </c>
      <c r="K16" s="60">
        <v>3344898</v>
      </c>
      <c r="L16" s="60">
        <v>16239231</v>
      </c>
      <c r="M16" s="60">
        <v>8954214</v>
      </c>
      <c r="N16" s="60">
        <v>28538343</v>
      </c>
      <c r="O16" s="60">
        <v>2681166</v>
      </c>
      <c r="P16" s="60">
        <v>5450235</v>
      </c>
      <c r="Q16" s="60">
        <v>6309394</v>
      </c>
      <c r="R16" s="60">
        <v>14440795</v>
      </c>
      <c r="S16" s="60"/>
      <c r="T16" s="60"/>
      <c r="U16" s="60"/>
      <c r="V16" s="60"/>
      <c r="W16" s="60">
        <v>53648818</v>
      </c>
      <c r="X16" s="60">
        <v>33146828</v>
      </c>
      <c r="Y16" s="60">
        <v>20501990</v>
      </c>
      <c r="Z16" s="140">
        <v>61.85</v>
      </c>
      <c r="AA16" s="155">
        <v>189445636</v>
      </c>
    </row>
    <row r="17" spans="1:27" ht="13.5">
      <c r="A17" s="138" t="s">
        <v>86</v>
      </c>
      <c r="B17" s="136"/>
      <c r="C17" s="155">
        <v>209257072</v>
      </c>
      <c r="D17" s="155"/>
      <c r="E17" s="156">
        <v>386748294</v>
      </c>
      <c r="F17" s="60">
        <v>276475824</v>
      </c>
      <c r="G17" s="60">
        <v>2052892</v>
      </c>
      <c r="H17" s="60">
        <v>14403589</v>
      </c>
      <c r="I17" s="60">
        <v>18000078</v>
      </c>
      <c r="J17" s="60">
        <v>34456559</v>
      </c>
      <c r="K17" s="60">
        <v>26775654</v>
      </c>
      <c r="L17" s="60">
        <v>23196781</v>
      </c>
      <c r="M17" s="60">
        <v>40410551</v>
      </c>
      <c r="N17" s="60">
        <v>90382986</v>
      </c>
      <c r="O17" s="60">
        <v>2029796</v>
      </c>
      <c r="P17" s="60">
        <v>12296559</v>
      </c>
      <c r="Q17" s="60">
        <v>9121989</v>
      </c>
      <c r="R17" s="60">
        <v>23448344</v>
      </c>
      <c r="S17" s="60"/>
      <c r="T17" s="60"/>
      <c r="U17" s="60"/>
      <c r="V17" s="60"/>
      <c r="W17" s="60">
        <v>148287889</v>
      </c>
      <c r="X17" s="60">
        <v>303956349</v>
      </c>
      <c r="Y17" s="60">
        <v>-155668460</v>
      </c>
      <c r="Z17" s="140">
        <v>-51.21</v>
      </c>
      <c r="AA17" s="155">
        <v>276475824</v>
      </c>
    </row>
    <row r="18" spans="1:27" ht="13.5">
      <c r="A18" s="138" t="s">
        <v>87</v>
      </c>
      <c r="B18" s="136"/>
      <c r="C18" s="155">
        <v>103819</v>
      </c>
      <c r="D18" s="155"/>
      <c r="E18" s="156">
        <v>451808</v>
      </c>
      <c r="F18" s="60">
        <v>2995083</v>
      </c>
      <c r="G18" s="60">
        <v>42014</v>
      </c>
      <c r="H18" s="60">
        <v>43491</v>
      </c>
      <c r="I18" s="60">
        <v>364204</v>
      </c>
      <c r="J18" s="60">
        <v>449709</v>
      </c>
      <c r="K18" s="60">
        <v>375190</v>
      </c>
      <c r="L18" s="60">
        <v>93283</v>
      </c>
      <c r="M18" s="60">
        <v>56832</v>
      </c>
      <c r="N18" s="60">
        <v>525305</v>
      </c>
      <c r="O18" s="60">
        <v>153873</v>
      </c>
      <c r="P18" s="60">
        <v>28909</v>
      </c>
      <c r="Q18" s="60">
        <v>49716</v>
      </c>
      <c r="R18" s="60">
        <v>232498</v>
      </c>
      <c r="S18" s="60"/>
      <c r="T18" s="60"/>
      <c r="U18" s="60"/>
      <c r="V18" s="60"/>
      <c r="W18" s="60">
        <v>1207512</v>
      </c>
      <c r="X18" s="60">
        <v>413534</v>
      </c>
      <c r="Y18" s="60">
        <v>793978</v>
      </c>
      <c r="Z18" s="140">
        <v>192</v>
      </c>
      <c r="AA18" s="155">
        <v>2995083</v>
      </c>
    </row>
    <row r="19" spans="1:27" ht="13.5">
      <c r="A19" s="135" t="s">
        <v>88</v>
      </c>
      <c r="B19" s="142"/>
      <c r="C19" s="153">
        <f aca="true" t="shared" si="3" ref="C19:Y19">SUM(C20:C23)</f>
        <v>3454625822</v>
      </c>
      <c r="D19" s="153">
        <f>SUM(D20:D23)</f>
        <v>0</v>
      </c>
      <c r="E19" s="154">
        <f t="shared" si="3"/>
        <v>3673574853</v>
      </c>
      <c r="F19" s="100">
        <f t="shared" si="3"/>
        <v>3576319892</v>
      </c>
      <c r="G19" s="100">
        <f t="shared" si="3"/>
        <v>482761633</v>
      </c>
      <c r="H19" s="100">
        <f t="shared" si="3"/>
        <v>117316398</v>
      </c>
      <c r="I19" s="100">
        <f t="shared" si="3"/>
        <v>314060254</v>
      </c>
      <c r="J19" s="100">
        <f t="shared" si="3"/>
        <v>914138285</v>
      </c>
      <c r="K19" s="100">
        <f t="shared" si="3"/>
        <v>324083831</v>
      </c>
      <c r="L19" s="100">
        <f t="shared" si="3"/>
        <v>229074213</v>
      </c>
      <c r="M19" s="100">
        <f t="shared" si="3"/>
        <v>410904163</v>
      </c>
      <c r="N19" s="100">
        <f t="shared" si="3"/>
        <v>964062207</v>
      </c>
      <c r="O19" s="100">
        <f t="shared" si="3"/>
        <v>216578585</v>
      </c>
      <c r="P19" s="100">
        <f t="shared" si="3"/>
        <v>255383415</v>
      </c>
      <c r="Q19" s="100">
        <f t="shared" si="3"/>
        <v>337917564</v>
      </c>
      <c r="R19" s="100">
        <f t="shared" si="3"/>
        <v>809879564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2688080056</v>
      </c>
      <c r="X19" s="100">
        <f t="shared" si="3"/>
        <v>2938511005</v>
      </c>
      <c r="Y19" s="100">
        <f t="shared" si="3"/>
        <v>-250430949</v>
      </c>
      <c r="Z19" s="137">
        <f>+IF(X19&lt;&gt;0,+(Y19/X19)*100,0)</f>
        <v>-8.522375739749867</v>
      </c>
      <c r="AA19" s="153">
        <f>SUM(AA20:AA23)</f>
        <v>3576319892</v>
      </c>
    </row>
    <row r="20" spans="1:27" ht="13.5">
      <c r="A20" s="138" t="s">
        <v>89</v>
      </c>
      <c r="B20" s="136"/>
      <c r="C20" s="155">
        <v>1756848205</v>
      </c>
      <c r="D20" s="155"/>
      <c r="E20" s="156">
        <v>1926399748</v>
      </c>
      <c r="F20" s="60">
        <v>1941941031</v>
      </c>
      <c r="G20" s="60">
        <v>257350607</v>
      </c>
      <c r="H20" s="60">
        <v>34127913</v>
      </c>
      <c r="I20" s="60">
        <v>145635819</v>
      </c>
      <c r="J20" s="60">
        <v>437114339</v>
      </c>
      <c r="K20" s="60">
        <v>142948373</v>
      </c>
      <c r="L20" s="60">
        <v>145131216</v>
      </c>
      <c r="M20" s="60">
        <v>165212922</v>
      </c>
      <c r="N20" s="60">
        <v>453292511</v>
      </c>
      <c r="O20" s="60">
        <v>126253534</v>
      </c>
      <c r="P20" s="60">
        <v>133930271</v>
      </c>
      <c r="Q20" s="60">
        <v>155766389</v>
      </c>
      <c r="R20" s="60">
        <v>415950194</v>
      </c>
      <c r="S20" s="60"/>
      <c r="T20" s="60"/>
      <c r="U20" s="60"/>
      <c r="V20" s="60"/>
      <c r="W20" s="60">
        <v>1306357044</v>
      </c>
      <c r="X20" s="60">
        <v>1541104003</v>
      </c>
      <c r="Y20" s="60">
        <v>-234746959</v>
      </c>
      <c r="Z20" s="140">
        <v>-15.23</v>
      </c>
      <c r="AA20" s="155">
        <v>1941941031</v>
      </c>
    </row>
    <row r="21" spans="1:27" ht="13.5">
      <c r="A21" s="138" t="s">
        <v>90</v>
      </c>
      <c r="B21" s="136"/>
      <c r="C21" s="155">
        <v>682022304</v>
      </c>
      <c r="D21" s="155"/>
      <c r="E21" s="156">
        <v>655777588</v>
      </c>
      <c r="F21" s="60">
        <v>680777588</v>
      </c>
      <c r="G21" s="60">
        <v>91927282</v>
      </c>
      <c r="H21" s="60">
        <v>17844500</v>
      </c>
      <c r="I21" s="60">
        <v>80290772</v>
      </c>
      <c r="J21" s="60">
        <v>190062554</v>
      </c>
      <c r="K21" s="60">
        <v>106211726</v>
      </c>
      <c r="L21" s="60">
        <v>11248544</v>
      </c>
      <c r="M21" s="60">
        <v>81089975</v>
      </c>
      <c r="N21" s="60">
        <v>198550245</v>
      </c>
      <c r="O21" s="60">
        <v>33057296</v>
      </c>
      <c r="P21" s="60">
        <v>76792632</v>
      </c>
      <c r="Q21" s="60">
        <v>88913169</v>
      </c>
      <c r="R21" s="60">
        <v>198763097</v>
      </c>
      <c r="S21" s="60"/>
      <c r="T21" s="60"/>
      <c r="U21" s="60"/>
      <c r="V21" s="60"/>
      <c r="W21" s="60">
        <v>587375896</v>
      </c>
      <c r="X21" s="60">
        <v>518035128</v>
      </c>
      <c r="Y21" s="60">
        <v>69340768</v>
      </c>
      <c r="Z21" s="140">
        <v>13.39</v>
      </c>
      <c r="AA21" s="155">
        <v>680777588</v>
      </c>
    </row>
    <row r="22" spans="1:27" ht="13.5">
      <c r="A22" s="138" t="s">
        <v>91</v>
      </c>
      <c r="B22" s="136"/>
      <c r="C22" s="157">
        <v>627372906</v>
      </c>
      <c r="D22" s="157"/>
      <c r="E22" s="158">
        <v>639215267</v>
      </c>
      <c r="F22" s="159">
        <v>581266003</v>
      </c>
      <c r="G22" s="159">
        <v>73060258</v>
      </c>
      <c r="H22" s="159">
        <v>34255902</v>
      </c>
      <c r="I22" s="159">
        <v>60266476</v>
      </c>
      <c r="J22" s="159">
        <v>167582636</v>
      </c>
      <c r="K22" s="159">
        <v>46149049</v>
      </c>
      <c r="L22" s="159">
        <v>44444280</v>
      </c>
      <c r="M22" s="159">
        <v>110505202</v>
      </c>
      <c r="N22" s="159">
        <v>201098531</v>
      </c>
      <c r="O22" s="159">
        <v>29246846</v>
      </c>
      <c r="P22" s="159">
        <v>15560360</v>
      </c>
      <c r="Q22" s="159">
        <v>53924665</v>
      </c>
      <c r="R22" s="159">
        <v>98731871</v>
      </c>
      <c r="S22" s="159"/>
      <c r="T22" s="159"/>
      <c r="U22" s="159"/>
      <c r="V22" s="159"/>
      <c r="W22" s="159">
        <v>467413038</v>
      </c>
      <c r="X22" s="159">
        <v>519152793</v>
      </c>
      <c r="Y22" s="159">
        <v>-51739755</v>
      </c>
      <c r="Z22" s="141">
        <v>-9.97</v>
      </c>
      <c r="AA22" s="157">
        <v>581266003</v>
      </c>
    </row>
    <row r="23" spans="1:27" ht="13.5">
      <c r="A23" s="138" t="s">
        <v>92</v>
      </c>
      <c r="B23" s="136"/>
      <c r="C23" s="155">
        <v>388382407</v>
      </c>
      <c r="D23" s="155"/>
      <c r="E23" s="156">
        <v>452182250</v>
      </c>
      <c r="F23" s="60">
        <v>372335270</v>
      </c>
      <c r="G23" s="60">
        <v>60423486</v>
      </c>
      <c r="H23" s="60">
        <v>31088083</v>
      </c>
      <c r="I23" s="60">
        <v>27867187</v>
      </c>
      <c r="J23" s="60">
        <v>119378756</v>
      </c>
      <c r="K23" s="60">
        <v>28774683</v>
      </c>
      <c r="L23" s="60">
        <v>28250173</v>
      </c>
      <c r="M23" s="60">
        <v>54096064</v>
      </c>
      <c r="N23" s="60">
        <v>111120920</v>
      </c>
      <c r="O23" s="60">
        <v>28020909</v>
      </c>
      <c r="P23" s="60">
        <v>29100152</v>
      </c>
      <c r="Q23" s="60">
        <v>39313341</v>
      </c>
      <c r="R23" s="60">
        <v>96434402</v>
      </c>
      <c r="S23" s="60"/>
      <c r="T23" s="60"/>
      <c r="U23" s="60"/>
      <c r="V23" s="60"/>
      <c r="W23" s="60">
        <v>326934078</v>
      </c>
      <c r="X23" s="60">
        <v>360219081</v>
      </c>
      <c r="Y23" s="60">
        <v>-33285003</v>
      </c>
      <c r="Z23" s="140">
        <v>-9.24</v>
      </c>
      <c r="AA23" s="155">
        <v>372335270</v>
      </c>
    </row>
    <row r="24" spans="1:27" ht="13.5">
      <c r="A24" s="135" t="s">
        <v>93</v>
      </c>
      <c r="B24" s="142" t="s">
        <v>94</v>
      </c>
      <c r="C24" s="153">
        <v>47823840</v>
      </c>
      <c r="D24" s="153"/>
      <c r="E24" s="154">
        <v>28169927</v>
      </c>
      <c r="F24" s="100">
        <v>35669927</v>
      </c>
      <c r="G24" s="100">
        <v>1841200</v>
      </c>
      <c r="H24" s="100">
        <v>1896019</v>
      </c>
      <c r="I24" s="100">
        <v>2827904</v>
      </c>
      <c r="J24" s="100">
        <v>6565123</v>
      </c>
      <c r="K24" s="100">
        <v>4011006</v>
      </c>
      <c r="L24" s="100">
        <v>3087405</v>
      </c>
      <c r="M24" s="100">
        <v>2482229</v>
      </c>
      <c r="N24" s="100">
        <v>9580640</v>
      </c>
      <c r="O24" s="100">
        <v>1874399</v>
      </c>
      <c r="P24" s="100">
        <v>1296780</v>
      </c>
      <c r="Q24" s="100">
        <v>2405581</v>
      </c>
      <c r="R24" s="100">
        <v>5576760</v>
      </c>
      <c r="S24" s="100"/>
      <c r="T24" s="100"/>
      <c r="U24" s="100"/>
      <c r="V24" s="100"/>
      <c r="W24" s="100">
        <v>21722523</v>
      </c>
      <c r="X24" s="100">
        <v>21792230</v>
      </c>
      <c r="Y24" s="100">
        <v>-69707</v>
      </c>
      <c r="Z24" s="137">
        <v>-0.32</v>
      </c>
      <c r="AA24" s="153">
        <v>35669927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6297933920</v>
      </c>
      <c r="D25" s="168">
        <f>+D5+D9+D15+D19+D24</f>
        <v>0</v>
      </c>
      <c r="E25" s="169">
        <f t="shared" si="4"/>
        <v>6995335645</v>
      </c>
      <c r="F25" s="73">
        <f t="shared" si="4"/>
        <v>6756351964</v>
      </c>
      <c r="G25" s="73">
        <f t="shared" si="4"/>
        <v>867446343</v>
      </c>
      <c r="H25" s="73">
        <f t="shared" si="4"/>
        <v>409845396</v>
      </c>
      <c r="I25" s="73">
        <f t="shared" si="4"/>
        <v>461798891</v>
      </c>
      <c r="J25" s="73">
        <f t="shared" si="4"/>
        <v>1739090630</v>
      </c>
      <c r="K25" s="73">
        <f t="shared" si="4"/>
        <v>482383694</v>
      </c>
      <c r="L25" s="73">
        <f t="shared" si="4"/>
        <v>395120915</v>
      </c>
      <c r="M25" s="73">
        <f t="shared" si="4"/>
        <v>886790087</v>
      </c>
      <c r="N25" s="73">
        <f t="shared" si="4"/>
        <v>1764294696</v>
      </c>
      <c r="O25" s="73">
        <f t="shared" si="4"/>
        <v>340621368</v>
      </c>
      <c r="P25" s="73">
        <f t="shared" si="4"/>
        <v>427034327</v>
      </c>
      <c r="Q25" s="73">
        <f t="shared" si="4"/>
        <v>730061503</v>
      </c>
      <c r="R25" s="73">
        <f t="shared" si="4"/>
        <v>1497717198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5001102524</v>
      </c>
      <c r="X25" s="73">
        <f t="shared" si="4"/>
        <v>5690548182</v>
      </c>
      <c r="Y25" s="73">
        <f t="shared" si="4"/>
        <v>-689445658</v>
      </c>
      <c r="Z25" s="170">
        <f>+IF(X25&lt;&gt;0,+(Y25/X25)*100,0)</f>
        <v>-12.115628160056936</v>
      </c>
      <c r="AA25" s="168">
        <f>+AA5+AA9+AA15+AA19+AA24</f>
        <v>6756351964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1175763198</v>
      </c>
      <c r="D28" s="153">
        <f>SUM(D29:D31)</f>
        <v>0</v>
      </c>
      <c r="E28" s="154">
        <f t="shared" si="5"/>
        <v>1204314538</v>
      </c>
      <c r="F28" s="100">
        <f t="shared" si="5"/>
        <v>1252112603</v>
      </c>
      <c r="G28" s="100">
        <f t="shared" si="5"/>
        <v>79416392</v>
      </c>
      <c r="H28" s="100">
        <f t="shared" si="5"/>
        <v>98983216</v>
      </c>
      <c r="I28" s="100">
        <f t="shared" si="5"/>
        <v>87493206</v>
      </c>
      <c r="J28" s="100">
        <f t="shared" si="5"/>
        <v>265892814</v>
      </c>
      <c r="K28" s="100">
        <f t="shared" si="5"/>
        <v>141617781</v>
      </c>
      <c r="L28" s="100">
        <f t="shared" si="5"/>
        <v>85849495</v>
      </c>
      <c r="M28" s="100">
        <f t="shared" si="5"/>
        <v>101679449</v>
      </c>
      <c r="N28" s="100">
        <f t="shared" si="5"/>
        <v>329146725</v>
      </c>
      <c r="O28" s="100">
        <f t="shared" si="5"/>
        <v>112012557</v>
      </c>
      <c r="P28" s="100">
        <f t="shared" si="5"/>
        <v>98009434</v>
      </c>
      <c r="Q28" s="100">
        <f t="shared" si="5"/>
        <v>65394021</v>
      </c>
      <c r="R28" s="100">
        <f t="shared" si="5"/>
        <v>275416012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870455551</v>
      </c>
      <c r="X28" s="100">
        <f t="shared" si="5"/>
        <v>876551693</v>
      </c>
      <c r="Y28" s="100">
        <f t="shared" si="5"/>
        <v>-6096142</v>
      </c>
      <c r="Z28" s="137">
        <f>+IF(X28&lt;&gt;0,+(Y28/X28)*100,0)</f>
        <v>-0.6954686242332089</v>
      </c>
      <c r="AA28" s="153">
        <f>SUM(AA29:AA31)</f>
        <v>1252112603</v>
      </c>
    </row>
    <row r="29" spans="1:27" ht="13.5">
      <c r="A29" s="138" t="s">
        <v>75</v>
      </c>
      <c r="B29" s="136"/>
      <c r="C29" s="155">
        <v>293355436</v>
      </c>
      <c r="D29" s="155"/>
      <c r="E29" s="156">
        <v>306129384</v>
      </c>
      <c r="F29" s="60">
        <v>366036130</v>
      </c>
      <c r="G29" s="60">
        <v>20311147</v>
      </c>
      <c r="H29" s="60">
        <v>35482638</v>
      </c>
      <c r="I29" s="60">
        <v>22947014</v>
      </c>
      <c r="J29" s="60">
        <v>78740799</v>
      </c>
      <c r="K29" s="60">
        <v>45868592</v>
      </c>
      <c r="L29" s="60">
        <v>24192636</v>
      </c>
      <c r="M29" s="60">
        <v>25770886</v>
      </c>
      <c r="N29" s="60">
        <v>95832114</v>
      </c>
      <c r="O29" s="60">
        <v>25179536</v>
      </c>
      <c r="P29" s="60">
        <v>27839534</v>
      </c>
      <c r="Q29" s="60">
        <v>22238902</v>
      </c>
      <c r="R29" s="60">
        <v>75257972</v>
      </c>
      <c r="S29" s="60"/>
      <c r="T29" s="60"/>
      <c r="U29" s="60"/>
      <c r="V29" s="60"/>
      <c r="W29" s="60">
        <v>249830885</v>
      </c>
      <c r="X29" s="60">
        <v>212159636</v>
      </c>
      <c r="Y29" s="60">
        <v>37671249</v>
      </c>
      <c r="Z29" s="140">
        <v>17.76</v>
      </c>
      <c r="AA29" s="155">
        <v>366036130</v>
      </c>
    </row>
    <row r="30" spans="1:27" ht="13.5">
      <c r="A30" s="138" t="s">
        <v>76</v>
      </c>
      <c r="B30" s="136"/>
      <c r="C30" s="157">
        <v>658234054</v>
      </c>
      <c r="D30" s="157"/>
      <c r="E30" s="158">
        <v>884293306</v>
      </c>
      <c r="F30" s="159">
        <v>872184628</v>
      </c>
      <c r="G30" s="159">
        <v>58621798</v>
      </c>
      <c r="H30" s="159">
        <v>63046073</v>
      </c>
      <c r="I30" s="159">
        <v>63872621</v>
      </c>
      <c r="J30" s="159">
        <v>185540492</v>
      </c>
      <c r="K30" s="159">
        <v>95268613</v>
      </c>
      <c r="L30" s="159">
        <v>61180517</v>
      </c>
      <c r="M30" s="159">
        <v>75397508</v>
      </c>
      <c r="N30" s="159">
        <v>231846638</v>
      </c>
      <c r="O30" s="159">
        <v>86256211</v>
      </c>
      <c r="P30" s="159">
        <v>69549519</v>
      </c>
      <c r="Q30" s="159">
        <v>42628138</v>
      </c>
      <c r="R30" s="159">
        <v>198433868</v>
      </c>
      <c r="S30" s="159"/>
      <c r="T30" s="159"/>
      <c r="U30" s="159"/>
      <c r="V30" s="159"/>
      <c r="W30" s="159">
        <v>615820998</v>
      </c>
      <c r="X30" s="159">
        <v>654116187</v>
      </c>
      <c r="Y30" s="159">
        <v>-38295189</v>
      </c>
      <c r="Z30" s="141">
        <v>-5.85</v>
      </c>
      <c r="AA30" s="157">
        <v>872184628</v>
      </c>
    </row>
    <row r="31" spans="1:27" ht="13.5">
      <c r="A31" s="138" t="s">
        <v>77</v>
      </c>
      <c r="B31" s="136"/>
      <c r="C31" s="155">
        <v>224173708</v>
      </c>
      <c r="D31" s="155"/>
      <c r="E31" s="156">
        <v>13891848</v>
      </c>
      <c r="F31" s="60">
        <v>13891845</v>
      </c>
      <c r="G31" s="60">
        <v>483447</v>
      </c>
      <c r="H31" s="60">
        <v>454505</v>
      </c>
      <c r="I31" s="60">
        <v>673571</v>
      </c>
      <c r="J31" s="60">
        <v>1611523</v>
      </c>
      <c r="K31" s="60">
        <v>480576</v>
      </c>
      <c r="L31" s="60">
        <v>476342</v>
      </c>
      <c r="M31" s="60">
        <v>511055</v>
      </c>
      <c r="N31" s="60">
        <v>1467973</v>
      </c>
      <c r="O31" s="60">
        <v>576810</v>
      </c>
      <c r="P31" s="60">
        <v>620381</v>
      </c>
      <c r="Q31" s="60">
        <v>526981</v>
      </c>
      <c r="R31" s="60">
        <v>1724172</v>
      </c>
      <c r="S31" s="60"/>
      <c r="T31" s="60"/>
      <c r="U31" s="60"/>
      <c r="V31" s="60"/>
      <c r="W31" s="60">
        <v>4803668</v>
      </c>
      <c r="X31" s="60">
        <v>10275870</v>
      </c>
      <c r="Y31" s="60">
        <v>-5472202</v>
      </c>
      <c r="Z31" s="140">
        <v>-53.25</v>
      </c>
      <c r="AA31" s="155">
        <v>13891845</v>
      </c>
    </row>
    <row r="32" spans="1:27" ht="13.5">
      <c r="A32" s="135" t="s">
        <v>78</v>
      </c>
      <c r="B32" s="136"/>
      <c r="C32" s="153">
        <f aca="true" t="shared" si="6" ref="C32:Y32">SUM(C33:C37)</f>
        <v>713029799</v>
      </c>
      <c r="D32" s="153">
        <f>SUM(D33:D37)</f>
        <v>0</v>
      </c>
      <c r="E32" s="154">
        <f t="shared" si="6"/>
        <v>493004651</v>
      </c>
      <c r="F32" s="100">
        <f t="shared" si="6"/>
        <v>567760481</v>
      </c>
      <c r="G32" s="100">
        <f t="shared" si="6"/>
        <v>35660113</v>
      </c>
      <c r="H32" s="100">
        <f t="shared" si="6"/>
        <v>39236190</v>
      </c>
      <c r="I32" s="100">
        <f t="shared" si="6"/>
        <v>42198869</v>
      </c>
      <c r="J32" s="100">
        <f t="shared" si="6"/>
        <v>117095172</v>
      </c>
      <c r="K32" s="100">
        <f t="shared" si="6"/>
        <v>51344856</v>
      </c>
      <c r="L32" s="100">
        <f t="shared" si="6"/>
        <v>76382454</v>
      </c>
      <c r="M32" s="100">
        <f t="shared" si="6"/>
        <v>61899334</v>
      </c>
      <c r="N32" s="100">
        <f t="shared" si="6"/>
        <v>189626644</v>
      </c>
      <c r="O32" s="100">
        <f t="shared" si="6"/>
        <v>87731795</v>
      </c>
      <c r="P32" s="100">
        <f t="shared" si="6"/>
        <v>50750154</v>
      </c>
      <c r="Q32" s="100">
        <f t="shared" si="6"/>
        <v>21431774</v>
      </c>
      <c r="R32" s="100">
        <f t="shared" si="6"/>
        <v>159913723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466635539</v>
      </c>
      <c r="X32" s="100">
        <f t="shared" si="6"/>
        <v>356774884</v>
      </c>
      <c r="Y32" s="100">
        <f t="shared" si="6"/>
        <v>109860655</v>
      </c>
      <c r="Z32" s="137">
        <f>+IF(X32&lt;&gt;0,+(Y32/X32)*100,0)</f>
        <v>30.792709892661613</v>
      </c>
      <c r="AA32" s="153">
        <f>SUM(AA33:AA37)</f>
        <v>567760481</v>
      </c>
    </row>
    <row r="33" spans="1:27" ht="13.5">
      <c r="A33" s="138" t="s">
        <v>79</v>
      </c>
      <c r="B33" s="136"/>
      <c r="C33" s="155">
        <v>116398217</v>
      </c>
      <c r="D33" s="155"/>
      <c r="E33" s="156">
        <v>124687914</v>
      </c>
      <c r="F33" s="60">
        <v>88019653</v>
      </c>
      <c r="G33" s="60">
        <v>6313110</v>
      </c>
      <c r="H33" s="60">
        <v>7070200</v>
      </c>
      <c r="I33" s="60">
        <v>7551471</v>
      </c>
      <c r="J33" s="60">
        <v>20934781</v>
      </c>
      <c r="K33" s="60">
        <v>8259833</v>
      </c>
      <c r="L33" s="60">
        <v>9612862</v>
      </c>
      <c r="M33" s="60">
        <v>9289840</v>
      </c>
      <c r="N33" s="60">
        <v>27162535</v>
      </c>
      <c r="O33" s="60">
        <v>8783733</v>
      </c>
      <c r="P33" s="60">
        <v>9298029</v>
      </c>
      <c r="Q33" s="60">
        <v>5942097</v>
      </c>
      <c r="R33" s="60">
        <v>24023859</v>
      </c>
      <c r="S33" s="60"/>
      <c r="T33" s="60"/>
      <c r="U33" s="60"/>
      <c r="V33" s="60"/>
      <c r="W33" s="60">
        <v>72121175</v>
      </c>
      <c r="X33" s="60">
        <v>92173490</v>
      </c>
      <c r="Y33" s="60">
        <v>-20052315</v>
      </c>
      <c r="Z33" s="140">
        <v>-21.75</v>
      </c>
      <c r="AA33" s="155">
        <v>88019653</v>
      </c>
    </row>
    <row r="34" spans="1:27" ht="13.5">
      <c r="A34" s="138" t="s">
        <v>80</v>
      </c>
      <c r="B34" s="136"/>
      <c r="C34" s="155">
        <v>70286520</v>
      </c>
      <c r="D34" s="155"/>
      <c r="E34" s="156">
        <v>68342076</v>
      </c>
      <c r="F34" s="60">
        <v>206898669</v>
      </c>
      <c r="G34" s="60">
        <v>16392014</v>
      </c>
      <c r="H34" s="60">
        <v>18554746</v>
      </c>
      <c r="I34" s="60">
        <v>18911632</v>
      </c>
      <c r="J34" s="60">
        <v>53858392</v>
      </c>
      <c r="K34" s="60">
        <v>19499588</v>
      </c>
      <c r="L34" s="60">
        <v>51266635</v>
      </c>
      <c r="M34" s="60">
        <v>31330519</v>
      </c>
      <c r="N34" s="60">
        <v>102096742</v>
      </c>
      <c r="O34" s="60">
        <v>41005475</v>
      </c>
      <c r="P34" s="60">
        <v>25716769</v>
      </c>
      <c r="Q34" s="60">
        <v>1088402</v>
      </c>
      <c r="R34" s="60">
        <v>67810646</v>
      </c>
      <c r="S34" s="60"/>
      <c r="T34" s="60"/>
      <c r="U34" s="60"/>
      <c r="V34" s="60"/>
      <c r="W34" s="60">
        <v>223765780</v>
      </c>
      <c r="X34" s="60">
        <v>47733150</v>
      </c>
      <c r="Y34" s="60">
        <v>176032630</v>
      </c>
      <c r="Z34" s="140">
        <v>368.78</v>
      </c>
      <c r="AA34" s="155">
        <v>206898669</v>
      </c>
    </row>
    <row r="35" spans="1:27" ht="13.5">
      <c r="A35" s="138" t="s">
        <v>81</v>
      </c>
      <c r="B35" s="136"/>
      <c r="C35" s="155">
        <v>321546979</v>
      </c>
      <c r="D35" s="155"/>
      <c r="E35" s="156">
        <v>125281793</v>
      </c>
      <c r="F35" s="60">
        <v>97132906</v>
      </c>
      <c r="G35" s="60">
        <v>7435197</v>
      </c>
      <c r="H35" s="60">
        <v>7506490</v>
      </c>
      <c r="I35" s="60">
        <v>7569820</v>
      </c>
      <c r="J35" s="60">
        <v>22511507</v>
      </c>
      <c r="K35" s="60">
        <v>14042159</v>
      </c>
      <c r="L35" s="60">
        <v>8059778</v>
      </c>
      <c r="M35" s="60">
        <v>9472542</v>
      </c>
      <c r="N35" s="60">
        <v>31574479</v>
      </c>
      <c r="O35" s="60">
        <v>9949181</v>
      </c>
      <c r="P35" s="60">
        <v>8994290</v>
      </c>
      <c r="Q35" s="60">
        <v>7339237</v>
      </c>
      <c r="R35" s="60">
        <v>26282708</v>
      </c>
      <c r="S35" s="60"/>
      <c r="T35" s="60"/>
      <c r="U35" s="60"/>
      <c r="V35" s="60"/>
      <c r="W35" s="60">
        <v>80368694</v>
      </c>
      <c r="X35" s="60">
        <v>89862119</v>
      </c>
      <c r="Y35" s="60">
        <v>-9493425</v>
      </c>
      <c r="Z35" s="140">
        <v>-10.56</v>
      </c>
      <c r="AA35" s="155">
        <v>97132906</v>
      </c>
    </row>
    <row r="36" spans="1:27" ht="13.5">
      <c r="A36" s="138" t="s">
        <v>82</v>
      </c>
      <c r="B36" s="136"/>
      <c r="C36" s="155">
        <v>171503112</v>
      </c>
      <c r="D36" s="155"/>
      <c r="E36" s="156">
        <v>136024590</v>
      </c>
      <c r="F36" s="60">
        <v>136660967</v>
      </c>
      <c r="G36" s="60">
        <v>2896704</v>
      </c>
      <c r="H36" s="60">
        <v>3314054</v>
      </c>
      <c r="I36" s="60">
        <v>5488625</v>
      </c>
      <c r="J36" s="60">
        <v>11699383</v>
      </c>
      <c r="K36" s="60">
        <v>6569514</v>
      </c>
      <c r="L36" s="60">
        <v>4582379</v>
      </c>
      <c r="M36" s="60">
        <v>9110720</v>
      </c>
      <c r="N36" s="60">
        <v>20262613</v>
      </c>
      <c r="O36" s="60">
        <v>25073953</v>
      </c>
      <c r="P36" s="60">
        <v>4030223</v>
      </c>
      <c r="Q36" s="60">
        <v>4193098</v>
      </c>
      <c r="R36" s="60">
        <v>33297274</v>
      </c>
      <c r="S36" s="60"/>
      <c r="T36" s="60"/>
      <c r="U36" s="60"/>
      <c r="V36" s="60"/>
      <c r="W36" s="60">
        <v>65259270</v>
      </c>
      <c r="X36" s="60">
        <v>99945087</v>
      </c>
      <c r="Y36" s="60">
        <v>-34685817</v>
      </c>
      <c r="Z36" s="140">
        <v>-34.7</v>
      </c>
      <c r="AA36" s="155">
        <v>136660967</v>
      </c>
    </row>
    <row r="37" spans="1:27" ht="13.5">
      <c r="A37" s="138" t="s">
        <v>83</v>
      </c>
      <c r="B37" s="136"/>
      <c r="C37" s="157">
        <v>33294971</v>
      </c>
      <c r="D37" s="157"/>
      <c r="E37" s="158">
        <v>38668278</v>
      </c>
      <c r="F37" s="159">
        <v>39048286</v>
      </c>
      <c r="G37" s="159">
        <v>2623088</v>
      </c>
      <c r="H37" s="159">
        <v>2790700</v>
      </c>
      <c r="I37" s="159">
        <v>2677321</v>
      </c>
      <c r="J37" s="159">
        <v>8091109</v>
      </c>
      <c r="K37" s="159">
        <v>2973762</v>
      </c>
      <c r="L37" s="159">
        <v>2860800</v>
      </c>
      <c r="M37" s="159">
        <v>2695713</v>
      </c>
      <c r="N37" s="159">
        <v>8530275</v>
      </c>
      <c r="O37" s="159">
        <v>2919453</v>
      </c>
      <c r="P37" s="159">
        <v>2710843</v>
      </c>
      <c r="Q37" s="159">
        <v>2868940</v>
      </c>
      <c r="R37" s="159">
        <v>8499236</v>
      </c>
      <c r="S37" s="159"/>
      <c r="T37" s="159"/>
      <c r="U37" s="159"/>
      <c r="V37" s="159"/>
      <c r="W37" s="159">
        <v>25120620</v>
      </c>
      <c r="X37" s="159">
        <v>27061038</v>
      </c>
      <c r="Y37" s="159">
        <v>-1940418</v>
      </c>
      <c r="Z37" s="141">
        <v>-7.17</v>
      </c>
      <c r="AA37" s="157">
        <v>39048286</v>
      </c>
    </row>
    <row r="38" spans="1:27" ht="13.5">
      <c r="A38" s="135" t="s">
        <v>84</v>
      </c>
      <c r="B38" s="142"/>
      <c r="C38" s="153">
        <f aca="true" t="shared" si="7" ref="C38:Y38">SUM(C39:C41)</f>
        <v>968764617</v>
      </c>
      <c r="D38" s="153">
        <f>SUM(D39:D41)</f>
        <v>0</v>
      </c>
      <c r="E38" s="154">
        <f t="shared" si="7"/>
        <v>1222743576</v>
      </c>
      <c r="F38" s="100">
        <f t="shared" si="7"/>
        <v>906439603</v>
      </c>
      <c r="G38" s="100">
        <f t="shared" si="7"/>
        <v>59494368</v>
      </c>
      <c r="H38" s="100">
        <f t="shared" si="7"/>
        <v>62581964</v>
      </c>
      <c r="I38" s="100">
        <f t="shared" si="7"/>
        <v>68428101</v>
      </c>
      <c r="J38" s="100">
        <f t="shared" si="7"/>
        <v>190504433</v>
      </c>
      <c r="K38" s="100">
        <f t="shared" si="7"/>
        <v>68092206</v>
      </c>
      <c r="L38" s="100">
        <f t="shared" si="7"/>
        <v>422495863</v>
      </c>
      <c r="M38" s="100">
        <f t="shared" si="7"/>
        <v>201165150</v>
      </c>
      <c r="N38" s="100">
        <f t="shared" si="7"/>
        <v>691753219</v>
      </c>
      <c r="O38" s="100">
        <f t="shared" si="7"/>
        <v>323322856</v>
      </c>
      <c r="P38" s="100">
        <f t="shared" si="7"/>
        <v>-69559703</v>
      </c>
      <c r="Q38" s="100">
        <f t="shared" si="7"/>
        <v>-217541113</v>
      </c>
      <c r="R38" s="100">
        <f t="shared" si="7"/>
        <v>36222040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918479692</v>
      </c>
      <c r="X38" s="100">
        <f t="shared" si="7"/>
        <v>923670319</v>
      </c>
      <c r="Y38" s="100">
        <f t="shared" si="7"/>
        <v>-5190627</v>
      </c>
      <c r="Z38" s="137">
        <f>+IF(X38&lt;&gt;0,+(Y38/X38)*100,0)</f>
        <v>-0.5619566736343294</v>
      </c>
      <c r="AA38" s="153">
        <f>SUM(AA39:AA41)</f>
        <v>906439603</v>
      </c>
    </row>
    <row r="39" spans="1:27" ht="13.5">
      <c r="A39" s="138" t="s">
        <v>85</v>
      </c>
      <c r="B39" s="136"/>
      <c r="C39" s="155">
        <v>303791287</v>
      </c>
      <c r="D39" s="155"/>
      <c r="E39" s="156">
        <v>294914196</v>
      </c>
      <c r="F39" s="60">
        <v>120911593</v>
      </c>
      <c r="G39" s="60">
        <v>7231261</v>
      </c>
      <c r="H39" s="60">
        <v>7650080</v>
      </c>
      <c r="I39" s="60">
        <v>7571777</v>
      </c>
      <c r="J39" s="60">
        <v>22453118</v>
      </c>
      <c r="K39" s="60">
        <v>8329281</v>
      </c>
      <c r="L39" s="60">
        <v>181122743</v>
      </c>
      <c r="M39" s="60">
        <v>65728477</v>
      </c>
      <c r="N39" s="60">
        <v>255180501</v>
      </c>
      <c r="O39" s="60">
        <v>112903939</v>
      </c>
      <c r="P39" s="60">
        <v>-158917319</v>
      </c>
      <c r="Q39" s="60">
        <v>-86378898</v>
      </c>
      <c r="R39" s="60">
        <v>-132392278</v>
      </c>
      <c r="S39" s="60"/>
      <c r="T39" s="60"/>
      <c r="U39" s="60"/>
      <c r="V39" s="60"/>
      <c r="W39" s="60">
        <v>145241341</v>
      </c>
      <c r="X39" s="60">
        <v>217917667</v>
      </c>
      <c r="Y39" s="60">
        <v>-72676326</v>
      </c>
      <c r="Z39" s="140">
        <v>-33.35</v>
      </c>
      <c r="AA39" s="155">
        <v>120911593</v>
      </c>
    </row>
    <row r="40" spans="1:27" ht="13.5">
      <c r="A40" s="138" t="s">
        <v>86</v>
      </c>
      <c r="B40" s="136"/>
      <c r="C40" s="155">
        <v>543621627</v>
      </c>
      <c r="D40" s="155"/>
      <c r="E40" s="156">
        <v>805422538</v>
      </c>
      <c r="F40" s="60">
        <v>766093119</v>
      </c>
      <c r="G40" s="60">
        <v>50566105</v>
      </c>
      <c r="H40" s="60">
        <v>53275589</v>
      </c>
      <c r="I40" s="60">
        <v>59192831</v>
      </c>
      <c r="J40" s="60">
        <v>163034525</v>
      </c>
      <c r="K40" s="60">
        <v>58023879</v>
      </c>
      <c r="L40" s="60">
        <v>239947070</v>
      </c>
      <c r="M40" s="60">
        <v>133699183</v>
      </c>
      <c r="N40" s="60">
        <v>431670132</v>
      </c>
      <c r="O40" s="60">
        <v>208429389</v>
      </c>
      <c r="P40" s="60">
        <v>87695984</v>
      </c>
      <c r="Q40" s="60">
        <v>-132857152</v>
      </c>
      <c r="R40" s="60">
        <v>163268221</v>
      </c>
      <c r="S40" s="60"/>
      <c r="T40" s="60"/>
      <c r="U40" s="60"/>
      <c r="V40" s="60"/>
      <c r="W40" s="60">
        <v>757972878</v>
      </c>
      <c r="X40" s="60">
        <v>604362195</v>
      </c>
      <c r="Y40" s="60">
        <v>153610683</v>
      </c>
      <c r="Z40" s="140">
        <v>25.42</v>
      </c>
      <c r="AA40" s="155">
        <v>766093119</v>
      </c>
    </row>
    <row r="41" spans="1:27" ht="13.5">
      <c r="A41" s="138" t="s">
        <v>87</v>
      </c>
      <c r="B41" s="136"/>
      <c r="C41" s="155">
        <v>121351703</v>
      </c>
      <c r="D41" s="155"/>
      <c r="E41" s="156">
        <v>122406842</v>
      </c>
      <c r="F41" s="60">
        <v>19434891</v>
      </c>
      <c r="G41" s="60">
        <v>1697002</v>
      </c>
      <c r="H41" s="60">
        <v>1656295</v>
      </c>
      <c r="I41" s="60">
        <v>1663493</v>
      </c>
      <c r="J41" s="60">
        <v>5016790</v>
      </c>
      <c r="K41" s="60">
        <v>1739046</v>
      </c>
      <c r="L41" s="60">
        <v>1426050</v>
      </c>
      <c r="M41" s="60">
        <v>1737490</v>
      </c>
      <c r="N41" s="60">
        <v>4902586</v>
      </c>
      <c r="O41" s="60">
        <v>1989528</v>
      </c>
      <c r="P41" s="60">
        <v>1661632</v>
      </c>
      <c r="Q41" s="60">
        <v>1694937</v>
      </c>
      <c r="R41" s="60">
        <v>5346097</v>
      </c>
      <c r="S41" s="60"/>
      <c r="T41" s="60"/>
      <c r="U41" s="60"/>
      <c r="V41" s="60"/>
      <c r="W41" s="60">
        <v>15265473</v>
      </c>
      <c r="X41" s="60">
        <v>101390457</v>
      </c>
      <c r="Y41" s="60">
        <v>-86124984</v>
      </c>
      <c r="Z41" s="140">
        <v>-84.94</v>
      </c>
      <c r="AA41" s="155">
        <v>19434891</v>
      </c>
    </row>
    <row r="42" spans="1:27" ht="13.5">
      <c r="A42" s="135" t="s">
        <v>88</v>
      </c>
      <c r="B42" s="142"/>
      <c r="C42" s="153">
        <f aca="true" t="shared" si="8" ref="C42:Y42">SUM(C43:C46)</f>
        <v>3171785835</v>
      </c>
      <c r="D42" s="153">
        <f>SUM(D43:D46)</f>
        <v>0</v>
      </c>
      <c r="E42" s="154">
        <f t="shared" si="8"/>
        <v>3247030399</v>
      </c>
      <c r="F42" s="100">
        <f t="shared" si="8"/>
        <v>3117911272</v>
      </c>
      <c r="G42" s="100">
        <f t="shared" si="8"/>
        <v>267298707</v>
      </c>
      <c r="H42" s="100">
        <f t="shared" si="8"/>
        <v>310333680</v>
      </c>
      <c r="I42" s="100">
        <f t="shared" si="8"/>
        <v>273635699</v>
      </c>
      <c r="J42" s="100">
        <f t="shared" si="8"/>
        <v>851268086</v>
      </c>
      <c r="K42" s="100">
        <f t="shared" si="8"/>
        <v>304560247</v>
      </c>
      <c r="L42" s="100">
        <f t="shared" si="8"/>
        <v>254533227</v>
      </c>
      <c r="M42" s="100">
        <f t="shared" si="8"/>
        <v>280732730</v>
      </c>
      <c r="N42" s="100">
        <f t="shared" si="8"/>
        <v>839826204</v>
      </c>
      <c r="O42" s="100">
        <f t="shared" si="8"/>
        <v>296948541</v>
      </c>
      <c r="P42" s="100">
        <f t="shared" si="8"/>
        <v>452087621</v>
      </c>
      <c r="Q42" s="100">
        <f t="shared" si="8"/>
        <v>167179674</v>
      </c>
      <c r="R42" s="100">
        <f t="shared" si="8"/>
        <v>916215836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2607310126</v>
      </c>
      <c r="X42" s="100">
        <f t="shared" si="8"/>
        <v>2429782040</v>
      </c>
      <c r="Y42" s="100">
        <f t="shared" si="8"/>
        <v>177528086</v>
      </c>
      <c r="Z42" s="137">
        <f>+IF(X42&lt;&gt;0,+(Y42/X42)*100,0)</f>
        <v>7.306337896875721</v>
      </c>
      <c r="AA42" s="153">
        <f>SUM(AA43:AA46)</f>
        <v>3117911272</v>
      </c>
    </row>
    <row r="43" spans="1:27" ht="13.5">
      <c r="A43" s="138" t="s">
        <v>89</v>
      </c>
      <c r="B43" s="136"/>
      <c r="C43" s="155">
        <v>1666737030</v>
      </c>
      <c r="D43" s="155"/>
      <c r="E43" s="156">
        <v>1829086365</v>
      </c>
      <c r="F43" s="60">
        <v>1849197712</v>
      </c>
      <c r="G43" s="60">
        <v>186530180</v>
      </c>
      <c r="H43" s="60">
        <v>195518200</v>
      </c>
      <c r="I43" s="60">
        <v>139217856</v>
      </c>
      <c r="J43" s="60">
        <v>521266236</v>
      </c>
      <c r="K43" s="60">
        <v>134745199</v>
      </c>
      <c r="L43" s="60">
        <v>197029674</v>
      </c>
      <c r="M43" s="60">
        <v>155640008</v>
      </c>
      <c r="N43" s="60">
        <v>487414881</v>
      </c>
      <c r="O43" s="60">
        <v>199199948</v>
      </c>
      <c r="P43" s="60">
        <v>140507757</v>
      </c>
      <c r="Q43" s="60">
        <v>79806264</v>
      </c>
      <c r="R43" s="60">
        <v>419513969</v>
      </c>
      <c r="S43" s="60"/>
      <c r="T43" s="60"/>
      <c r="U43" s="60"/>
      <c r="V43" s="60"/>
      <c r="W43" s="60">
        <v>1428195086</v>
      </c>
      <c r="X43" s="60">
        <v>1389164722</v>
      </c>
      <c r="Y43" s="60">
        <v>39030364</v>
      </c>
      <c r="Z43" s="140">
        <v>2.81</v>
      </c>
      <c r="AA43" s="155">
        <v>1849197712</v>
      </c>
    </row>
    <row r="44" spans="1:27" ht="13.5">
      <c r="A44" s="138" t="s">
        <v>90</v>
      </c>
      <c r="B44" s="136"/>
      <c r="C44" s="155">
        <v>700469481</v>
      </c>
      <c r="D44" s="155"/>
      <c r="E44" s="156">
        <v>575132183</v>
      </c>
      <c r="F44" s="60">
        <v>574525760</v>
      </c>
      <c r="G44" s="60">
        <v>39812413</v>
      </c>
      <c r="H44" s="60">
        <v>46086904</v>
      </c>
      <c r="I44" s="60">
        <v>73639468</v>
      </c>
      <c r="J44" s="60">
        <v>159538785</v>
      </c>
      <c r="K44" s="60">
        <v>54840956</v>
      </c>
      <c r="L44" s="60">
        <v>32972750</v>
      </c>
      <c r="M44" s="60">
        <v>49752029</v>
      </c>
      <c r="N44" s="60">
        <v>137565735</v>
      </c>
      <c r="O44" s="60">
        <v>42307723</v>
      </c>
      <c r="P44" s="60">
        <v>190806569</v>
      </c>
      <c r="Q44" s="60">
        <v>45266478</v>
      </c>
      <c r="R44" s="60">
        <v>278380770</v>
      </c>
      <c r="S44" s="60"/>
      <c r="T44" s="60"/>
      <c r="U44" s="60"/>
      <c r="V44" s="60"/>
      <c r="W44" s="60">
        <v>575485290</v>
      </c>
      <c r="X44" s="60">
        <v>432029462</v>
      </c>
      <c r="Y44" s="60">
        <v>143455828</v>
      </c>
      <c r="Z44" s="140">
        <v>33.21</v>
      </c>
      <c r="AA44" s="155">
        <v>574525760</v>
      </c>
    </row>
    <row r="45" spans="1:27" ht="13.5">
      <c r="A45" s="138" t="s">
        <v>91</v>
      </c>
      <c r="B45" s="136"/>
      <c r="C45" s="157">
        <v>406882392</v>
      </c>
      <c r="D45" s="157"/>
      <c r="E45" s="158">
        <v>483286819</v>
      </c>
      <c r="F45" s="159">
        <v>397528557</v>
      </c>
      <c r="G45" s="159">
        <v>22394424</v>
      </c>
      <c r="H45" s="159">
        <v>31415306</v>
      </c>
      <c r="I45" s="159">
        <v>36148763</v>
      </c>
      <c r="J45" s="159">
        <v>89958493</v>
      </c>
      <c r="K45" s="159">
        <v>55782762</v>
      </c>
      <c r="L45" s="159">
        <v>-9581638</v>
      </c>
      <c r="M45" s="159">
        <v>34106883</v>
      </c>
      <c r="N45" s="159">
        <v>80308007</v>
      </c>
      <c r="O45" s="159">
        <v>23667766</v>
      </c>
      <c r="P45" s="159">
        <v>85512187</v>
      </c>
      <c r="Q45" s="159">
        <v>19732675</v>
      </c>
      <c r="R45" s="159">
        <v>128912628</v>
      </c>
      <c r="S45" s="159"/>
      <c r="T45" s="159"/>
      <c r="U45" s="159"/>
      <c r="V45" s="159"/>
      <c r="W45" s="159">
        <v>299179128</v>
      </c>
      <c r="X45" s="159">
        <v>353472249</v>
      </c>
      <c r="Y45" s="159">
        <v>-54293121</v>
      </c>
      <c r="Z45" s="141">
        <v>-15.36</v>
      </c>
      <c r="AA45" s="157">
        <v>397528557</v>
      </c>
    </row>
    <row r="46" spans="1:27" ht="13.5">
      <c r="A46" s="138" t="s">
        <v>92</v>
      </c>
      <c r="B46" s="136"/>
      <c r="C46" s="155">
        <v>397696932</v>
      </c>
      <c r="D46" s="155"/>
      <c r="E46" s="156">
        <v>359525032</v>
      </c>
      <c r="F46" s="60">
        <v>296659243</v>
      </c>
      <c r="G46" s="60">
        <v>18561690</v>
      </c>
      <c r="H46" s="60">
        <v>37313270</v>
      </c>
      <c r="I46" s="60">
        <v>24629612</v>
      </c>
      <c r="J46" s="60">
        <v>80504572</v>
      </c>
      <c r="K46" s="60">
        <v>59191330</v>
      </c>
      <c r="L46" s="60">
        <v>34112441</v>
      </c>
      <c r="M46" s="60">
        <v>41233810</v>
      </c>
      <c r="N46" s="60">
        <v>134537581</v>
      </c>
      <c r="O46" s="60">
        <v>31773104</v>
      </c>
      <c r="P46" s="60">
        <v>35261108</v>
      </c>
      <c r="Q46" s="60">
        <v>22374257</v>
      </c>
      <c r="R46" s="60">
        <v>89408469</v>
      </c>
      <c r="S46" s="60"/>
      <c r="T46" s="60"/>
      <c r="U46" s="60"/>
      <c r="V46" s="60"/>
      <c r="W46" s="60">
        <v>304450622</v>
      </c>
      <c r="X46" s="60">
        <v>255115607</v>
      </c>
      <c r="Y46" s="60">
        <v>49335015</v>
      </c>
      <c r="Z46" s="140">
        <v>19.34</v>
      </c>
      <c r="AA46" s="155">
        <v>296659243</v>
      </c>
    </row>
    <row r="47" spans="1:27" ht="13.5">
      <c r="A47" s="135" t="s">
        <v>93</v>
      </c>
      <c r="B47" s="142" t="s">
        <v>94</v>
      </c>
      <c r="C47" s="153">
        <v>15816005</v>
      </c>
      <c r="D47" s="153"/>
      <c r="E47" s="154">
        <v>31046386</v>
      </c>
      <c r="F47" s="100">
        <v>91873235</v>
      </c>
      <c r="G47" s="100">
        <v>3328033</v>
      </c>
      <c r="H47" s="100">
        <v>4306960</v>
      </c>
      <c r="I47" s="100">
        <v>4968722</v>
      </c>
      <c r="J47" s="100">
        <v>12603715</v>
      </c>
      <c r="K47" s="100">
        <v>7590728</v>
      </c>
      <c r="L47" s="100">
        <v>12213600</v>
      </c>
      <c r="M47" s="100">
        <v>8916536</v>
      </c>
      <c r="N47" s="100">
        <v>28720864</v>
      </c>
      <c r="O47" s="100">
        <v>8347894</v>
      </c>
      <c r="P47" s="100">
        <v>6927942</v>
      </c>
      <c r="Q47" s="100">
        <v>5461511</v>
      </c>
      <c r="R47" s="100">
        <v>20737347</v>
      </c>
      <c r="S47" s="100"/>
      <c r="T47" s="100"/>
      <c r="U47" s="100"/>
      <c r="V47" s="100"/>
      <c r="W47" s="100">
        <v>62061926</v>
      </c>
      <c r="X47" s="100">
        <v>23481449</v>
      </c>
      <c r="Y47" s="100">
        <v>38580477</v>
      </c>
      <c r="Z47" s="137">
        <v>164.3</v>
      </c>
      <c r="AA47" s="153">
        <v>91873235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6045159454</v>
      </c>
      <c r="D48" s="168">
        <f>+D28+D32+D38+D42+D47</f>
        <v>0</v>
      </c>
      <c r="E48" s="169">
        <f t="shared" si="9"/>
        <v>6198139550</v>
      </c>
      <c r="F48" s="73">
        <f t="shared" si="9"/>
        <v>5936097194</v>
      </c>
      <c r="G48" s="73">
        <f t="shared" si="9"/>
        <v>445197613</v>
      </c>
      <c r="H48" s="73">
        <f t="shared" si="9"/>
        <v>515442010</v>
      </c>
      <c r="I48" s="73">
        <f t="shared" si="9"/>
        <v>476724597</v>
      </c>
      <c r="J48" s="73">
        <f t="shared" si="9"/>
        <v>1437364220</v>
      </c>
      <c r="K48" s="73">
        <f t="shared" si="9"/>
        <v>573205818</v>
      </c>
      <c r="L48" s="73">
        <f t="shared" si="9"/>
        <v>851474639</v>
      </c>
      <c r="M48" s="73">
        <f t="shared" si="9"/>
        <v>654393199</v>
      </c>
      <c r="N48" s="73">
        <f t="shared" si="9"/>
        <v>2079073656</v>
      </c>
      <c r="O48" s="73">
        <f t="shared" si="9"/>
        <v>828363643</v>
      </c>
      <c r="P48" s="73">
        <f t="shared" si="9"/>
        <v>538215448</v>
      </c>
      <c r="Q48" s="73">
        <f t="shared" si="9"/>
        <v>41925867</v>
      </c>
      <c r="R48" s="73">
        <f t="shared" si="9"/>
        <v>1408504958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4924942834</v>
      </c>
      <c r="X48" s="73">
        <f t="shared" si="9"/>
        <v>4610260385</v>
      </c>
      <c r="Y48" s="73">
        <f t="shared" si="9"/>
        <v>314682449</v>
      </c>
      <c r="Z48" s="170">
        <f>+IF(X48&lt;&gt;0,+(Y48/X48)*100,0)</f>
        <v>6.82569795892342</v>
      </c>
      <c r="AA48" s="168">
        <f>+AA28+AA32+AA38+AA42+AA47</f>
        <v>5936097194</v>
      </c>
    </row>
    <row r="49" spans="1:27" ht="13.5">
      <c r="A49" s="148" t="s">
        <v>49</v>
      </c>
      <c r="B49" s="149"/>
      <c r="C49" s="171">
        <f aca="true" t="shared" si="10" ref="C49:Y49">+C25-C48</f>
        <v>252774466</v>
      </c>
      <c r="D49" s="171">
        <f>+D25-D48</f>
        <v>0</v>
      </c>
      <c r="E49" s="172">
        <f t="shared" si="10"/>
        <v>797196095</v>
      </c>
      <c r="F49" s="173">
        <f t="shared" si="10"/>
        <v>820254770</v>
      </c>
      <c r="G49" s="173">
        <f t="shared" si="10"/>
        <v>422248730</v>
      </c>
      <c r="H49" s="173">
        <f t="shared" si="10"/>
        <v>-105596614</v>
      </c>
      <c r="I49" s="173">
        <f t="shared" si="10"/>
        <v>-14925706</v>
      </c>
      <c r="J49" s="173">
        <f t="shared" si="10"/>
        <v>301726410</v>
      </c>
      <c r="K49" s="173">
        <f t="shared" si="10"/>
        <v>-90822124</v>
      </c>
      <c r="L49" s="173">
        <f t="shared" si="10"/>
        <v>-456353724</v>
      </c>
      <c r="M49" s="173">
        <f t="shared" si="10"/>
        <v>232396888</v>
      </c>
      <c r="N49" s="173">
        <f t="shared" si="10"/>
        <v>-314778960</v>
      </c>
      <c r="O49" s="173">
        <f t="shared" si="10"/>
        <v>-487742275</v>
      </c>
      <c r="P49" s="173">
        <f t="shared" si="10"/>
        <v>-111181121</v>
      </c>
      <c r="Q49" s="173">
        <f t="shared" si="10"/>
        <v>688135636</v>
      </c>
      <c r="R49" s="173">
        <f t="shared" si="10"/>
        <v>89212240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76159690</v>
      </c>
      <c r="X49" s="173">
        <f>IF(F25=F48,0,X25-X48)</f>
        <v>1080287797</v>
      </c>
      <c r="Y49" s="173">
        <f t="shared" si="10"/>
        <v>-1004128107</v>
      </c>
      <c r="Z49" s="174">
        <f>+IF(X49&lt;&gt;0,+(Y49/X49)*100,0)</f>
        <v>-92.95005551192021</v>
      </c>
      <c r="AA49" s="171">
        <f>+AA25-AA48</f>
        <v>820254770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978230867</v>
      </c>
      <c r="D5" s="155">
        <v>0</v>
      </c>
      <c r="E5" s="156">
        <v>1225284909</v>
      </c>
      <c r="F5" s="60">
        <v>1121174877</v>
      </c>
      <c r="G5" s="60">
        <v>178131555</v>
      </c>
      <c r="H5" s="60">
        <v>83397908</v>
      </c>
      <c r="I5" s="60">
        <v>81945681</v>
      </c>
      <c r="J5" s="60">
        <v>343475144</v>
      </c>
      <c r="K5" s="60">
        <v>81313896</v>
      </c>
      <c r="L5" s="60">
        <v>83278650</v>
      </c>
      <c r="M5" s="60">
        <v>82284973</v>
      </c>
      <c r="N5" s="60">
        <v>246877519</v>
      </c>
      <c r="O5" s="60">
        <v>82070636</v>
      </c>
      <c r="P5" s="60">
        <v>81656222</v>
      </c>
      <c r="Q5" s="60">
        <v>77856166</v>
      </c>
      <c r="R5" s="60">
        <v>241583024</v>
      </c>
      <c r="S5" s="60">
        <v>0</v>
      </c>
      <c r="T5" s="60">
        <v>0</v>
      </c>
      <c r="U5" s="60">
        <v>0</v>
      </c>
      <c r="V5" s="60">
        <v>0</v>
      </c>
      <c r="W5" s="60">
        <v>831935687</v>
      </c>
      <c r="X5" s="60">
        <v>945380721</v>
      </c>
      <c r="Y5" s="60">
        <v>-113445034</v>
      </c>
      <c r="Z5" s="140">
        <v>-12</v>
      </c>
      <c r="AA5" s="155">
        <v>1121174877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1670645689</v>
      </c>
      <c r="D7" s="155">
        <v>0</v>
      </c>
      <c r="E7" s="156">
        <v>1806438896</v>
      </c>
      <c r="F7" s="60">
        <v>1845641376</v>
      </c>
      <c r="G7" s="60">
        <v>236972046</v>
      </c>
      <c r="H7" s="60">
        <v>33745709</v>
      </c>
      <c r="I7" s="60">
        <v>145184188</v>
      </c>
      <c r="J7" s="60">
        <v>415901943</v>
      </c>
      <c r="K7" s="60">
        <v>142641175</v>
      </c>
      <c r="L7" s="60">
        <v>143919611</v>
      </c>
      <c r="M7" s="60">
        <v>146176765</v>
      </c>
      <c r="N7" s="60">
        <v>432737551</v>
      </c>
      <c r="O7" s="60">
        <v>126081705</v>
      </c>
      <c r="P7" s="60">
        <v>133703881</v>
      </c>
      <c r="Q7" s="60">
        <v>142211330</v>
      </c>
      <c r="R7" s="60">
        <v>401996916</v>
      </c>
      <c r="S7" s="60">
        <v>0</v>
      </c>
      <c r="T7" s="60">
        <v>0</v>
      </c>
      <c r="U7" s="60">
        <v>0</v>
      </c>
      <c r="V7" s="60">
        <v>0</v>
      </c>
      <c r="W7" s="60">
        <v>1250636410</v>
      </c>
      <c r="X7" s="60">
        <v>1434114918</v>
      </c>
      <c r="Y7" s="60">
        <v>-183478508</v>
      </c>
      <c r="Z7" s="140">
        <v>-12.79</v>
      </c>
      <c r="AA7" s="155">
        <v>1845641376</v>
      </c>
    </row>
    <row r="8" spans="1:27" ht="13.5">
      <c r="A8" s="183" t="s">
        <v>104</v>
      </c>
      <c r="B8" s="182"/>
      <c r="C8" s="155">
        <v>551615423</v>
      </c>
      <c r="D8" s="155">
        <v>0</v>
      </c>
      <c r="E8" s="156">
        <v>479126770</v>
      </c>
      <c r="F8" s="60">
        <v>511438410</v>
      </c>
      <c r="G8" s="60">
        <v>59077158</v>
      </c>
      <c r="H8" s="60">
        <v>14787064</v>
      </c>
      <c r="I8" s="60">
        <v>66967543</v>
      </c>
      <c r="J8" s="60">
        <v>140831765</v>
      </c>
      <c r="K8" s="60">
        <v>99741544</v>
      </c>
      <c r="L8" s="60">
        <v>5546198</v>
      </c>
      <c r="M8" s="60">
        <v>41438275</v>
      </c>
      <c r="N8" s="60">
        <v>146726017</v>
      </c>
      <c r="O8" s="60">
        <v>33050722</v>
      </c>
      <c r="P8" s="60">
        <v>60372620</v>
      </c>
      <c r="Q8" s="60">
        <v>58667386</v>
      </c>
      <c r="R8" s="60">
        <v>152090728</v>
      </c>
      <c r="S8" s="60">
        <v>0</v>
      </c>
      <c r="T8" s="60">
        <v>0</v>
      </c>
      <c r="U8" s="60">
        <v>0</v>
      </c>
      <c r="V8" s="60">
        <v>0</v>
      </c>
      <c r="W8" s="60">
        <v>439648510</v>
      </c>
      <c r="X8" s="60">
        <v>354039677</v>
      </c>
      <c r="Y8" s="60">
        <v>85608833</v>
      </c>
      <c r="Z8" s="140">
        <v>24.18</v>
      </c>
      <c r="AA8" s="155">
        <v>511438410</v>
      </c>
    </row>
    <row r="9" spans="1:27" ht="13.5">
      <c r="A9" s="183" t="s">
        <v>105</v>
      </c>
      <c r="B9" s="182"/>
      <c r="C9" s="155">
        <v>314102298</v>
      </c>
      <c r="D9" s="155">
        <v>0</v>
      </c>
      <c r="E9" s="156">
        <v>365997836</v>
      </c>
      <c r="F9" s="60">
        <v>293155577</v>
      </c>
      <c r="G9" s="60">
        <v>38168628</v>
      </c>
      <c r="H9" s="60">
        <v>29126365</v>
      </c>
      <c r="I9" s="60">
        <v>28479321</v>
      </c>
      <c r="J9" s="60">
        <v>95774314</v>
      </c>
      <c r="K9" s="60">
        <v>28321761</v>
      </c>
      <c r="L9" s="60">
        <v>29677626</v>
      </c>
      <c r="M9" s="60">
        <v>30345563</v>
      </c>
      <c r="N9" s="60">
        <v>88344950</v>
      </c>
      <c r="O9" s="60">
        <v>29246846</v>
      </c>
      <c r="P9" s="60">
        <v>28581509</v>
      </c>
      <c r="Q9" s="60">
        <v>24052004</v>
      </c>
      <c r="R9" s="60">
        <v>81880359</v>
      </c>
      <c r="S9" s="60">
        <v>0</v>
      </c>
      <c r="T9" s="60">
        <v>0</v>
      </c>
      <c r="U9" s="60">
        <v>0</v>
      </c>
      <c r="V9" s="60">
        <v>0</v>
      </c>
      <c r="W9" s="60">
        <v>265999623</v>
      </c>
      <c r="X9" s="60">
        <v>276481565</v>
      </c>
      <c r="Y9" s="60">
        <v>-10481942</v>
      </c>
      <c r="Z9" s="140">
        <v>-3.79</v>
      </c>
      <c r="AA9" s="155">
        <v>293155577</v>
      </c>
    </row>
    <row r="10" spans="1:27" ht="13.5">
      <c r="A10" s="183" t="s">
        <v>106</v>
      </c>
      <c r="B10" s="182"/>
      <c r="C10" s="155">
        <v>306754411</v>
      </c>
      <c r="D10" s="155">
        <v>0</v>
      </c>
      <c r="E10" s="156">
        <v>336765776</v>
      </c>
      <c r="F10" s="54">
        <v>266916625</v>
      </c>
      <c r="G10" s="54">
        <v>27904762</v>
      </c>
      <c r="H10" s="54">
        <v>30833228</v>
      </c>
      <c r="I10" s="54">
        <v>27853344</v>
      </c>
      <c r="J10" s="54">
        <v>86591334</v>
      </c>
      <c r="K10" s="54">
        <v>28013478</v>
      </c>
      <c r="L10" s="54">
        <v>27976877</v>
      </c>
      <c r="M10" s="54">
        <v>27821286</v>
      </c>
      <c r="N10" s="54">
        <v>83811641</v>
      </c>
      <c r="O10" s="54">
        <v>27991091</v>
      </c>
      <c r="P10" s="54">
        <v>28772578</v>
      </c>
      <c r="Q10" s="54">
        <v>19607604</v>
      </c>
      <c r="R10" s="54">
        <v>76371273</v>
      </c>
      <c r="S10" s="54">
        <v>0</v>
      </c>
      <c r="T10" s="54">
        <v>0</v>
      </c>
      <c r="U10" s="54">
        <v>0</v>
      </c>
      <c r="V10" s="54">
        <v>0</v>
      </c>
      <c r="W10" s="54">
        <v>246774248</v>
      </c>
      <c r="X10" s="54">
        <v>252698645</v>
      </c>
      <c r="Y10" s="54">
        <v>-5924397</v>
      </c>
      <c r="Z10" s="184">
        <v>-2.34</v>
      </c>
      <c r="AA10" s="130">
        <v>266916625</v>
      </c>
    </row>
    <row r="11" spans="1:27" ht="13.5">
      <c r="A11" s="183" t="s">
        <v>107</v>
      </c>
      <c r="B11" s="185"/>
      <c r="C11" s="155">
        <v>24851879</v>
      </c>
      <c r="D11" s="155">
        <v>0</v>
      </c>
      <c r="E11" s="156">
        <v>23565563</v>
      </c>
      <c r="F11" s="60">
        <v>19495039</v>
      </c>
      <c r="G11" s="60">
        <v>2790646</v>
      </c>
      <c r="H11" s="60">
        <v>3129964</v>
      </c>
      <c r="I11" s="60">
        <v>3194971</v>
      </c>
      <c r="J11" s="60">
        <v>9115581</v>
      </c>
      <c r="K11" s="60">
        <v>1947167</v>
      </c>
      <c r="L11" s="60">
        <v>3554989</v>
      </c>
      <c r="M11" s="60">
        <v>3826710</v>
      </c>
      <c r="N11" s="60">
        <v>9328866</v>
      </c>
      <c r="O11" s="60">
        <v>5098335</v>
      </c>
      <c r="P11" s="60">
        <v>4656966</v>
      </c>
      <c r="Q11" s="60">
        <v>3911039</v>
      </c>
      <c r="R11" s="60">
        <v>13666340</v>
      </c>
      <c r="S11" s="60">
        <v>0</v>
      </c>
      <c r="T11" s="60">
        <v>0</v>
      </c>
      <c r="U11" s="60">
        <v>0</v>
      </c>
      <c r="V11" s="60">
        <v>0</v>
      </c>
      <c r="W11" s="60">
        <v>32110787</v>
      </c>
      <c r="X11" s="60">
        <v>17274668</v>
      </c>
      <c r="Y11" s="60">
        <v>14836119</v>
      </c>
      <c r="Z11" s="140">
        <v>85.88</v>
      </c>
      <c r="AA11" s="155">
        <v>19495039</v>
      </c>
    </row>
    <row r="12" spans="1:27" ht="13.5">
      <c r="A12" s="183" t="s">
        <v>108</v>
      </c>
      <c r="B12" s="185"/>
      <c r="C12" s="155">
        <v>19062021</v>
      </c>
      <c r="D12" s="155">
        <v>0</v>
      </c>
      <c r="E12" s="156">
        <v>23173696</v>
      </c>
      <c r="F12" s="60">
        <v>25118822</v>
      </c>
      <c r="G12" s="60">
        <v>1320150</v>
      </c>
      <c r="H12" s="60">
        <v>1150377</v>
      </c>
      <c r="I12" s="60">
        <v>1209107</v>
      </c>
      <c r="J12" s="60">
        <v>3679634</v>
      </c>
      <c r="K12" s="60">
        <v>1621184</v>
      </c>
      <c r="L12" s="60">
        <v>1439081</v>
      </c>
      <c r="M12" s="60">
        <v>1053925</v>
      </c>
      <c r="N12" s="60">
        <v>4114190</v>
      </c>
      <c r="O12" s="60">
        <v>1616653</v>
      </c>
      <c r="P12" s="60">
        <v>1331257</v>
      </c>
      <c r="Q12" s="60">
        <v>1543416</v>
      </c>
      <c r="R12" s="60">
        <v>4491326</v>
      </c>
      <c r="S12" s="60">
        <v>0</v>
      </c>
      <c r="T12" s="60">
        <v>0</v>
      </c>
      <c r="U12" s="60">
        <v>0</v>
      </c>
      <c r="V12" s="60">
        <v>0</v>
      </c>
      <c r="W12" s="60">
        <v>12285150</v>
      </c>
      <c r="X12" s="60">
        <v>17834926</v>
      </c>
      <c r="Y12" s="60">
        <v>-5549776</v>
      </c>
      <c r="Z12" s="140">
        <v>-31.12</v>
      </c>
      <c r="AA12" s="155">
        <v>25118822</v>
      </c>
    </row>
    <row r="13" spans="1:27" ht="13.5">
      <c r="A13" s="181" t="s">
        <v>109</v>
      </c>
      <c r="B13" s="185"/>
      <c r="C13" s="155">
        <v>148011397</v>
      </c>
      <c r="D13" s="155">
        <v>0</v>
      </c>
      <c r="E13" s="156">
        <v>157240796</v>
      </c>
      <c r="F13" s="60">
        <v>131002322</v>
      </c>
      <c r="G13" s="60">
        <v>11977209</v>
      </c>
      <c r="H13" s="60">
        <v>10415229</v>
      </c>
      <c r="I13" s="60">
        <v>11277293</v>
      </c>
      <c r="J13" s="60">
        <v>33669731</v>
      </c>
      <c r="K13" s="60">
        <v>10800237</v>
      </c>
      <c r="L13" s="60">
        <v>9217632</v>
      </c>
      <c r="M13" s="60">
        <v>8056143</v>
      </c>
      <c r="N13" s="60">
        <v>28074012</v>
      </c>
      <c r="O13" s="60">
        <v>10401853</v>
      </c>
      <c r="P13" s="60">
        <v>8749897</v>
      </c>
      <c r="Q13" s="60">
        <v>8973889</v>
      </c>
      <c r="R13" s="60">
        <v>28125639</v>
      </c>
      <c r="S13" s="60">
        <v>0</v>
      </c>
      <c r="T13" s="60">
        <v>0</v>
      </c>
      <c r="U13" s="60">
        <v>0</v>
      </c>
      <c r="V13" s="60">
        <v>0</v>
      </c>
      <c r="W13" s="60">
        <v>89869382</v>
      </c>
      <c r="X13" s="60">
        <v>115048554</v>
      </c>
      <c r="Y13" s="60">
        <v>-25179172</v>
      </c>
      <c r="Z13" s="140">
        <v>-21.89</v>
      </c>
      <c r="AA13" s="155">
        <v>131002322</v>
      </c>
    </row>
    <row r="14" spans="1:27" ht="13.5">
      <c r="A14" s="181" t="s">
        <v>110</v>
      </c>
      <c r="B14" s="185"/>
      <c r="C14" s="155">
        <v>50425493</v>
      </c>
      <c r="D14" s="155">
        <v>0</v>
      </c>
      <c r="E14" s="156">
        <v>36843509</v>
      </c>
      <c r="F14" s="60">
        <v>42843509</v>
      </c>
      <c r="G14" s="60">
        <v>4561070</v>
      </c>
      <c r="H14" s="60">
        <v>4190461</v>
      </c>
      <c r="I14" s="60">
        <v>3478529</v>
      </c>
      <c r="J14" s="60">
        <v>12230060</v>
      </c>
      <c r="K14" s="60">
        <v>4481593</v>
      </c>
      <c r="L14" s="60">
        <v>3846689</v>
      </c>
      <c r="M14" s="60">
        <v>4634641</v>
      </c>
      <c r="N14" s="60">
        <v>12962923</v>
      </c>
      <c r="O14" s="60">
        <v>5636028</v>
      </c>
      <c r="P14" s="60">
        <v>3464442</v>
      </c>
      <c r="Q14" s="60">
        <v>5141628</v>
      </c>
      <c r="R14" s="60">
        <v>14242098</v>
      </c>
      <c r="S14" s="60">
        <v>0</v>
      </c>
      <c r="T14" s="60">
        <v>0</v>
      </c>
      <c r="U14" s="60">
        <v>0</v>
      </c>
      <c r="V14" s="60">
        <v>0</v>
      </c>
      <c r="W14" s="60">
        <v>39435081</v>
      </c>
      <c r="X14" s="60">
        <v>27829814</v>
      </c>
      <c r="Y14" s="60">
        <v>11605267</v>
      </c>
      <c r="Z14" s="140">
        <v>41.7</v>
      </c>
      <c r="AA14" s="155">
        <v>42843509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16895710</v>
      </c>
      <c r="D16" s="155">
        <v>0</v>
      </c>
      <c r="E16" s="156">
        <v>9156724</v>
      </c>
      <c r="F16" s="60">
        <v>9894023</v>
      </c>
      <c r="G16" s="60">
        <v>209202</v>
      </c>
      <c r="H16" s="60">
        <v>972590</v>
      </c>
      <c r="I16" s="60">
        <v>3199224</v>
      </c>
      <c r="J16" s="60">
        <v>4381016</v>
      </c>
      <c r="K16" s="60">
        <v>1681998</v>
      </c>
      <c r="L16" s="60">
        <v>978353</v>
      </c>
      <c r="M16" s="60">
        <v>1243259</v>
      </c>
      <c r="N16" s="60">
        <v>3903610</v>
      </c>
      <c r="O16" s="60">
        <v>699754</v>
      </c>
      <c r="P16" s="60">
        <v>1163289</v>
      </c>
      <c r="Q16" s="60">
        <v>965957</v>
      </c>
      <c r="R16" s="60">
        <v>2829000</v>
      </c>
      <c r="S16" s="60">
        <v>0</v>
      </c>
      <c r="T16" s="60">
        <v>0</v>
      </c>
      <c r="U16" s="60">
        <v>0</v>
      </c>
      <c r="V16" s="60">
        <v>0</v>
      </c>
      <c r="W16" s="60">
        <v>11113626</v>
      </c>
      <c r="X16" s="60">
        <v>6061909</v>
      </c>
      <c r="Y16" s="60">
        <v>5051717</v>
      </c>
      <c r="Z16" s="140">
        <v>83.34</v>
      </c>
      <c r="AA16" s="155">
        <v>9894023</v>
      </c>
    </row>
    <row r="17" spans="1:27" ht="13.5">
      <c r="A17" s="181" t="s">
        <v>113</v>
      </c>
      <c r="B17" s="185"/>
      <c r="C17" s="155">
        <v>14107061</v>
      </c>
      <c r="D17" s="155">
        <v>0</v>
      </c>
      <c r="E17" s="156">
        <v>17555658</v>
      </c>
      <c r="F17" s="60">
        <v>16254435</v>
      </c>
      <c r="G17" s="60">
        <v>214987</v>
      </c>
      <c r="H17" s="60">
        <v>2001047</v>
      </c>
      <c r="I17" s="60">
        <v>1676052</v>
      </c>
      <c r="J17" s="60">
        <v>3892086</v>
      </c>
      <c r="K17" s="60">
        <v>6995723</v>
      </c>
      <c r="L17" s="60">
        <v>7132126</v>
      </c>
      <c r="M17" s="60">
        <v>2918548</v>
      </c>
      <c r="N17" s="60">
        <v>17046397</v>
      </c>
      <c r="O17" s="60">
        <v>-13129977</v>
      </c>
      <c r="P17" s="60">
        <v>1119608</v>
      </c>
      <c r="Q17" s="60">
        <v>1138544</v>
      </c>
      <c r="R17" s="60">
        <v>-10871825</v>
      </c>
      <c r="S17" s="60">
        <v>0</v>
      </c>
      <c r="T17" s="60">
        <v>0</v>
      </c>
      <c r="U17" s="60">
        <v>0</v>
      </c>
      <c r="V17" s="60">
        <v>0</v>
      </c>
      <c r="W17" s="60">
        <v>10066658</v>
      </c>
      <c r="X17" s="60">
        <v>13716227</v>
      </c>
      <c r="Y17" s="60">
        <v>-3649569</v>
      </c>
      <c r="Z17" s="140">
        <v>-26.61</v>
      </c>
      <c r="AA17" s="155">
        <v>16254435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53392903</v>
      </c>
      <c r="F18" s="60">
        <v>44763403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14518778</v>
      </c>
      <c r="P18" s="60">
        <v>4001297</v>
      </c>
      <c r="Q18" s="60">
        <v>2664033</v>
      </c>
      <c r="R18" s="60">
        <v>21184108</v>
      </c>
      <c r="S18" s="60">
        <v>0</v>
      </c>
      <c r="T18" s="60">
        <v>0</v>
      </c>
      <c r="U18" s="60">
        <v>0</v>
      </c>
      <c r="V18" s="60">
        <v>0</v>
      </c>
      <c r="W18" s="60">
        <v>21184108</v>
      </c>
      <c r="X18" s="60">
        <v>38880122</v>
      </c>
      <c r="Y18" s="60">
        <v>-17696014</v>
      </c>
      <c r="Z18" s="140">
        <v>-45.51</v>
      </c>
      <c r="AA18" s="155">
        <v>44763403</v>
      </c>
    </row>
    <row r="19" spans="1:27" ht="13.5">
      <c r="A19" s="181" t="s">
        <v>34</v>
      </c>
      <c r="B19" s="185"/>
      <c r="C19" s="155">
        <v>1304827290</v>
      </c>
      <c r="D19" s="155">
        <v>0</v>
      </c>
      <c r="E19" s="156">
        <v>1368105621</v>
      </c>
      <c r="F19" s="60">
        <v>1370858240</v>
      </c>
      <c r="G19" s="60">
        <v>293866000</v>
      </c>
      <c r="H19" s="60">
        <v>157215036</v>
      </c>
      <c r="I19" s="60">
        <v>2229574</v>
      </c>
      <c r="J19" s="60">
        <v>453310610</v>
      </c>
      <c r="K19" s="60">
        <v>8834407</v>
      </c>
      <c r="L19" s="60">
        <v>19479358</v>
      </c>
      <c r="M19" s="60">
        <v>430161181</v>
      </c>
      <c r="N19" s="60">
        <v>458474946</v>
      </c>
      <c r="O19" s="60">
        <v>4519134</v>
      </c>
      <c r="P19" s="60">
        <v>41409732</v>
      </c>
      <c r="Q19" s="60">
        <v>336070745</v>
      </c>
      <c r="R19" s="60">
        <v>381999611</v>
      </c>
      <c r="S19" s="60">
        <v>0</v>
      </c>
      <c r="T19" s="60">
        <v>0</v>
      </c>
      <c r="U19" s="60">
        <v>0</v>
      </c>
      <c r="V19" s="60">
        <v>0</v>
      </c>
      <c r="W19" s="60">
        <v>1293785167</v>
      </c>
      <c r="X19" s="60">
        <v>1323291188</v>
      </c>
      <c r="Y19" s="60">
        <v>-29506021</v>
      </c>
      <c r="Z19" s="140">
        <v>-2.23</v>
      </c>
      <c r="AA19" s="155">
        <v>1370858240</v>
      </c>
    </row>
    <row r="20" spans="1:27" ht="13.5">
      <c r="A20" s="181" t="s">
        <v>35</v>
      </c>
      <c r="B20" s="185"/>
      <c r="C20" s="155">
        <v>228624047</v>
      </c>
      <c r="D20" s="155">
        <v>0</v>
      </c>
      <c r="E20" s="156">
        <v>297379828</v>
      </c>
      <c r="F20" s="54">
        <v>238466939</v>
      </c>
      <c r="G20" s="54">
        <v>11580084</v>
      </c>
      <c r="H20" s="54">
        <v>11535565</v>
      </c>
      <c r="I20" s="54">
        <v>10820683</v>
      </c>
      <c r="J20" s="54">
        <v>33936332</v>
      </c>
      <c r="K20" s="54">
        <v>11721774</v>
      </c>
      <c r="L20" s="54">
        <v>11853075</v>
      </c>
      <c r="M20" s="54">
        <v>12395996</v>
      </c>
      <c r="N20" s="54">
        <v>35970845</v>
      </c>
      <c r="O20" s="54">
        <v>12671363</v>
      </c>
      <c r="P20" s="54">
        <v>11969737</v>
      </c>
      <c r="Q20" s="54">
        <v>9033188</v>
      </c>
      <c r="R20" s="54">
        <v>33674288</v>
      </c>
      <c r="S20" s="54">
        <v>0</v>
      </c>
      <c r="T20" s="54">
        <v>0</v>
      </c>
      <c r="U20" s="54">
        <v>0</v>
      </c>
      <c r="V20" s="54">
        <v>0</v>
      </c>
      <c r="W20" s="54">
        <v>103581465</v>
      </c>
      <c r="X20" s="54">
        <v>233457305</v>
      </c>
      <c r="Y20" s="54">
        <v>-129875840</v>
      </c>
      <c r="Z20" s="184">
        <v>-55.63</v>
      </c>
      <c r="AA20" s="130">
        <v>238466939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-15789</v>
      </c>
      <c r="I21" s="82">
        <v>8278030</v>
      </c>
      <c r="J21" s="60">
        <v>8262241</v>
      </c>
      <c r="K21" s="60">
        <v>118420</v>
      </c>
      <c r="L21" s="60">
        <v>392128</v>
      </c>
      <c r="M21" s="60">
        <v>0</v>
      </c>
      <c r="N21" s="60">
        <v>510548</v>
      </c>
      <c r="O21" s="60">
        <v>148447</v>
      </c>
      <c r="P21" s="82">
        <v>305588</v>
      </c>
      <c r="Q21" s="60">
        <v>46250</v>
      </c>
      <c r="R21" s="60">
        <v>500285</v>
      </c>
      <c r="S21" s="60">
        <v>0</v>
      </c>
      <c r="T21" s="60">
        <v>0</v>
      </c>
      <c r="U21" s="60">
        <v>0</v>
      </c>
      <c r="V21" s="60">
        <v>0</v>
      </c>
      <c r="W21" s="82">
        <v>9273074</v>
      </c>
      <c r="X21" s="60"/>
      <c r="Y21" s="60">
        <v>9273074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5628153586</v>
      </c>
      <c r="D22" s="188">
        <f>SUM(D5:D21)</f>
        <v>0</v>
      </c>
      <c r="E22" s="189">
        <f t="shared" si="0"/>
        <v>6200028485</v>
      </c>
      <c r="F22" s="190">
        <f t="shared" si="0"/>
        <v>5937023597</v>
      </c>
      <c r="G22" s="190">
        <f t="shared" si="0"/>
        <v>866773497</v>
      </c>
      <c r="H22" s="190">
        <f t="shared" si="0"/>
        <v>382484754</v>
      </c>
      <c r="I22" s="190">
        <f t="shared" si="0"/>
        <v>395793540</v>
      </c>
      <c r="J22" s="190">
        <f t="shared" si="0"/>
        <v>1645051791</v>
      </c>
      <c r="K22" s="190">
        <f t="shared" si="0"/>
        <v>428234357</v>
      </c>
      <c r="L22" s="190">
        <f t="shared" si="0"/>
        <v>348292393</v>
      </c>
      <c r="M22" s="190">
        <f t="shared" si="0"/>
        <v>792357265</v>
      </c>
      <c r="N22" s="190">
        <f t="shared" si="0"/>
        <v>1568884015</v>
      </c>
      <c r="O22" s="190">
        <f t="shared" si="0"/>
        <v>340621368</v>
      </c>
      <c r="P22" s="190">
        <f t="shared" si="0"/>
        <v>411258623</v>
      </c>
      <c r="Q22" s="190">
        <f t="shared" si="0"/>
        <v>691883179</v>
      </c>
      <c r="R22" s="190">
        <f t="shared" si="0"/>
        <v>1443763170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4657698976</v>
      </c>
      <c r="X22" s="190">
        <f t="shared" si="0"/>
        <v>5056110239</v>
      </c>
      <c r="Y22" s="190">
        <f t="shared" si="0"/>
        <v>-398411263</v>
      </c>
      <c r="Z22" s="191">
        <f>+IF(X22&lt;&gt;0,+(Y22/X22)*100,0)</f>
        <v>-7.879797792518028</v>
      </c>
      <c r="AA22" s="188">
        <f>SUM(AA5:AA21)</f>
        <v>5937023597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1560995730</v>
      </c>
      <c r="D25" s="155">
        <v>0</v>
      </c>
      <c r="E25" s="156">
        <v>1748499622</v>
      </c>
      <c r="F25" s="60">
        <v>1733321456</v>
      </c>
      <c r="G25" s="60">
        <v>147724471</v>
      </c>
      <c r="H25" s="60">
        <v>148833251</v>
      </c>
      <c r="I25" s="60">
        <v>149548797</v>
      </c>
      <c r="J25" s="60">
        <v>446106519</v>
      </c>
      <c r="K25" s="60">
        <v>148877341</v>
      </c>
      <c r="L25" s="60">
        <v>146406826</v>
      </c>
      <c r="M25" s="60">
        <v>150743563</v>
      </c>
      <c r="N25" s="60">
        <v>446027730</v>
      </c>
      <c r="O25" s="60">
        <v>149056295</v>
      </c>
      <c r="P25" s="60">
        <v>149865658</v>
      </c>
      <c r="Q25" s="60">
        <v>146412852</v>
      </c>
      <c r="R25" s="60">
        <v>445334805</v>
      </c>
      <c r="S25" s="60">
        <v>0</v>
      </c>
      <c r="T25" s="60">
        <v>0</v>
      </c>
      <c r="U25" s="60">
        <v>0</v>
      </c>
      <c r="V25" s="60">
        <v>0</v>
      </c>
      <c r="W25" s="60">
        <v>1337469054</v>
      </c>
      <c r="X25" s="60">
        <v>1273020241</v>
      </c>
      <c r="Y25" s="60">
        <v>64448813</v>
      </c>
      <c r="Z25" s="140">
        <v>5.06</v>
      </c>
      <c r="AA25" s="155">
        <v>1733321456</v>
      </c>
    </row>
    <row r="26" spans="1:27" ht="13.5">
      <c r="A26" s="183" t="s">
        <v>38</v>
      </c>
      <c r="B26" s="182"/>
      <c r="C26" s="155">
        <v>55482280</v>
      </c>
      <c r="D26" s="155">
        <v>0</v>
      </c>
      <c r="E26" s="156">
        <v>63248115</v>
      </c>
      <c r="F26" s="60">
        <v>60381043</v>
      </c>
      <c r="G26" s="60">
        <v>4553208</v>
      </c>
      <c r="H26" s="60">
        <v>4492234</v>
      </c>
      <c r="I26" s="60">
        <v>4492234</v>
      </c>
      <c r="J26" s="60">
        <v>13537676</v>
      </c>
      <c r="K26" s="60">
        <v>4530460</v>
      </c>
      <c r="L26" s="60">
        <v>4647674</v>
      </c>
      <c r="M26" s="60">
        <v>4579380</v>
      </c>
      <c r="N26" s="60">
        <v>13757514</v>
      </c>
      <c r="O26" s="60">
        <v>4612650</v>
      </c>
      <c r="P26" s="60">
        <v>7767694</v>
      </c>
      <c r="Q26" s="60">
        <v>4976573</v>
      </c>
      <c r="R26" s="60">
        <v>17356917</v>
      </c>
      <c r="S26" s="60">
        <v>0</v>
      </c>
      <c r="T26" s="60">
        <v>0</v>
      </c>
      <c r="U26" s="60">
        <v>0</v>
      </c>
      <c r="V26" s="60">
        <v>0</v>
      </c>
      <c r="W26" s="60">
        <v>44652107</v>
      </c>
      <c r="X26" s="60">
        <v>46981193</v>
      </c>
      <c r="Y26" s="60">
        <v>-2329086</v>
      </c>
      <c r="Z26" s="140">
        <v>-4.96</v>
      </c>
      <c r="AA26" s="155">
        <v>60381043</v>
      </c>
    </row>
    <row r="27" spans="1:27" ht="13.5">
      <c r="A27" s="183" t="s">
        <v>118</v>
      </c>
      <c r="B27" s="182"/>
      <c r="C27" s="155">
        <v>310915665</v>
      </c>
      <c r="D27" s="155">
        <v>0</v>
      </c>
      <c r="E27" s="156">
        <v>317788481</v>
      </c>
      <c r="F27" s="60">
        <v>317788481</v>
      </c>
      <c r="G27" s="60">
        <v>23137806</v>
      </c>
      <c r="H27" s="60">
        <v>29826939</v>
      </c>
      <c r="I27" s="60">
        <v>26482372</v>
      </c>
      <c r="J27" s="60">
        <v>79447117</v>
      </c>
      <c r="K27" s="60">
        <v>26482372</v>
      </c>
      <c r="L27" s="60">
        <v>22979319</v>
      </c>
      <c r="M27" s="60">
        <v>29985427</v>
      </c>
      <c r="N27" s="60">
        <v>79447118</v>
      </c>
      <c r="O27" s="60">
        <v>26482372</v>
      </c>
      <c r="P27" s="60">
        <v>26482372</v>
      </c>
      <c r="Q27" s="60">
        <v>26482372</v>
      </c>
      <c r="R27" s="60">
        <v>79447116</v>
      </c>
      <c r="S27" s="60">
        <v>0</v>
      </c>
      <c r="T27" s="60">
        <v>0</v>
      </c>
      <c r="U27" s="60">
        <v>0</v>
      </c>
      <c r="V27" s="60">
        <v>0</v>
      </c>
      <c r="W27" s="60">
        <v>238341351</v>
      </c>
      <c r="X27" s="60">
        <v>238341357</v>
      </c>
      <c r="Y27" s="60">
        <v>-6</v>
      </c>
      <c r="Z27" s="140">
        <v>0</v>
      </c>
      <c r="AA27" s="155">
        <v>317788481</v>
      </c>
    </row>
    <row r="28" spans="1:27" ht="13.5">
      <c r="A28" s="183" t="s">
        <v>39</v>
      </c>
      <c r="B28" s="182"/>
      <c r="C28" s="155">
        <v>807050493</v>
      </c>
      <c r="D28" s="155">
        <v>0</v>
      </c>
      <c r="E28" s="156">
        <v>778743794</v>
      </c>
      <c r="F28" s="60">
        <v>778272577</v>
      </c>
      <c r="G28" s="60">
        <v>56660394</v>
      </c>
      <c r="H28" s="60">
        <v>64976028</v>
      </c>
      <c r="I28" s="60">
        <v>64914417</v>
      </c>
      <c r="J28" s="60">
        <v>186550839</v>
      </c>
      <c r="K28" s="60">
        <v>64919981</v>
      </c>
      <c r="L28" s="60">
        <v>402061630</v>
      </c>
      <c r="M28" s="60">
        <v>220050516</v>
      </c>
      <c r="N28" s="60">
        <v>687032127</v>
      </c>
      <c r="O28" s="60">
        <v>404475399</v>
      </c>
      <c r="P28" s="60">
        <v>120521569</v>
      </c>
      <c r="Q28" s="60">
        <v>-349270572</v>
      </c>
      <c r="R28" s="60">
        <v>175726396</v>
      </c>
      <c r="S28" s="60">
        <v>0</v>
      </c>
      <c r="T28" s="60">
        <v>0</v>
      </c>
      <c r="U28" s="60">
        <v>0</v>
      </c>
      <c r="V28" s="60">
        <v>0</v>
      </c>
      <c r="W28" s="60">
        <v>1049309362</v>
      </c>
      <c r="X28" s="60">
        <v>582965900</v>
      </c>
      <c r="Y28" s="60">
        <v>466343462</v>
      </c>
      <c r="Z28" s="140">
        <v>79.99</v>
      </c>
      <c r="AA28" s="155">
        <v>778272577</v>
      </c>
    </row>
    <row r="29" spans="1:27" ht="13.5">
      <c r="A29" s="183" t="s">
        <v>40</v>
      </c>
      <c r="B29" s="182"/>
      <c r="C29" s="155">
        <v>49359424</v>
      </c>
      <c r="D29" s="155">
        <v>0</v>
      </c>
      <c r="E29" s="156">
        <v>54319730</v>
      </c>
      <c r="F29" s="60">
        <v>45240109</v>
      </c>
      <c r="G29" s="60">
        <v>1887741</v>
      </c>
      <c r="H29" s="60">
        <v>1887741</v>
      </c>
      <c r="I29" s="60">
        <v>1887741</v>
      </c>
      <c r="J29" s="60">
        <v>5663223</v>
      </c>
      <c r="K29" s="60">
        <v>9630553</v>
      </c>
      <c r="L29" s="60">
        <v>3702786</v>
      </c>
      <c r="M29" s="60">
        <v>3805362</v>
      </c>
      <c r="N29" s="60">
        <v>17138701</v>
      </c>
      <c r="O29" s="60">
        <v>3638266</v>
      </c>
      <c r="P29" s="60">
        <v>3328775</v>
      </c>
      <c r="Q29" s="60">
        <v>3647228</v>
      </c>
      <c r="R29" s="60">
        <v>10614269</v>
      </c>
      <c r="S29" s="60">
        <v>0</v>
      </c>
      <c r="T29" s="60">
        <v>0</v>
      </c>
      <c r="U29" s="60">
        <v>0</v>
      </c>
      <c r="V29" s="60">
        <v>0</v>
      </c>
      <c r="W29" s="60">
        <v>33416193</v>
      </c>
      <c r="X29" s="60">
        <v>42894740</v>
      </c>
      <c r="Y29" s="60">
        <v>-9478547</v>
      </c>
      <c r="Z29" s="140">
        <v>-22.1</v>
      </c>
      <c r="AA29" s="155">
        <v>45240109</v>
      </c>
    </row>
    <row r="30" spans="1:27" ht="13.5">
      <c r="A30" s="183" t="s">
        <v>119</v>
      </c>
      <c r="B30" s="182"/>
      <c r="C30" s="155">
        <v>1558513807</v>
      </c>
      <c r="D30" s="155">
        <v>0</v>
      </c>
      <c r="E30" s="156">
        <v>1578166510</v>
      </c>
      <c r="F30" s="60">
        <v>1578166510</v>
      </c>
      <c r="G30" s="60">
        <v>181517229</v>
      </c>
      <c r="H30" s="60">
        <v>177330617</v>
      </c>
      <c r="I30" s="60">
        <v>120955761</v>
      </c>
      <c r="J30" s="60">
        <v>479803607</v>
      </c>
      <c r="K30" s="60">
        <v>109354079</v>
      </c>
      <c r="L30" s="60">
        <v>122579662</v>
      </c>
      <c r="M30" s="60">
        <v>107160013</v>
      </c>
      <c r="N30" s="60">
        <v>339093754</v>
      </c>
      <c r="O30" s="60">
        <v>113479928</v>
      </c>
      <c r="P30" s="60">
        <v>111778619</v>
      </c>
      <c r="Q30" s="60">
        <v>115817492</v>
      </c>
      <c r="R30" s="60">
        <v>341076039</v>
      </c>
      <c r="S30" s="60">
        <v>0</v>
      </c>
      <c r="T30" s="60">
        <v>0</v>
      </c>
      <c r="U30" s="60">
        <v>0</v>
      </c>
      <c r="V30" s="60">
        <v>0</v>
      </c>
      <c r="W30" s="60">
        <v>1159973400</v>
      </c>
      <c r="X30" s="60">
        <v>1201056931</v>
      </c>
      <c r="Y30" s="60">
        <v>-41083531</v>
      </c>
      <c r="Z30" s="140">
        <v>-3.42</v>
      </c>
      <c r="AA30" s="155">
        <v>1578166510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81406132</v>
      </c>
      <c r="G31" s="60">
        <v>352007</v>
      </c>
      <c r="H31" s="60">
        <v>6723843</v>
      </c>
      <c r="I31" s="60">
        <v>11348689</v>
      </c>
      <c r="J31" s="60">
        <v>18424539</v>
      </c>
      <c r="K31" s="60">
        <v>4648852</v>
      </c>
      <c r="L31" s="60">
        <v>8820505</v>
      </c>
      <c r="M31" s="60">
        <v>7939699</v>
      </c>
      <c r="N31" s="60">
        <v>21409056</v>
      </c>
      <c r="O31" s="60">
        <v>8411624</v>
      </c>
      <c r="P31" s="60">
        <v>7997455</v>
      </c>
      <c r="Q31" s="60">
        <v>676629</v>
      </c>
      <c r="R31" s="60">
        <v>17085708</v>
      </c>
      <c r="S31" s="60">
        <v>0</v>
      </c>
      <c r="T31" s="60">
        <v>0</v>
      </c>
      <c r="U31" s="60">
        <v>0</v>
      </c>
      <c r="V31" s="60">
        <v>0</v>
      </c>
      <c r="W31" s="60">
        <v>56919303</v>
      </c>
      <c r="X31" s="60"/>
      <c r="Y31" s="60">
        <v>56919303</v>
      </c>
      <c r="Z31" s="140">
        <v>0</v>
      </c>
      <c r="AA31" s="155">
        <v>81406132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38959973</v>
      </c>
      <c r="F32" s="60">
        <v>824731115</v>
      </c>
      <c r="G32" s="60">
        <v>10708912</v>
      </c>
      <c r="H32" s="60">
        <v>36449937</v>
      </c>
      <c r="I32" s="60">
        <v>53907027</v>
      </c>
      <c r="J32" s="60">
        <v>101065876</v>
      </c>
      <c r="K32" s="60">
        <v>61055293</v>
      </c>
      <c r="L32" s="60">
        <v>65919978</v>
      </c>
      <c r="M32" s="60">
        <v>62131608</v>
      </c>
      <c r="N32" s="60">
        <v>189106879</v>
      </c>
      <c r="O32" s="60">
        <v>62316730</v>
      </c>
      <c r="P32" s="60">
        <v>36689671</v>
      </c>
      <c r="Q32" s="60">
        <v>59665589</v>
      </c>
      <c r="R32" s="60">
        <v>158671990</v>
      </c>
      <c r="S32" s="60">
        <v>0</v>
      </c>
      <c r="T32" s="60">
        <v>0</v>
      </c>
      <c r="U32" s="60">
        <v>0</v>
      </c>
      <c r="V32" s="60">
        <v>0</v>
      </c>
      <c r="W32" s="60">
        <v>448844745</v>
      </c>
      <c r="X32" s="60">
        <v>32745594</v>
      </c>
      <c r="Y32" s="60">
        <v>416099151</v>
      </c>
      <c r="Z32" s="140">
        <v>1270.7</v>
      </c>
      <c r="AA32" s="155">
        <v>824731115</v>
      </c>
    </row>
    <row r="33" spans="1:27" ht="13.5">
      <c r="A33" s="183" t="s">
        <v>42</v>
      </c>
      <c r="B33" s="182"/>
      <c r="C33" s="155">
        <v>394807497</v>
      </c>
      <c r="D33" s="155">
        <v>0</v>
      </c>
      <c r="E33" s="156">
        <v>305536857</v>
      </c>
      <c r="F33" s="60">
        <v>77470345</v>
      </c>
      <c r="G33" s="60">
        <v>5493535</v>
      </c>
      <c r="H33" s="60">
        <v>1513296</v>
      </c>
      <c r="I33" s="60">
        <v>22374197</v>
      </c>
      <c r="J33" s="60">
        <v>29381028</v>
      </c>
      <c r="K33" s="60">
        <v>81724120</v>
      </c>
      <c r="L33" s="60">
        <v>33971489</v>
      </c>
      <c r="M33" s="60">
        <v>32596808</v>
      </c>
      <c r="N33" s="60">
        <v>148292417</v>
      </c>
      <c r="O33" s="60">
        <v>28279576</v>
      </c>
      <c r="P33" s="60">
        <v>42638520</v>
      </c>
      <c r="Q33" s="60">
        <v>6040602</v>
      </c>
      <c r="R33" s="60">
        <v>76958698</v>
      </c>
      <c r="S33" s="60">
        <v>0</v>
      </c>
      <c r="T33" s="60">
        <v>0</v>
      </c>
      <c r="U33" s="60">
        <v>0</v>
      </c>
      <c r="V33" s="60">
        <v>0</v>
      </c>
      <c r="W33" s="60">
        <v>254632143</v>
      </c>
      <c r="X33" s="60">
        <v>219594343</v>
      </c>
      <c r="Y33" s="60">
        <v>35037800</v>
      </c>
      <c r="Z33" s="140">
        <v>15.96</v>
      </c>
      <c r="AA33" s="155">
        <v>77470345</v>
      </c>
    </row>
    <row r="34" spans="1:27" ht="13.5">
      <c r="A34" s="183" t="s">
        <v>43</v>
      </c>
      <c r="B34" s="182"/>
      <c r="C34" s="155">
        <v>1276298953</v>
      </c>
      <c r="D34" s="155">
        <v>0</v>
      </c>
      <c r="E34" s="156">
        <v>1312876468</v>
      </c>
      <c r="F34" s="60">
        <v>430241305</v>
      </c>
      <c r="G34" s="60">
        <v>13162310</v>
      </c>
      <c r="H34" s="60">
        <v>43408124</v>
      </c>
      <c r="I34" s="60">
        <v>20813362</v>
      </c>
      <c r="J34" s="60">
        <v>77383796</v>
      </c>
      <c r="K34" s="60">
        <v>61982767</v>
      </c>
      <c r="L34" s="60">
        <v>40384770</v>
      </c>
      <c r="M34" s="60">
        <v>35400823</v>
      </c>
      <c r="N34" s="60">
        <v>137768360</v>
      </c>
      <c r="O34" s="60">
        <v>27610803</v>
      </c>
      <c r="P34" s="60">
        <v>31145115</v>
      </c>
      <c r="Q34" s="60">
        <v>27477102</v>
      </c>
      <c r="R34" s="60">
        <v>86233020</v>
      </c>
      <c r="S34" s="60">
        <v>0</v>
      </c>
      <c r="T34" s="60">
        <v>0</v>
      </c>
      <c r="U34" s="60">
        <v>0</v>
      </c>
      <c r="V34" s="60">
        <v>0</v>
      </c>
      <c r="W34" s="60">
        <v>301385176</v>
      </c>
      <c r="X34" s="60">
        <v>972660081</v>
      </c>
      <c r="Y34" s="60">
        <v>-671274905</v>
      </c>
      <c r="Z34" s="140">
        <v>-69.01</v>
      </c>
      <c r="AA34" s="155">
        <v>430241305</v>
      </c>
    </row>
    <row r="35" spans="1:27" ht="13.5">
      <c r="A35" s="181" t="s">
        <v>122</v>
      </c>
      <c r="B35" s="185"/>
      <c r="C35" s="155">
        <v>31097166</v>
      </c>
      <c r="D35" s="155">
        <v>0</v>
      </c>
      <c r="E35" s="156">
        <v>0</v>
      </c>
      <c r="F35" s="60">
        <v>9078121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9078121</v>
      </c>
    </row>
    <row r="36" spans="1:27" ht="12.75">
      <c r="A36" s="193" t="s">
        <v>44</v>
      </c>
      <c r="B36" s="187"/>
      <c r="C36" s="188">
        <f aca="true" t="shared" si="1" ref="C36:Y36">SUM(C25:C35)</f>
        <v>6044521015</v>
      </c>
      <c r="D36" s="188">
        <f>SUM(D25:D35)</f>
        <v>0</v>
      </c>
      <c r="E36" s="189">
        <f t="shared" si="1"/>
        <v>6198139550</v>
      </c>
      <c r="F36" s="190">
        <f t="shared" si="1"/>
        <v>5936097194</v>
      </c>
      <c r="G36" s="190">
        <f t="shared" si="1"/>
        <v>445197613</v>
      </c>
      <c r="H36" s="190">
        <f t="shared" si="1"/>
        <v>515442010</v>
      </c>
      <c r="I36" s="190">
        <f t="shared" si="1"/>
        <v>476724597</v>
      </c>
      <c r="J36" s="190">
        <f t="shared" si="1"/>
        <v>1437364220</v>
      </c>
      <c r="K36" s="190">
        <f t="shared" si="1"/>
        <v>573205818</v>
      </c>
      <c r="L36" s="190">
        <f t="shared" si="1"/>
        <v>851474639</v>
      </c>
      <c r="M36" s="190">
        <f t="shared" si="1"/>
        <v>654393199</v>
      </c>
      <c r="N36" s="190">
        <f t="shared" si="1"/>
        <v>2079073656</v>
      </c>
      <c r="O36" s="190">
        <f t="shared" si="1"/>
        <v>828363643</v>
      </c>
      <c r="P36" s="190">
        <f t="shared" si="1"/>
        <v>538215448</v>
      </c>
      <c r="Q36" s="190">
        <f t="shared" si="1"/>
        <v>41925867</v>
      </c>
      <c r="R36" s="190">
        <f t="shared" si="1"/>
        <v>1408504958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4924942834</v>
      </c>
      <c r="X36" s="190">
        <f t="shared" si="1"/>
        <v>4610260380</v>
      </c>
      <c r="Y36" s="190">
        <f t="shared" si="1"/>
        <v>314682454</v>
      </c>
      <c r="Z36" s="191">
        <f>+IF(X36&lt;&gt;0,+(Y36/X36)*100,0)</f>
        <v>6.825698074779889</v>
      </c>
      <c r="AA36" s="188">
        <f>SUM(AA25:AA35)</f>
        <v>5936097194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-416367429</v>
      </c>
      <c r="D38" s="199">
        <f>+D22-D36</f>
        <v>0</v>
      </c>
      <c r="E38" s="200">
        <f t="shared" si="2"/>
        <v>1888935</v>
      </c>
      <c r="F38" s="106">
        <f t="shared" si="2"/>
        <v>926403</v>
      </c>
      <c r="G38" s="106">
        <f t="shared" si="2"/>
        <v>421575884</v>
      </c>
      <c r="H38" s="106">
        <f t="shared" si="2"/>
        <v>-132957256</v>
      </c>
      <c r="I38" s="106">
        <f t="shared" si="2"/>
        <v>-80931057</v>
      </c>
      <c r="J38" s="106">
        <f t="shared" si="2"/>
        <v>207687571</v>
      </c>
      <c r="K38" s="106">
        <f t="shared" si="2"/>
        <v>-144971461</v>
      </c>
      <c r="L38" s="106">
        <f t="shared" si="2"/>
        <v>-503182246</v>
      </c>
      <c r="M38" s="106">
        <f t="shared" si="2"/>
        <v>137964066</v>
      </c>
      <c r="N38" s="106">
        <f t="shared" si="2"/>
        <v>-510189641</v>
      </c>
      <c r="O38" s="106">
        <f t="shared" si="2"/>
        <v>-487742275</v>
      </c>
      <c r="P38" s="106">
        <f t="shared" si="2"/>
        <v>-126956825</v>
      </c>
      <c r="Q38" s="106">
        <f t="shared" si="2"/>
        <v>649957312</v>
      </c>
      <c r="R38" s="106">
        <f t="shared" si="2"/>
        <v>35258212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-267243858</v>
      </c>
      <c r="X38" s="106">
        <f>IF(F22=F36,0,X22-X36)</f>
        <v>445849859</v>
      </c>
      <c r="Y38" s="106">
        <f t="shared" si="2"/>
        <v>-713093717</v>
      </c>
      <c r="Z38" s="201">
        <f>+IF(X38&lt;&gt;0,+(Y38/X38)*100,0)</f>
        <v>-159.94032578577085</v>
      </c>
      <c r="AA38" s="199">
        <f>+AA22-AA36</f>
        <v>926403</v>
      </c>
    </row>
    <row r="39" spans="1:27" ht="13.5">
      <c r="A39" s="181" t="s">
        <v>46</v>
      </c>
      <c r="B39" s="185"/>
      <c r="C39" s="155">
        <v>669780334</v>
      </c>
      <c r="D39" s="155">
        <v>0</v>
      </c>
      <c r="E39" s="156">
        <v>795307160</v>
      </c>
      <c r="F39" s="60">
        <v>819328367</v>
      </c>
      <c r="G39" s="60">
        <v>672846</v>
      </c>
      <c r="H39" s="60">
        <v>27360642</v>
      </c>
      <c r="I39" s="60">
        <v>66005351</v>
      </c>
      <c r="J39" s="60">
        <v>94038839</v>
      </c>
      <c r="K39" s="60">
        <v>54149337</v>
      </c>
      <c r="L39" s="60">
        <v>46828522</v>
      </c>
      <c r="M39" s="60">
        <v>94432822</v>
      </c>
      <c r="N39" s="60">
        <v>195410681</v>
      </c>
      <c r="O39" s="60">
        <v>0</v>
      </c>
      <c r="P39" s="60">
        <v>15775704</v>
      </c>
      <c r="Q39" s="60">
        <v>38178324</v>
      </c>
      <c r="R39" s="60">
        <v>53954028</v>
      </c>
      <c r="S39" s="60">
        <v>0</v>
      </c>
      <c r="T39" s="60">
        <v>0</v>
      </c>
      <c r="U39" s="60">
        <v>0</v>
      </c>
      <c r="V39" s="60">
        <v>0</v>
      </c>
      <c r="W39" s="60">
        <v>343403548</v>
      </c>
      <c r="X39" s="60">
        <v>634437953</v>
      </c>
      <c r="Y39" s="60">
        <v>-291034405</v>
      </c>
      <c r="Z39" s="140">
        <v>-45.87</v>
      </c>
      <c r="AA39" s="155">
        <v>819328367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253412905</v>
      </c>
      <c r="D42" s="206">
        <f>SUM(D38:D41)</f>
        <v>0</v>
      </c>
      <c r="E42" s="207">
        <f t="shared" si="3"/>
        <v>797196095</v>
      </c>
      <c r="F42" s="88">
        <f t="shared" si="3"/>
        <v>820254770</v>
      </c>
      <c r="G42" s="88">
        <f t="shared" si="3"/>
        <v>422248730</v>
      </c>
      <c r="H42" s="88">
        <f t="shared" si="3"/>
        <v>-105596614</v>
      </c>
      <c r="I42" s="88">
        <f t="shared" si="3"/>
        <v>-14925706</v>
      </c>
      <c r="J42" s="88">
        <f t="shared" si="3"/>
        <v>301726410</v>
      </c>
      <c r="K42" s="88">
        <f t="shared" si="3"/>
        <v>-90822124</v>
      </c>
      <c r="L42" s="88">
        <f t="shared" si="3"/>
        <v>-456353724</v>
      </c>
      <c r="M42" s="88">
        <f t="shared" si="3"/>
        <v>232396888</v>
      </c>
      <c r="N42" s="88">
        <f t="shared" si="3"/>
        <v>-314778960</v>
      </c>
      <c r="O42" s="88">
        <f t="shared" si="3"/>
        <v>-487742275</v>
      </c>
      <c r="P42" s="88">
        <f t="shared" si="3"/>
        <v>-111181121</v>
      </c>
      <c r="Q42" s="88">
        <f t="shared" si="3"/>
        <v>688135636</v>
      </c>
      <c r="R42" s="88">
        <f t="shared" si="3"/>
        <v>89212240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76159690</v>
      </c>
      <c r="X42" s="88">
        <f t="shared" si="3"/>
        <v>1080287812</v>
      </c>
      <c r="Y42" s="88">
        <f t="shared" si="3"/>
        <v>-1004128122</v>
      </c>
      <c r="Z42" s="208">
        <f>+IF(X42&lt;&gt;0,+(Y42/X42)*100,0)</f>
        <v>-92.95005560981002</v>
      </c>
      <c r="AA42" s="206">
        <f>SUM(AA38:AA41)</f>
        <v>820254770</v>
      </c>
    </row>
    <row r="43" spans="1:27" ht="13.5">
      <c r="A43" s="181" t="s">
        <v>125</v>
      </c>
      <c r="B43" s="185"/>
      <c r="C43" s="157">
        <v>638439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252774466</v>
      </c>
      <c r="D44" s="210">
        <f>+D42-D43</f>
        <v>0</v>
      </c>
      <c r="E44" s="211">
        <f t="shared" si="4"/>
        <v>797196095</v>
      </c>
      <c r="F44" s="77">
        <f t="shared" si="4"/>
        <v>820254770</v>
      </c>
      <c r="G44" s="77">
        <f t="shared" si="4"/>
        <v>422248730</v>
      </c>
      <c r="H44" s="77">
        <f t="shared" si="4"/>
        <v>-105596614</v>
      </c>
      <c r="I44" s="77">
        <f t="shared" si="4"/>
        <v>-14925706</v>
      </c>
      <c r="J44" s="77">
        <f t="shared" si="4"/>
        <v>301726410</v>
      </c>
      <c r="K44" s="77">
        <f t="shared" si="4"/>
        <v>-90822124</v>
      </c>
      <c r="L44" s="77">
        <f t="shared" si="4"/>
        <v>-456353724</v>
      </c>
      <c r="M44" s="77">
        <f t="shared" si="4"/>
        <v>232396888</v>
      </c>
      <c r="N44" s="77">
        <f t="shared" si="4"/>
        <v>-314778960</v>
      </c>
      <c r="O44" s="77">
        <f t="shared" si="4"/>
        <v>-487742275</v>
      </c>
      <c r="P44" s="77">
        <f t="shared" si="4"/>
        <v>-111181121</v>
      </c>
      <c r="Q44" s="77">
        <f t="shared" si="4"/>
        <v>688135636</v>
      </c>
      <c r="R44" s="77">
        <f t="shared" si="4"/>
        <v>89212240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76159690</v>
      </c>
      <c r="X44" s="77">
        <f t="shared" si="4"/>
        <v>1080287812</v>
      </c>
      <c r="Y44" s="77">
        <f t="shared" si="4"/>
        <v>-1004128122</v>
      </c>
      <c r="Z44" s="212">
        <f>+IF(X44&lt;&gt;0,+(Y44/X44)*100,0)</f>
        <v>-92.95005560981002</v>
      </c>
      <c r="AA44" s="210">
        <f>+AA42-AA43</f>
        <v>820254770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252774466</v>
      </c>
      <c r="D46" s="206">
        <f>SUM(D44:D45)</f>
        <v>0</v>
      </c>
      <c r="E46" s="207">
        <f t="shared" si="5"/>
        <v>797196095</v>
      </c>
      <c r="F46" s="88">
        <f t="shared" si="5"/>
        <v>820254770</v>
      </c>
      <c r="G46" s="88">
        <f t="shared" si="5"/>
        <v>422248730</v>
      </c>
      <c r="H46" s="88">
        <f t="shared" si="5"/>
        <v>-105596614</v>
      </c>
      <c r="I46" s="88">
        <f t="shared" si="5"/>
        <v>-14925706</v>
      </c>
      <c r="J46" s="88">
        <f t="shared" si="5"/>
        <v>301726410</v>
      </c>
      <c r="K46" s="88">
        <f t="shared" si="5"/>
        <v>-90822124</v>
      </c>
      <c r="L46" s="88">
        <f t="shared" si="5"/>
        <v>-456353724</v>
      </c>
      <c r="M46" s="88">
        <f t="shared" si="5"/>
        <v>232396888</v>
      </c>
      <c r="N46" s="88">
        <f t="shared" si="5"/>
        <v>-314778960</v>
      </c>
      <c r="O46" s="88">
        <f t="shared" si="5"/>
        <v>-487742275</v>
      </c>
      <c r="P46" s="88">
        <f t="shared" si="5"/>
        <v>-111181121</v>
      </c>
      <c r="Q46" s="88">
        <f t="shared" si="5"/>
        <v>688135636</v>
      </c>
      <c r="R46" s="88">
        <f t="shared" si="5"/>
        <v>89212240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76159690</v>
      </c>
      <c r="X46" s="88">
        <f t="shared" si="5"/>
        <v>1080287812</v>
      </c>
      <c r="Y46" s="88">
        <f t="shared" si="5"/>
        <v>-1004128122</v>
      </c>
      <c r="Z46" s="208">
        <f>+IF(X46&lt;&gt;0,+(Y46/X46)*100,0)</f>
        <v>-92.95005560981002</v>
      </c>
      <c r="AA46" s="206">
        <f>SUM(AA44:AA45)</f>
        <v>820254770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252774466</v>
      </c>
      <c r="D48" s="217">
        <f>SUM(D46:D47)</f>
        <v>0</v>
      </c>
      <c r="E48" s="218">
        <f t="shared" si="6"/>
        <v>797196095</v>
      </c>
      <c r="F48" s="219">
        <f t="shared" si="6"/>
        <v>820254770</v>
      </c>
      <c r="G48" s="219">
        <f t="shared" si="6"/>
        <v>422248730</v>
      </c>
      <c r="H48" s="220">
        <f t="shared" si="6"/>
        <v>-105596614</v>
      </c>
      <c r="I48" s="220">
        <f t="shared" si="6"/>
        <v>-14925706</v>
      </c>
      <c r="J48" s="220">
        <f t="shared" si="6"/>
        <v>301726410</v>
      </c>
      <c r="K48" s="220">
        <f t="shared" si="6"/>
        <v>-90822124</v>
      </c>
      <c r="L48" s="220">
        <f t="shared" si="6"/>
        <v>-456353724</v>
      </c>
      <c r="M48" s="219">
        <f t="shared" si="6"/>
        <v>232396888</v>
      </c>
      <c r="N48" s="219">
        <f t="shared" si="6"/>
        <v>-314778960</v>
      </c>
      <c r="O48" s="220">
        <f t="shared" si="6"/>
        <v>-487742275</v>
      </c>
      <c r="P48" s="220">
        <f t="shared" si="6"/>
        <v>-111181121</v>
      </c>
      <c r="Q48" s="220">
        <f t="shared" si="6"/>
        <v>688135636</v>
      </c>
      <c r="R48" s="220">
        <f t="shared" si="6"/>
        <v>89212240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76159690</v>
      </c>
      <c r="X48" s="220">
        <f t="shared" si="6"/>
        <v>1080287812</v>
      </c>
      <c r="Y48" s="220">
        <f t="shared" si="6"/>
        <v>-1004128122</v>
      </c>
      <c r="Z48" s="221">
        <f>+IF(X48&lt;&gt;0,+(Y48/X48)*100,0)</f>
        <v>-92.95005560981002</v>
      </c>
      <c r="AA48" s="222">
        <f>SUM(AA46:AA47)</f>
        <v>820254770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1050295626</v>
      </c>
      <c r="D5" s="153">
        <f>SUM(D6:D8)</f>
        <v>0</v>
      </c>
      <c r="E5" s="154">
        <f t="shared" si="0"/>
        <v>130282307</v>
      </c>
      <c r="F5" s="100">
        <f t="shared" si="0"/>
        <v>258242060</v>
      </c>
      <c r="G5" s="100">
        <f t="shared" si="0"/>
        <v>0</v>
      </c>
      <c r="H5" s="100">
        <f t="shared" si="0"/>
        <v>7217287</v>
      </c>
      <c r="I5" s="100">
        <f t="shared" si="0"/>
        <v>3710669</v>
      </c>
      <c r="J5" s="100">
        <f t="shared" si="0"/>
        <v>10927956</v>
      </c>
      <c r="K5" s="100">
        <f t="shared" si="0"/>
        <v>1794044</v>
      </c>
      <c r="L5" s="100">
        <f t="shared" si="0"/>
        <v>4406173</v>
      </c>
      <c r="M5" s="100">
        <f t="shared" si="0"/>
        <v>1002323</v>
      </c>
      <c r="N5" s="100">
        <f t="shared" si="0"/>
        <v>7202540</v>
      </c>
      <c r="O5" s="100">
        <f t="shared" si="0"/>
        <v>3183788</v>
      </c>
      <c r="P5" s="100">
        <f t="shared" si="0"/>
        <v>6901281</v>
      </c>
      <c r="Q5" s="100">
        <f t="shared" si="0"/>
        <v>4071578</v>
      </c>
      <c r="R5" s="100">
        <f t="shared" si="0"/>
        <v>14156647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32287143</v>
      </c>
      <c r="X5" s="100">
        <f t="shared" si="0"/>
        <v>16853978</v>
      </c>
      <c r="Y5" s="100">
        <f t="shared" si="0"/>
        <v>15433165</v>
      </c>
      <c r="Z5" s="137">
        <f>+IF(X5&lt;&gt;0,+(Y5/X5)*100,0)</f>
        <v>91.56986558306888</v>
      </c>
      <c r="AA5" s="153">
        <f>SUM(AA6:AA8)</f>
        <v>258242060</v>
      </c>
    </row>
    <row r="6" spans="1:27" ht="13.5">
      <c r="A6" s="138" t="s">
        <v>75</v>
      </c>
      <c r="B6" s="136"/>
      <c r="C6" s="155">
        <v>1048172980</v>
      </c>
      <c r="D6" s="155"/>
      <c r="E6" s="156">
        <v>26462307</v>
      </c>
      <c r="F6" s="60">
        <v>46438526</v>
      </c>
      <c r="G6" s="60"/>
      <c r="H6" s="60">
        <v>188947</v>
      </c>
      <c r="I6" s="60">
        <v>289748</v>
      </c>
      <c r="J6" s="60">
        <v>478695</v>
      </c>
      <c r="K6" s="60">
        <v>935383</v>
      </c>
      <c r="L6" s="60">
        <v>4191898</v>
      </c>
      <c r="M6" s="60">
        <v>237604</v>
      </c>
      <c r="N6" s="60">
        <v>5364885</v>
      </c>
      <c r="O6" s="60">
        <v>1102186</v>
      </c>
      <c r="P6" s="60">
        <v>1798671</v>
      </c>
      <c r="Q6" s="60">
        <v>1654630</v>
      </c>
      <c r="R6" s="60">
        <v>4555487</v>
      </c>
      <c r="S6" s="60"/>
      <c r="T6" s="60"/>
      <c r="U6" s="60"/>
      <c r="V6" s="60"/>
      <c r="W6" s="60">
        <v>10399067</v>
      </c>
      <c r="X6" s="60">
        <v>6688279</v>
      </c>
      <c r="Y6" s="60">
        <v>3710788</v>
      </c>
      <c r="Z6" s="140">
        <v>55.48</v>
      </c>
      <c r="AA6" s="62">
        <v>46438526</v>
      </c>
    </row>
    <row r="7" spans="1:27" ht="13.5">
      <c r="A7" s="138" t="s">
        <v>76</v>
      </c>
      <c r="B7" s="136"/>
      <c r="C7" s="157">
        <v>855016</v>
      </c>
      <c r="D7" s="157"/>
      <c r="E7" s="158">
        <v>97820000</v>
      </c>
      <c r="F7" s="159">
        <v>211803534</v>
      </c>
      <c r="G7" s="159"/>
      <c r="H7" s="159">
        <v>7028340</v>
      </c>
      <c r="I7" s="159">
        <v>3420921</v>
      </c>
      <c r="J7" s="159">
        <v>10449261</v>
      </c>
      <c r="K7" s="159">
        <v>858661</v>
      </c>
      <c r="L7" s="159">
        <v>214275</v>
      </c>
      <c r="M7" s="159">
        <v>764719</v>
      </c>
      <c r="N7" s="159">
        <v>1837655</v>
      </c>
      <c r="O7" s="159">
        <v>2081602</v>
      </c>
      <c r="P7" s="159">
        <v>5102610</v>
      </c>
      <c r="Q7" s="159">
        <v>2416948</v>
      </c>
      <c r="R7" s="159">
        <v>9601160</v>
      </c>
      <c r="S7" s="159"/>
      <c r="T7" s="159"/>
      <c r="U7" s="159"/>
      <c r="V7" s="159"/>
      <c r="W7" s="159">
        <v>21888076</v>
      </c>
      <c r="X7" s="159">
        <v>6679252</v>
      </c>
      <c r="Y7" s="159">
        <v>15208824</v>
      </c>
      <c r="Z7" s="141">
        <v>227.7</v>
      </c>
      <c r="AA7" s="225">
        <v>211803534</v>
      </c>
    </row>
    <row r="8" spans="1:27" ht="13.5">
      <c r="A8" s="138" t="s">
        <v>77</v>
      </c>
      <c r="B8" s="136"/>
      <c r="C8" s="155">
        <v>1267630</v>
      </c>
      <c r="D8" s="155"/>
      <c r="E8" s="156">
        <v>6000000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3486447</v>
      </c>
      <c r="Y8" s="60">
        <v>-3486447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81103214</v>
      </c>
      <c r="D9" s="153">
        <f>SUM(D10:D14)</f>
        <v>0</v>
      </c>
      <c r="E9" s="154">
        <f t="shared" si="1"/>
        <v>316087149</v>
      </c>
      <c r="F9" s="100">
        <f t="shared" si="1"/>
        <v>236037554</v>
      </c>
      <c r="G9" s="100">
        <f t="shared" si="1"/>
        <v>0</v>
      </c>
      <c r="H9" s="100">
        <f t="shared" si="1"/>
        <v>126572</v>
      </c>
      <c r="I9" s="100">
        <f t="shared" si="1"/>
        <v>6341023</v>
      </c>
      <c r="J9" s="100">
        <f t="shared" si="1"/>
        <v>6467595</v>
      </c>
      <c r="K9" s="100">
        <f t="shared" si="1"/>
        <v>14494118</v>
      </c>
      <c r="L9" s="100">
        <f t="shared" si="1"/>
        <v>12722269</v>
      </c>
      <c r="M9" s="100">
        <f t="shared" si="1"/>
        <v>14659041</v>
      </c>
      <c r="N9" s="100">
        <f t="shared" si="1"/>
        <v>41875428</v>
      </c>
      <c r="O9" s="100">
        <f t="shared" si="1"/>
        <v>12048030</v>
      </c>
      <c r="P9" s="100">
        <f t="shared" si="1"/>
        <v>5475055</v>
      </c>
      <c r="Q9" s="100">
        <f t="shared" si="1"/>
        <v>9130376</v>
      </c>
      <c r="R9" s="100">
        <f t="shared" si="1"/>
        <v>26653461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74996484</v>
      </c>
      <c r="X9" s="100">
        <f t="shared" si="1"/>
        <v>178530225</v>
      </c>
      <c r="Y9" s="100">
        <f t="shared" si="1"/>
        <v>-103533741</v>
      </c>
      <c r="Z9" s="137">
        <f>+IF(X9&lt;&gt;0,+(Y9/X9)*100,0)</f>
        <v>-57.9922760977868</v>
      </c>
      <c r="AA9" s="102">
        <f>SUM(AA10:AA14)</f>
        <v>236037554</v>
      </c>
    </row>
    <row r="10" spans="1:27" ht="13.5">
      <c r="A10" s="138" t="s">
        <v>79</v>
      </c>
      <c r="B10" s="136"/>
      <c r="C10" s="155">
        <v>12362092</v>
      </c>
      <c r="D10" s="155"/>
      <c r="E10" s="156">
        <v>42250000</v>
      </c>
      <c r="F10" s="60">
        <v>21672090</v>
      </c>
      <c r="G10" s="60"/>
      <c r="H10" s="60"/>
      <c r="I10" s="60"/>
      <c r="J10" s="60"/>
      <c r="K10" s="60"/>
      <c r="L10" s="60">
        <v>1317511</v>
      </c>
      <c r="M10" s="60">
        <v>3732947</v>
      </c>
      <c r="N10" s="60">
        <v>5050458</v>
      </c>
      <c r="O10" s="60">
        <v>598252</v>
      </c>
      <c r="P10" s="60">
        <v>2552785</v>
      </c>
      <c r="Q10" s="60">
        <v>2342140</v>
      </c>
      <c r="R10" s="60">
        <v>5493177</v>
      </c>
      <c r="S10" s="60"/>
      <c r="T10" s="60"/>
      <c r="U10" s="60"/>
      <c r="V10" s="60"/>
      <c r="W10" s="60">
        <v>10543635</v>
      </c>
      <c r="X10" s="60">
        <v>16151299</v>
      </c>
      <c r="Y10" s="60">
        <v>-5607664</v>
      </c>
      <c r="Z10" s="140">
        <v>-34.72</v>
      </c>
      <c r="AA10" s="62">
        <v>21672090</v>
      </c>
    </row>
    <row r="11" spans="1:27" ht="13.5">
      <c r="A11" s="138" t="s">
        <v>80</v>
      </c>
      <c r="B11" s="136"/>
      <c r="C11" s="155">
        <v>595420</v>
      </c>
      <c r="D11" s="155"/>
      <c r="E11" s="156">
        <v>57277149</v>
      </c>
      <c r="F11" s="60">
        <v>59270703</v>
      </c>
      <c r="G11" s="60"/>
      <c r="H11" s="60"/>
      <c r="I11" s="60">
        <v>60672</v>
      </c>
      <c r="J11" s="60">
        <v>60672</v>
      </c>
      <c r="K11" s="60">
        <v>3036018</v>
      </c>
      <c r="L11" s="60">
        <v>3220742</v>
      </c>
      <c r="M11" s="60">
        <v>5853612</v>
      </c>
      <c r="N11" s="60">
        <v>12110372</v>
      </c>
      <c r="O11" s="60">
        <v>4224091</v>
      </c>
      <c r="P11" s="60">
        <v>2461779</v>
      </c>
      <c r="Q11" s="60">
        <v>3209744</v>
      </c>
      <c r="R11" s="60">
        <v>9895614</v>
      </c>
      <c r="S11" s="60"/>
      <c r="T11" s="60"/>
      <c r="U11" s="60"/>
      <c r="V11" s="60"/>
      <c r="W11" s="60">
        <v>22066658</v>
      </c>
      <c r="X11" s="60">
        <v>5840439</v>
      </c>
      <c r="Y11" s="60">
        <v>16226219</v>
      </c>
      <c r="Z11" s="140">
        <v>277.83</v>
      </c>
      <c r="AA11" s="62">
        <v>59270703</v>
      </c>
    </row>
    <row r="12" spans="1:27" ht="13.5">
      <c r="A12" s="138" t="s">
        <v>81</v>
      </c>
      <c r="B12" s="136"/>
      <c r="C12" s="155">
        <v>67359906</v>
      </c>
      <c r="D12" s="155"/>
      <c r="E12" s="156">
        <v>30205000</v>
      </c>
      <c r="F12" s="60">
        <v>11979519</v>
      </c>
      <c r="G12" s="60"/>
      <c r="H12" s="60"/>
      <c r="I12" s="60">
        <v>1992</v>
      </c>
      <c r="J12" s="60">
        <v>1992</v>
      </c>
      <c r="K12" s="60">
        <v>-1992</v>
      </c>
      <c r="L12" s="60"/>
      <c r="M12" s="60"/>
      <c r="N12" s="60">
        <v>-1992</v>
      </c>
      <c r="O12" s="60">
        <v>60526</v>
      </c>
      <c r="P12" s="60"/>
      <c r="Q12" s="60">
        <v>414518</v>
      </c>
      <c r="R12" s="60">
        <v>475044</v>
      </c>
      <c r="S12" s="60"/>
      <c r="T12" s="60"/>
      <c r="U12" s="60"/>
      <c r="V12" s="60"/>
      <c r="W12" s="60">
        <v>475044</v>
      </c>
      <c r="X12" s="60">
        <v>7795543</v>
      </c>
      <c r="Y12" s="60">
        <v>-7320499</v>
      </c>
      <c r="Z12" s="140">
        <v>-93.91</v>
      </c>
      <c r="AA12" s="62">
        <v>11979519</v>
      </c>
    </row>
    <row r="13" spans="1:27" ht="13.5">
      <c r="A13" s="138" t="s">
        <v>82</v>
      </c>
      <c r="B13" s="136"/>
      <c r="C13" s="155">
        <v>428988</v>
      </c>
      <c r="D13" s="155"/>
      <c r="E13" s="156">
        <v>186355000</v>
      </c>
      <c r="F13" s="60">
        <v>142315242</v>
      </c>
      <c r="G13" s="60"/>
      <c r="H13" s="60">
        <v>126572</v>
      </c>
      <c r="I13" s="60">
        <v>6276095</v>
      </c>
      <c r="J13" s="60">
        <v>6402667</v>
      </c>
      <c r="K13" s="60">
        <v>11460092</v>
      </c>
      <c r="L13" s="60">
        <v>8184016</v>
      </c>
      <c r="M13" s="60">
        <v>5072482</v>
      </c>
      <c r="N13" s="60">
        <v>24716590</v>
      </c>
      <c r="O13" s="60">
        <v>7167425</v>
      </c>
      <c r="P13" s="60">
        <v>460491</v>
      </c>
      <c r="Q13" s="60">
        <v>3163974</v>
      </c>
      <c r="R13" s="60">
        <v>10791890</v>
      </c>
      <c r="S13" s="60"/>
      <c r="T13" s="60"/>
      <c r="U13" s="60"/>
      <c r="V13" s="60"/>
      <c r="W13" s="60">
        <v>41911147</v>
      </c>
      <c r="X13" s="60">
        <v>148744032</v>
      </c>
      <c r="Y13" s="60">
        <v>-106832885</v>
      </c>
      <c r="Z13" s="140">
        <v>-71.82</v>
      </c>
      <c r="AA13" s="62">
        <v>142315242</v>
      </c>
    </row>
    <row r="14" spans="1:27" ht="13.5">
      <c r="A14" s="138" t="s">
        <v>83</v>
      </c>
      <c r="B14" s="136"/>
      <c r="C14" s="157">
        <v>356808</v>
      </c>
      <c r="D14" s="157"/>
      <c r="E14" s="158"/>
      <c r="F14" s="159">
        <v>800000</v>
      </c>
      <c r="G14" s="159"/>
      <c r="H14" s="159"/>
      <c r="I14" s="159">
        <v>2264</v>
      </c>
      <c r="J14" s="159">
        <v>2264</v>
      </c>
      <c r="K14" s="159"/>
      <c r="L14" s="159"/>
      <c r="M14" s="159"/>
      <c r="N14" s="159"/>
      <c r="O14" s="159">
        <v>-2264</v>
      </c>
      <c r="P14" s="159"/>
      <c r="Q14" s="159"/>
      <c r="R14" s="159">
        <v>-2264</v>
      </c>
      <c r="S14" s="159"/>
      <c r="T14" s="159"/>
      <c r="U14" s="159"/>
      <c r="V14" s="159"/>
      <c r="W14" s="159"/>
      <c r="X14" s="159">
        <v>-1088</v>
      </c>
      <c r="Y14" s="159">
        <v>1088</v>
      </c>
      <c r="Z14" s="141">
        <v>-100</v>
      </c>
      <c r="AA14" s="225">
        <v>800000</v>
      </c>
    </row>
    <row r="15" spans="1:27" ht="13.5">
      <c r="A15" s="135" t="s">
        <v>84</v>
      </c>
      <c r="B15" s="142"/>
      <c r="C15" s="153">
        <f aca="true" t="shared" si="2" ref="C15:Y15">SUM(C16:C18)</f>
        <v>36405418</v>
      </c>
      <c r="D15" s="153">
        <f>SUM(D16:D18)</f>
        <v>0</v>
      </c>
      <c r="E15" s="154">
        <f t="shared" si="2"/>
        <v>548777000</v>
      </c>
      <c r="F15" s="100">
        <f t="shared" si="2"/>
        <v>535885887</v>
      </c>
      <c r="G15" s="100">
        <f t="shared" si="2"/>
        <v>725772</v>
      </c>
      <c r="H15" s="100">
        <f t="shared" si="2"/>
        <v>23479688</v>
      </c>
      <c r="I15" s="100">
        <f t="shared" si="2"/>
        <v>16718348</v>
      </c>
      <c r="J15" s="100">
        <f t="shared" si="2"/>
        <v>40923808</v>
      </c>
      <c r="K15" s="100">
        <f t="shared" si="2"/>
        <v>26959707</v>
      </c>
      <c r="L15" s="100">
        <f t="shared" si="2"/>
        <v>39537165</v>
      </c>
      <c r="M15" s="100">
        <f t="shared" si="2"/>
        <v>45951154</v>
      </c>
      <c r="N15" s="100">
        <f t="shared" si="2"/>
        <v>112448026</v>
      </c>
      <c r="O15" s="100">
        <f t="shared" si="2"/>
        <v>4521948</v>
      </c>
      <c r="P15" s="100">
        <f t="shared" si="2"/>
        <v>10606402</v>
      </c>
      <c r="Q15" s="100">
        <f t="shared" si="2"/>
        <v>23715776</v>
      </c>
      <c r="R15" s="100">
        <f t="shared" si="2"/>
        <v>38844126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192215960</v>
      </c>
      <c r="X15" s="100">
        <f t="shared" si="2"/>
        <v>327701590</v>
      </c>
      <c r="Y15" s="100">
        <f t="shared" si="2"/>
        <v>-135485630</v>
      </c>
      <c r="Z15" s="137">
        <f>+IF(X15&lt;&gt;0,+(Y15/X15)*100,0)</f>
        <v>-41.344208918852054</v>
      </c>
      <c r="AA15" s="102">
        <f>SUM(AA16:AA18)</f>
        <v>535885887</v>
      </c>
    </row>
    <row r="16" spans="1:27" ht="13.5">
      <c r="A16" s="138" t="s">
        <v>85</v>
      </c>
      <c r="B16" s="136"/>
      <c r="C16" s="155">
        <v>1604193</v>
      </c>
      <c r="D16" s="155"/>
      <c r="E16" s="156">
        <v>277821000</v>
      </c>
      <c r="F16" s="60">
        <v>220604673</v>
      </c>
      <c r="G16" s="60">
        <v>52926</v>
      </c>
      <c r="H16" s="60">
        <v>11155563</v>
      </c>
      <c r="I16" s="60">
        <v>3346067</v>
      </c>
      <c r="J16" s="60">
        <v>14554556</v>
      </c>
      <c r="K16" s="60">
        <v>6548681</v>
      </c>
      <c r="L16" s="60">
        <v>23581403</v>
      </c>
      <c r="M16" s="60">
        <v>8962760</v>
      </c>
      <c r="N16" s="60">
        <v>39092844</v>
      </c>
      <c r="O16" s="60">
        <v>2306058</v>
      </c>
      <c r="P16" s="60">
        <v>6093727</v>
      </c>
      <c r="Q16" s="60">
        <v>9061584</v>
      </c>
      <c r="R16" s="60">
        <v>17461369</v>
      </c>
      <c r="S16" s="60"/>
      <c r="T16" s="60"/>
      <c r="U16" s="60"/>
      <c r="V16" s="60"/>
      <c r="W16" s="60">
        <v>71108769</v>
      </c>
      <c r="X16" s="60">
        <v>102280113</v>
      </c>
      <c r="Y16" s="60">
        <v>-31171344</v>
      </c>
      <c r="Z16" s="140">
        <v>-30.48</v>
      </c>
      <c r="AA16" s="62">
        <v>220604673</v>
      </c>
    </row>
    <row r="17" spans="1:27" ht="13.5">
      <c r="A17" s="138" t="s">
        <v>86</v>
      </c>
      <c r="B17" s="136"/>
      <c r="C17" s="155">
        <v>34771525</v>
      </c>
      <c r="D17" s="155"/>
      <c r="E17" s="156">
        <v>270956000</v>
      </c>
      <c r="F17" s="60">
        <v>305899714</v>
      </c>
      <c r="G17" s="60">
        <v>672846</v>
      </c>
      <c r="H17" s="60">
        <v>12322621</v>
      </c>
      <c r="I17" s="60">
        <v>13361531</v>
      </c>
      <c r="J17" s="60">
        <v>26356998</v>
      </c>
      <c r="K17" s="60">
        <v>20410066</v>
      </c>
      <c r="L17" s="60">
        <v>15856033</v>
      </c>
      <c r="M17" s="60">
        <v>36789385</v>
      </c>
      <c r="N17" s="60">
        <v>73055484</v>
      </c>
      <c r="O17" s="60">
        <v>2205869</v>
      </c>
      <c r="P17" s="60">
        <v>4482135</v>
      </c>
      <c r="Q17" s="60">
        <v>14612944</v>
      </c>
      <c r="R17" s="60">
        <v>21300948</v>
      </c>
      <c r="S17" s="60"/>
      <c r="T17" s="60"/>
      <c r="U17" s="60"/>
      <c r="V17" s="60"/>
      <c r="W17" s="60">
        <v>120713430</v>
      </c>
      <c r="X17" s="60">
        <v>225421913</v>
      </c>
      <c r="Y17" s="60">
        <v>-104708483</v>
      </c>
      <c r="Z17" s="140">
        <v>-46.45</v>
      </c>
      <c r="AA17" s="62">
        <v>305899714</v>
      </c>
    </row>
    <row r="18" spans="1:27" ht="13.5">
      <c r="A18" s="138" t="s">
        <v>87</v>
      </c>
      <c r="B18" s="136"/>
      <c r="C18" s="155">
        <v>29700</v>
      </c>
      <c r="D18" s="155"/>
      <c r="E18" s="156"/>
      <c r="F18" s="60">
        <v>9381500</v>
      </c>
      <c r="G18" s="60"/>
      <c r="H18" s="60">
        <v>1504</v>
      </c>
      <c r="I18" s="60">
        <v>10750</v>
      </c>
      <c r="J18" s="60">
        <v>12254</v>
      </c>
      <c r="K18" s="60">
        <v>960</v>
      </c>
      <c r="L18" s="60">
        <v>99729</v>
      </c>
      <c r="M18" s="60">
        <v>199009</v>
      </c>
      <c r="N18" s="60">
        <v>299698</v>
      </c>
      <c r="O18" s="60">
        <v>10021</v>
      </c>
      <c r="P18" s="60">
        <v>30540</v>
      </c>
      <c r="Q18" s="60">
        <v>41248</v>
      </c>
      <c r="R18" s="60">
        <v>81809</v>
      </c>
      <c r="S18" s="60"/>
      <c r="T18" s="60"/>
      <c r="U18" s="60"/>
      <c r="V18" s="60"/>
      <c r="W18" s="60">
        <v>393761</v>
      </c>
      <c r="X18" s="60">
        <v>-436</v>
      </c>
      <c r="Y18" s="60">
        <v>394197</v>
      </c>
      <c r="Z18" s="140">
        <v>-90412.16</v>
      </c>
      <c r="AA18" s="62">
        <v>9381500</v>
      </c>
    </row>
    <row r="19" spans="1:27" ht="13.5">
      <c r="A19" s="135" t="s">
        <v>88</v>
      </c>
      <c r="B19" s="142"/>
      <c r="C19" s="153">
        <f aca="true" t="shared" si="3" ref="C19:Y19">SUM(C20:C23)</f>
        <v>113067769</v>
      </c>
      <c r="D19" s="153">
        <f>SUM(D20:D23)</f>
        <v>0</v>
      </c>
      <c r="E19" s="154">
        <f t="shared" si="3"/>
        <v>628019963</v>
      </c>
      <c r="F19" s="100">
        <f t="shared" si="3"/>
        <v>553056297</v>
      </c>
      <c r="G19" s="100">
        <f t="shared" si="3"/>
        <v>1582325</v>
      </c>
      <c r="H19" s="100">
        <f t="shared" si="3"/>
        <v>9027613</v>
      </c>
      <c r="I19" s="100">
        <f t="shared" si="3"/>
        <v>56917135</v>
      </c>
      <c r="J19" s="100">
        <f t="shared" si="3"/>
        <v>67527073</v>
      </c>
      <c r="K19" s="100">
        <f t="shared" si="3"/>
        <v>36517681</v>
      </c>
      <c r="L19" s="100">
        <f t="shared" si="3"/>
        <v>29728684</v>
      </c>
      <c r="M19" s="100">
        <f t="shared" si="3"/>
        <v>60604115</v>
      </c>
      <c r="N19" s="100">
        <f t="shared" si="3"/>
        <v>126850480</v>
      </c>
      <c r="O19" s="100">
        <f t="shared" si="3"/>
        <v>21190383</v>
      </c>
      <c r="P19" s="100">
        <f t="shared" si="3"/>
        <v>25405335</v>
      </c>
      <c r="Q19" s="100">
        <f t="shared" si="3"/>
        <v>49218204</v>
      </c>
      <c r="R19" s="100">
        <f t="shared" si="3"/>
        <v>95813922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290191475</v>
      </c>
      <c r="X19" s="100">
        <f t="shared" si="3"/>
        <v>335737498</v>
      </c>
      <c r="Y19" s="100">
        <f t="shared" si="3"/>
        <v>-45546023</v>
      </c>
      <c r="Z19" s="137">
        <f>+IF(X19&lt;&gt;0,+(Y19/X19)*100,0)</f>
        <v>-13.565962477030194</v>
      </c>
      <c r="AA19" s="102">
        <f>SUM(AA20:AA23)</f>
        <v>553056297</v>
      </c>
    </row>
    <row r="20" spans="1:27" ht="13.5">
      <c r="A20" s="138" t="s">
        <v>89</v>
      </c>
      <c r="B20" s="136"/>
      <c r="C20" s="155">
        <v>111094212</v>
      </c>
      <c r="D20" s="155"/>
      <c r="E20" s="156">
        <v>148000000</v>
      </c>
      <c r="F20" s="60">
        <v>143308534</v>
      </c>
      <c r="G20" s="60"/>
      <c r="H20" s="60"/>
      <c r="I20" s="60">
        <v>5440485</v>
      </c>
      <c r="J20" s="60">
        <v>5440485</v>
      </c>
      <c r="K20" s="60">
        <v>4687844</v>
      </c>
      <c r="L20" s="60">
        <v>14650819</v>
      </c>
      <c r="M20" s="60">
        <v>8413101</v>
      </c>
      <c r="N20" s="60">
        <v>27751764</v>
      </c>
      <c r="O20" s="60">
        <v>6312029</v>
      </c>
      <c r="P20" s="60">
        <v>9867854</v>
      </c>
      <c r="Q20" s="60">
        <v>9740216</v>
      </c>
      <c r="R20" s="60">
        <v>25920099</v>
      </c>
      <c r="S20" s="60"/>
      <c r="T20" s="60"/>
      <c r="U20" s="60"/>
      <c r="V20" s="60"/>
      <c r="W20" s="60">
        <v>59112348</v>
      </c>
      <c r="X20" s="60">
        <v>49984775</v>
      </c>
      <c r="Y20" s="60">
        <v>9127573</v>
      </c>
      <c r="Z20" s="140">
        <v>18.26</v>
      </c>
      <c r="AA20" s="62">
        <v>143308534</v>
      </c>
    </row>
    <row r="21" spans="1:27" ht="13.5">
      <c r="A21" s="138" t="s">
        <v>90</v>
      </c>
      <c r="B21" s="136"/>
      <c r="C21" s="155">
        <v>983143</v>
      </c>
      <c r="D21" s="155"/>
      <c r="E21" s="156">
        <v>130000000</v>
      </c>
      <c r="F21" s="60">
        <v>133118569</v>
      </c>
      <c r="G21" s="60">
        <v>1582325</v>
      </c>
      <c r="H21" s="60">
        <v>3502722</v>
      </c>
      <c r="I21" s="60">
        <v>18943600</v>
      </c>
      <c r="J21" s="60">
        <v>24028647</v>
      </c>
      <c r="K21" s="60">
        <v>15091712</v>
      </c>
      <c r="L21" s="60">
        <v>8989787</v>
      </c>
      <c r="M21" s="60">
        <v>16306096</v>
      </c>
      <c r="N21" s="60">
        <v>40387595</v>
      </c>
      <c r="O21" s="60">
        <v>7174681</v>
      </c>
      <c r="P21" s="60">
        <v>7901401</v>
      </c>
      <c r="Q21" s="60">
        <v>7586267</v>
      </c>
      <c r="R21" s="60">
        <v>22662349</v>
      </c>
      <c r="S21" s="60"/>
      <c r="T21" s="60"/>
      <c r="U21" s="60"/>
      <c r="V21" s="60"/>
      <c r="W21" s="60">
        <v>87078591</v>
      </c>
      <c r="X21" s="60">
        <v>82687701</v>
      </c>
      <c r="Y21" s="60">
        <v>4390890</v>
      </c>
      <c r="Z21" s="140">
        <v>5.31</v>
      </c>
      <c r="AA21" s="62">
        <v>133118569</v>
      </c>
    </row>
    <row r="22" spans="1:27" ht="13.5">
      <c r="A22" s="138" t="s">
        <v>91</v>
      </c>
      <c r="B22" s="136"/>
      <c r="C22" s="157">
        <v>322664</v>
      </c>
      <c r="D22" s="157"/>
      <c r="E22" s="158">
        <v>284198323</v>
      </c>
      <c r="F22" s="159">
        <v>235458323</v>
      </c>
      <c r="G22" s="159"/>
      <c r="H22" s="159">
        <v>5384401</v>
      </c>
      <c r="I22" s="159">
        <v>32498000</v>
      </c>
      <c r="J22" s="159">
        <v>37882401</v>
      </c>
      <c r="K22" s="159">
        <v>16509267</v>
      </c>
      <c r="L22" s="159">
        <v>6028519</v>
      </c>
      <c r="M22" s="159">
        <v>35851071</v>
      </c>
      <c r="N22" s="159">
        <v>58388857</v>
      </c>
      <c r="O22" s="159">
        <v>7559241</v>
      </c>
      <c r="P22" s="159">
        <v>7621957</v>
      </c>
      <c r="Q22" s="159">
        <v>25055756</v>
      </c>
      <c r="R22" s="159">
        <v>40236954</v>
      </c>
      <c r="S22" s="159"/>
      <c r="T22" s="159"/>
      <c r="U22" s="159"/>
      <c r="V22" s="159"/>
      <c r="W22" s="159">
        <v>136508212</v>
      </c>
      <c r="X22" s="159">
        <v>186415135</v>
      </c>
      <c r="Y22" s="159">
        <v>-49906923</v>
      </c>
      <c r="Z22" s="141">
        <v>-26.77</v>
      </c>
      <c r="AA22" s="225">
        <v>235458323</v>
      </c>
    </row>
    <row r="23" spans="1:27" ht="13.5">
      <c r="A23" s="138" t="s">
        <v>92</v>
      </c>
      <c r="B23" s="136"/>
      <c r="C23" s="155">
        <v>667750</v>
      </c>
      <c r="D23" s="155"/>
      <c r="E23" s="156">
        <v>65821640</v>
      </c>
      <c r="F23" s="60">
        <v>41170871</v>
      </c>
      <c r="G23" s="60"/>
      <c r="H23" s="60">
        <v>140490</v>
      </c>
      <c r="I23" s="60">
        <v>35050</v>
      </c>
      <c r="J23" s="60">
        <v>175540</v>
      </c>
      <c r="K23" s="60">
        <v>228858</v>
      </c>
      <c r="L23" s="60">
        <v>59559</v>
      </c>
      <c r="M23" s="60">
        <v>33847</v>
      </c>
      <c r="N23" s="60">
        <v>322264</v>
      </c>
      <c r="O23" s="60">
        <v>144432</v>
      </c>
      <c r="P23" s="60">
        <v>14123</v>
      </c>
      <c r="Q23" s="60">
        <v>6835965</v>
      </c>
      <c r="R23" s="60">
        <v>6994520</v>
      </c>
      <c r="S23" s="60"/>
      <c r="T23" s="60"/>
      <c r="U23" s="60"/>
      <c r="V23" s="60"/>
      <c r="W23" s="60">
        <v>7492324</v>
      </c>
      <c r="X23" s="60">
        <v>16649887</v>
      </c>
      <c r="Y23" s="60">
        <v>-9157563</v>
      </c>
      <c r="Z23" s="140">
        <v>-55</v>
      </c>
      <c r="AA23" s="62">
        <v>41170871</v>
      </c>
    </row>
    <row r="24" spans="1:27" ht="13.5">
      <c r="A24" s="135" t="s">
        <v>93</v>
      </c>
      <c r="B24" s="142"/>
      <c r="C24" s="153">
        <v>400059</v>
      </c>
      <c r="D24" s="153"/>
      <c r="E24" s="154">
        <v>23000000</v>
      </c>
      <c r="F24" s="100">
        <v>51097779</v>
      </c>
      <c r="G24" s="100"/>
      <c r="H24" s="100">
        <v>370572</v>
      </c>
      <c r="I24" s="100">
        <v>1408169</v>
      </c>
      <c r="J24" s="100">
        <v>1778741</v>
      </c>
      <c r="K24" s="100">
        <v>5801501</v>
      </c>
      <c r="L24" s="100">
        <v>3992059</v>
      </c>
      <c r="M24" s="100">
        <v>1013017</v>
      </c>
      <c r="N24" s="100">
        <v>10806577</v>
      </c>
      <c r="O24" s="100"/>
      <c r="P24" s="100">
        <v>1931391</v>
      </c>
      <c r="Q24" s="100">
        <v>2703433</v>
      </c>
      <c r="R24" s="100">
        <v>4634824</v>
      </c>
      <c r="S24" s="100"/>
      <c r="T24" s="100"/>
      <c r="U24" s="100"/>
      <c r="V24" s="100"/>
      <c r="W24" s="100">
        <v>17220142</v>
      </c>
      <c r="X24" s="100">
        <v>4982420</v>
      </c>
      <c r="Y24" s="100">
        <v>12237722</v>
      </c>
      <c r="Z24" s="137">
        <v>245.62</v>
      </c>
      <c r="AA24" s="102">
        <v>51097779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1281272086</v>
      </c>
      <c r="D25" s="217">
        <f>+D5+D9+D15+D19+D24</f>
        <v>0</v>
      </c>
      <c r="E25" s="230">
        <f t="shared" si="4"/>
        <v>1646166419</v>
      </c>
      <c r="F25" s="219">
        <f t="shared" si="4"/>
        <v>1634319577</v>
      </c>
      <c r="G25" s="219">
        <f t="shared" si="4"/>
        <v>2308097</v>
      </c>
      <c r="H25" s="219">
        <f t="shared" si="4"/>
        <v>40221732</v>
      </c>
      <c r="I25" s="219">
        <f t="shared" si="4"/>
        <v>85095344</v>
      </c>
      <c r="J25" s="219">
        <f t="shared" si="4"/>
        <v>127625173</v>
      </c>
      <c r="K25" s="219">
        <f t="shared" si="4"/>
        <v>85567051</v>
      </c>
      <c r="L25" s="219">
        <f t="shared" si="4"/>
        <v>90386350</v>
      </c>
      <c r="M25" s="219">
        <f t="shared" si="4"/>
        <v>123229650</v>
      </c>
      <c r="N25" s="219">
        <f t="shared" si="4"/>
        <v>299183051</v>
      </c>
      <c r="O25" s="219">
        <f t="shared" si="4"/>
        <v>40944149</v>
      </c>
      <c r="P25" s="219">
        <f t="shared" si="4"/>
        <v>50319464</v>
      </c>
      <c r="Q25" s="219">
        <f t="shared" si="4"/>
        <v>88839367</v>
      </c>
      <c r="R25" s="219">
        <f t="shared" si="4"/>
        <v>180102980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606911204</v>
      </c>
      <c r="X25" s="219">
        <f t="shared" si="4"/>
        <v>863805711</v>
      </c>
      <c r="Y25" s="219">
        <f t="shared" si="4"/>
        <v>-256894507</v>
      </c>
      <c r="Z25" s="231">
        <f>+IF(X25&lt;&gt;0,+(Y25/X25)*100,0)</f>
        <v>-29.739848177502964</v>
      </c>
      <c r="AA25" s="232">
        <f>+AA5+AA9+AA15+AA19+AA24</f>
        <v>1634319577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669780334</v>
      </c>
      <c r="D28" s="155"/>
      <c r="E28" s="156">
        <v>795307160</v>
      </c>
      <c r="F28" s="60">
        <v>810063255</v>
      </c>
      <c r="G28" s="60">
        <v>672846</v>
      </c>
      <c r="H28" s="60">
        <v>28308597</v>
      </c>
      <c r="I28" s="60">
        <v>65518180</v>
      </c>
      <c r="J28" s="60">
        <v>94499623</v>
      </c>
      <c r="K28" s="60">
        <v>53688554</v>
      </c>
      <c r="L28" s="60">
        <v>46828524</v>
      </c>
      <c r="M28" s="60">
        <v>94432822</v>
      </c>
      <c r="N28" s="60">
        <v>194949900</v>
      </c>
      <c r="O28" s="60">
        <v>21703296</v>
      </c>
      <c r="P28" s="60">
        <v>16667156</v>
      </c>
      <c r="Q28" s="60">
        <v>59009945</v>
      </c>
      <c r="R28" s="60">
        <v>97380397</v>
      </c>
      <c r="S28" s="60"/>
      <c r="T28" s="60"/>
      <c r="U28" s="60"/>
      <c r="V28" s="60"/>
      <c r="W28" s="60">
        <v>386829920</v>
      </c>
      <c r="X28" s="60"/>
      <c r="Y28" s="60">
        <v>386829920</v>
      </c>
      <c r="Z28" s="140"/>
      <c r="AA28" s="155">
        <v>810063255</v>
      </c>
    </row>
    <row r="29" spans="1:27" ht="13.5">
      <c r="A29" s="234" t="s">
        <v>134</v>
      </c>
      <c r="B29" s="136"/>
      <c r="C29" s="155"/>
      <c r="D29" s="155"/>
      <c r="E29" s="156"/>
      <c r="F29" s="60">
        <v>9036112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9036112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229000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229000</v>
      </c>
    </row>
    <row r="32" spans="1:27" ht="13.5">
      <c r="A32" s="236" t="s">
        <v>46</v>
      </c>
      <c r="B32" s="136"/>
      <c r="C32" s="210">
        <f aca="true" t="shared" si="5" ref="C32:Y32">SUM(C28:C31)</f>
        <v>669780334</v>
      </c>
      <c r="D32" s="210">
        <f>SUM(D28:D31)</f>
        <v>0</v>
      </c>
      <c r="E32" s="211">
        <f t="shared" si="5"/>
        <v>795307160</v>
      </c>
      <c r="F32" s="77">
        <f t="shared" si="5"/>
        <v>819328367</v>
      </c>
      <c r="G32" s="77">
        <f t="shared" si="5"/>
        <v>672846</v>
      </c>
      <c r="H32" s="77">
        <f t="shared" si="5"/>
        <v>28308597</v>
      </c>
      <c r="I32" s="77">
        <f t="shared" si="5"/>
        <v>65518180</v>
      </c>
      <c r="J32" s="77">
        <f t="shared" si="5"/>
        <v>94499623</v>
      </c>
      <c r="K32" s="77">
        <f t="shared" si="5"/>
        <v>53688554</v>
      </c>
      <c r="L32" s="77">
        <f t="shared" si="5"/>
        <v>46828524</v>
      </c>
      <c r="M32" s="77">
        <f t="shared" si="5"/>
        <v>94432822</v>
      </c>
      <c r="N32" s="77">
        <f t="shared" si="5"/>
        <v>194949900</v>
      </c>
      <c r="O32" s="77">
        <f t="shared" si="5"/>
        <v>21703296</v>
      </c>
      <c r="P32" s="77">
        <f t="shared" si="5"/>
        <v>16667156</v>
      </c>
      <c r="Q32" s="77">
        <f t="shared" si="5"/>
        <v>59009945</v>
      </c>
      <c r="R32" s="77">
        <f t="shared" si="5"/>
        <v>97380397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386829920</v>
      </c>
      <c r="X32" s="77">
        <f t="shared" si="5"/>
        <v>0</v>
      </c>
      <c r="Y32" s="77">
        <f t="shared" si="5"/>
        <v>386829920</v>
      </c>
      <c r="Z32" s="212">
        <f>+IF(X32&lt;&gt;0,+(Y32/X32)*100,0)</f>
        <v>0</v>
      </c>
      <c r="AA32" s="79">
        <f>SUM(AA28:AA31)</f>
        <v>819328367</v>
      </c>
    </row>
    <row r="33" spans="1:27" ht="13.5">
      <c r="A33" s="237" t="s">
        <v>51</v>
      </c>
      <c r="B33" s="136" t="s">
        <v>137</v>
      </c>
      <c r="C33" s="155">
        <v>3173733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69000000</v>
      </c>
      <c r="F34" s="60"/>
      <c r="G34" s="60"/>
      <c r="H34" s="60"/>
      <c r="I34" s="60"/>
      <c r="J34" s="60"/>
      <c r="K34" s="60">
        <v>547032</v>
      </c>
      <c r="L34" s="60"/>
      <c r="M34" s="60"/>
      <c r="N34" s="60">
        <v>547032</v>
      </c>
      <c r="O34" s="60"/>
      <c r="P34" s="60"/>
      <c r="Q34" s="60"/>
      <c r="R34" s="60"/>
      <c r="S34" s="60"/>
      <c r="T34" s="60"/>
      <c r="U34" s="60"/>
      <c r="V34" s="60"/>
      <c r="W34" s="60">
        <v>547032</v>
      </c>
      <c r="X34" s="60"/>
      <c r="Y34" s="60">
        <v>547032</v>
      </c>
      <c r="Z34" s="140"/>
      <c r="AA34" s="62"/>
    </row>
    <row r="35" spans="1:27" ht="13.5">
      <c r="A35" s="237" t="s">
        <v>53</v>
      </c>
      <c r="B35" s="136"/>
      <c r="C35" s="155">
        <v>608318017</v>
      </c>
      <c r="D35" s="155"/>
      <c r="E35" s="156">
        <v>781859259</v>
      </c>
      <c r="F35" s="60">
        <v>814991210</v>
      </c>
      <c r="G35" s="60">
        <v>1635251</v>
      </c>
      <c r="H35" s="60">
        <v>11913135</v>
      </c>
      <c r="I35" s="60">
        <v>19577163</v>
      </c>
      <c r="J35" s="60">
        <v>33125549</v>
      </c>
      <c r="K35" s="60">
        <v>31331465</v>
      </c>
      <c r="L35" s="60">
        <v>43557826</v>
      </c>
      <c r="M35" s="60">
        <v>28796828</v>
      </c>
      <c r="N35" s="60">
        <v>103686119</v>
      </c>
      <c r="O35" s="60">
        <v>19240852</v>
      </c>
      <c r="P35" s="60">
        <v>33652308</v>
      </c>
      <c r="Q35" s="60">
        <v>29829428</v>
      </c>
      <c r="R35" s="60">
        <v>82722588</v>
      </c>
      <c r="S35" s="60"/>
      <c r="T35" s="60"/>
      <c r="U35" s="60"/>
      <c r="V35" s="60"/>
      <c r="W35" s="60">
        <v>219534256</v>
      </c>
      <c r="X35" s="60"/>
      <c r="Y35" s="60">
        <v>219534256</v>
      </c>
      <c r="Z35" s="140"/>
      <c r="AA35" s="62">
        <v>814991210</v>
      </c>
    </row>
    <row r="36" spans="1:27" ht="13.5">
      <c r="A36" s="238" t="s">
        <v>139</v>
      </c>
      <c r="B36" s="149"/>
      <c r="C36" s="222">
        <f aca="true" t="shared" si="6" ref="C36:Y36">SUM(C32:C35)</f>
        <v>1281272084</v>
      </c>
      <c r="D36" s="222">
        <f>SUM(D32:D35)</f>
        <v>0</v>
      </c>
      <c r="E36" s="218">
        <f t="shared" si="6"/>
        <v>1646166419</v>
      </c>
      <c r="F36" s="220">
        <f t="shared" si="6"/>
        <v>1634319577</v>
      </c>
      <c r="G36" s="220">
        <f t="shared" si="6"/>
        <v>2308097</v>
      </c>
      <c r="H36" s="220">
        <f t="shared" si="6"/>
        <v>40221732</v>
      </c>
      <c r="I36" s="220">
        <f t="shared" si="6"/>
        <v>85095343</v>
      </c>
      <c r="J36" s="220">
        <f t="shared" si="6"/>
        <v>127625172</v>
      </c>
      <c r="K36" s="220">
        <f t="shared" si="6"/>
        <v>85567051</v>
      </c>
      <c r="L36" s="220">
        <f t="shared" si="6"/>
        <v>90386350</v>
      </c>
      <c r="M36" s="220">
        <f t="shared" si="6"/>
        <v>123229650</v>
      </c>
      <c r="N36" s="220">
        <f t="shared" si="6"/>
        <v>299183051</v>
      </c>
      <c r="O36" s="220">
        <f t="shared" si="6"/>
        <v>40944148</v>
      </c>
      <c r="P36" s="220">
        <f t="shared" si="6"/>
        <v>50319464</v>
      </c>
      <c r="Q36" s="220">
        <f t="shared" si="6"/>
        <v>88839373</v>
      </c>
      <c r="R36" s="220">
        <f t="shared" si="6"/>
        <v>180102985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606911208</v>
      </c>
      <c r="X36" s="220">
        <f t="shared" si="6"/>
        <v>0</v>
      </c>
      <c r="Y36" s="220">
        <f t="shared" si="6"/>
        <v>606911208</v>
      </c>
      <c r="Z36" s="221">
        <f>+IF(X36&lt;&gt;0,+(Y36/X36)*100,0)</f>
        <v>0</v>
      </c>
      <c r="AA36" s="239">
        <f>SUM(AA32:AA35)</f>
        <v>1634319577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24591070</v>
      </c>
      <c r="D6" s="155"/>
      <c r="E6" s="59">
        <v>80713397</v>
      </c>
      <c r="F6" s="60">
        <v>80000000</v>
      </c>
      <c r="G6" s="60">
        <v>10813131</v>
      </c>
      <c r="H6" s="60">
        <v>71756795</v>
      </c>
      <c r="I6" s="60">
        <v>7724865</v>
      </c>
      <c r="J6" s="60">
        <v>7724865</v>
      </c>
      <c r="K6" s="60">
        <v>111789129</v>
      </c>
      <c r="L6" s="60">
        <v>281734276</v>
      </c>
      <c r="M6" s="60">
        <v>169066667</v>
      </c>
      <c r="N6" s="60">
        <v>169066667</v>
      </c>
      <c r="O6" s="60">
        <v>87202070</v>
      </c>
      <c r="P6" s="60">
        <v>408687076</v>
      </c>
      <c r="Q6" s="60">
        <v>365491250</v>
      </c>
      <c r="R6" s="60">
        <v>365491250</v>
      </c>
      <c r="S6" s="60"/>
      <c r="T6" s="60"/>
      <c r="U6" s="60"/>
      <c r="V6" s="60"/>
      <c r="W6" s="60">
        <v>365491250</v>
      </c>
      <c r="X6" s="60">
        <v>60000000</v>
      </c>
      <c r="Y6" s="60">
        <v>305491250</v>
      </c>
      <c r="Z6" s="140">
        <v>509.15</v>
      </c>
      <c r="AA6" s="62">
        <v>80000000</v>
      </c>
    </row>
    <row r="7" spans="1:27" ht="13.5">
      <c r="A7" s="249" t="s">
        <v>144</v>
      </c>
      <c r="B7" s="182"/>
      <c r="C7" s="155">
        <v>1665510900</v>
      </c>
      <c r="D7" s="155"/>
      <c r="E7" s="59">
        <v>2461881198</v>
      </c>
      <c r="F7" s="60">
        <v>1604190921</v>
      </c>
      <c r="G7" s="60">
        <v>1914950988</v>
      </c>
      <c r="H7" s="60">
        <v>1953499381</v>
      </c>
      <c r="I7" s="60">
        <v>1935736602</v>
      </c>
      <c r="J7" s="60">
        <v>1935736602</v>
      </c>
      <c r="K7" s="60">
        <v>1607850052</v>
      </c>
      <c r="L7" s="60">
        <v>1489483482</v>
      </c>
      <c r="M7" s="60">
        <v>1746095239</v>
      </c>
      <c r="N7" s="60">
        <v>1746095239</v>
      </c>
      <c r="O7" s="60">
        <v>1755705548</v>
      </c>
      <c r="P7" s="60">
        <v>1681124624</v>
      </c>
      <c r="Q7" s="60">
        <v>2038939288</v>
      </c>
      <c r="R7" s="60">
        <v>2038939288</v>
      </c>
      <c r="S7" s="60"/>
      <c r="T7" s="60"/>
      <c r="U7" s="60"/>
      <c r="V7" s="60"/>
      <c r="W7" s="60">
        <v>2038939288</v>
      </c>
      <c r="X7" s="60">
        <v>1203143191</v>
      </c>
      <c r="Y7" s="60">
        <v>835796097</v>
      </c>
      <c r="Z7" s="140">
        <v>69.47</v>
      </c>
      <c r="AA7" s="62">
        <v>1604190921</v>
      </c>
    </row>
    <row r="8" spans="1:27" ht="13.5">
      <c r="A8" s="249" t="s">
        <v>145</v>
      </c>
      <c r="B8" s="182"/>
      <c r="C8" s="155">
        <v>558848344</v>
      </c>
      <c r="D8" s="155"/>
      <c r="E8" s="59">
        <v>915237153</v>
      </c>
      <c r="F8" s="60">
        <v>915237153</v>
      </c>
      <c r="G8" s="60">
        <v>574712969</v>
      </c>
      <c r="H8" s="60">
        <v>458536896</v>
      </c>
      <c r="I8" s="60">
        <v>559057531</v>
      </c>
      <c r="J8" s="60">
        <v>559057531</v>
      </c>
      <c r="K8" s="60">
        <v>594316233</v>
      </c>
      <c r="L8" s="60">
        <v>562274472</v>
      </c>
      <c r="M8" s="60">
        <v>662297333</v>
      </c>
      <c r="N8" s="60">
        <v>662297333</v>
      </c>
      <c r="O8" s="60">
        <v>644848078</v>
      </c>
      <c r="P8" s="60">
        <v>679245690</v>
      </c>
      <c r="Q8" s="60">
        <v>711804099</v>
      </c>
      <c r="R8" s="60">
        <v>711804099</v>
      </c>
      <c r="S8" s="60"/>
      <c r="T8" s="60"/>
      <c r="U8" s="60"/>
      <c r="V8" s="60"/>
      <c r="W8" s="60">
        <v>711804099</v>
      </c>
      <c r="X8" s="60">
        <v>686427865</v>
      </c>
      <c r="Y8" s="60">
        <v>25376234</v>
      </c>
      <c r="Z8" s="140">
        <v>3.7</v>
      </c>
      <c r="AA8" s="62">
        <v>915237153</v>
      </c>
    </row>
    <row r="9" spans="1:27" ht="13.5">
      <c r="A9" s="249" t="s">
        <v>146</v>
      </c>
      <c r="B9" s="182"/>
      <c r="C9" s="155">
        <v>883914427</v>
      </c>
      <c r="D9" s="155"/>
      <c r="E9" s="59">
        <v>118870308</v>
      </c>
      <c r="F9" s="60">
        <v>800000000</v>
      </c>
      <c r="G9" s="60">
        <v>853526094</v>
      </c>
      <c r="H9" s="60">
        <v>969340985</v>
      </c>
      <c r="I9" s="60">
        <v>800595089</v>
      </c>
      <c r="J9" s="60">
        <v>800595089</v>
      </c>
      <c r="K9" s="60">
        <v>830460033</v>
      </c>
      <c r="L9" s="60">
        <v>934650953</v>
      </c>
      <c r="M9" s="60">
        <v>841237669</v>
      </c>
      <c r="N9" s="60">
        <v>841237669</v>
      </c>
      <c r="O9" s="60">
        <v>853195155</v>
      </c>
      <c r="P9" s="60">
        <v>807582381</v>
      </c>
      <c r="Q9" s="60">
        <v>817745397</v>
      </c>
      <c r="R9" s="60">
        <v>817745397</v>
      </c>
      <c r="S9" s="60"/>
      <c r="T9" s="60"/>
      <c r="U9" s="60"/>
      <c r="V9" s="60"/>
      <c r="W9" s="60">
        <v>817745397</v>
      </c>
      <c r="X9" s="60">
        <v>600000000</v>
      </c>
      <c r="Y9" s="60">
        <v>217745397</v>
      </c>
      <c r="Z9" s="140">
        <v>36.29</v>
      </c>
      <c r="AA9" s="62">
        <v>800000000</v>
      </c>
    </row>
    <row r="10" spans="1:27" ht="13.5">
      <c r="A10" s="249" t="s">
        <v>147</v>
      </c>
      <c r="B10" s="182"/>
      <c r="C10" s="155">
        <v>2638016</v>
      </c>
      <c r="D10" s="155"/>
      <c r="E10" s="59">
        <v>16940</v>
      </c>
      <c r="F10" s="60">
        <v>16940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12705</v>
      </c>
      <c r="Y10" s="159">
        <v>-12705</v>
      </c>
      <c r="Z10" s="141">
        <v>-100</v>
      </c>
      <c r="AA10" s="225">
        <v>16940</v>
      </c>
    </row>
    <row r="11" spans="1:27" ht="13.5">
      <c r="A11" s="249" t="s">
        <v>148</v>
      </c>
      <c r="B11" s="182"/>
      <c r="C11" s="155">
        <v>38569512</v>
      </c>
      <c r="D11" s="155"/>
      <c r="E11" s="59">
        <v>117128000</v>
      </c>
      <c r="F11" s="60">
        <v>117128000</v>
      </c>
      <c r="G11" s="60">
        <v>35431458</v>
      </c>
      <c r="H11" s="60">
        <v>38985111</v>
      </c>
      <c r="I11" s="60">
        <v>42225526</v>
      </c>
      <c r="J11" s="60">
        <v>42225526</v>
      </c>
      <c r="K11" s="60">
        <v>41116368</v>
      </c>
      <c r="L11" s="60">
        <v>40988536</v>
      </c>
      <c r="M11" s="60">
        <v>42943713</v>
      </c>
      <c r="N11" s="60">
        <v>42943713</v>
      </c>
      <c r="O11" s="60">
        <v>42629786</v>
      </c>
      <c r="P11" s="60">
        <v>42008392</v>
      </c>
      <c r="Q11" s="60">
        <v>46929228</v>
      </c>
      <c r="R11" s="60">
        <v>46929228</v>
      </c>
      <c r="S11" s="60"/>
      <c r="T11" s="60"/>
      <c r="U11" s="60"/>
      <c r="V11" s="60"/>
      <c r="W11" s="60">
        <v>46929228</v>
      </c>
      <c r="X11" s="60">
        <v>87846000</v>
      </c>
      <c r="Y11" s="60">
        <v>-40916772</v>
      </c>
      <c r="Z11" s="140">
        <v>-46.58</v>
      </c>
      <c r="AA11" s="62">
        <v>117128000</v>
      </c>
    </row>
    <row r="12" spans="1:27" ht="13.5">
      <c r="A12" s="250" t="s">
        <v>56</v>
      </c>
      <c r="B12" s="251"/>
      <c r="C12" s="168">
        <f aca="true" t="shared" si="0" ref="C12:Y12">SUM(C6:C11)</f>
        <v>3174072269</v>
      </c>
      <c r="D12" s="168">
        <f>SUM(D6:D11)</f>
        <v>0</v>
      </c>
      <c r="E12" s="72">
        <f t="shared" si="0"/>
        <v>3693846996</v>
      </c>
      <c r="F12" s="73">
        <f t="shared" si="0"/>
        <v>3516573014</v>
      </c>
      <c r="G12" s="73">
        <f t="shared" si="0"/>
        <v>3389434640</v>
      </c>
      <c r="H12" s="73">
        <f t="shared" si="0"/>
        <v>3492119168</v>
      </c>
      <c r="I12" s="73">
        <f t="shared" si="0"/>
        <v>3345339613</v>
      </c>
      <c r="J12" s="73">
        <f t="shared" si="0"/>
        <v>3345339613</v>
      </c>
      <c r="K12" s="73">
        <f t="shared" si="0"/>
        <v>3185531815</v>
      </c>
      <c r="L12" s="73">
        <f t="shared" si="0"/>
        <v>3309131719</v>
      </c>
      <c r="M12" s="73">
        <f t="shared" si="0"/>
        <v>3461640621</v>
      </c>
      <c r="N12" s="73">
        <f t="shared" si="0"/>
        <v>3461640621</v>
      </c>
      <c r="O12" s="73">
        <f t="shared" si="0"/>
        <v>3383580637</v>
      </c>
      <c r="P12" s="73">
        <f t="shared" si="0"/>
        <v>3618648163</v>
      </c>
      <c r="Q12" s="73">
        <f t="shared" si="0"/>
        <v>3980909262</v>
      </c>
      <c r="R12" s="73">
        <f t="shared" si="0"/>
        <v>3980909262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3980909262</v>
      </c>
      <c r="X12" s="73">
        <f t="shared" si="0"/>
        <v>2637429761</v>
      </c>
      <c r="Y12" s="73">
        <f t="shared" si="0"/>
        <v>1343479501</v>
      </c>
      <c r="Z12" s="170">
        <f>+IF(X12&lt;&gt;0,+(Y12/X12)*100,0)</f>
        <v>50.93896796290834</v>
      </c>
      <c r="AA12" s="74">
        <f>SUM(AA6:AA11)</f>
        <v>3516573014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72145339</v>
      </c>
      <c r="D15" s="155"/>
      <c r="E15" s="59">
        <v>72600</v>
      </c>
      <c r="F15" s="60">
        <v>72600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54450</v>
      </c>
      <c r="Y15" s="60">
        <v>-54450</v>
      </c>
      <c r="Z15" s="140">
        <v>-100</v>
      </c>
      <c r="AA15" s="62">
        <v>72600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15843200748</v>
      </c>
      <c r="L16" s="159"/>
      <c r="M16" s="60"/>
      <c r="N16" s="159"/>
      <c r="O16" s="159"/>
      <c r="P16" s="159">
        <v>127539335</v>
      </c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408315388</v>
      </c>
      <c r="D17" s="155"/>
      <c r="E17" s="59">
        <v>442030031</v>
      </c>
      <c r="F17" s="60">
        <v>442030031</v>
      </c>
      <c r="G17" s="60">
        <v>342030031</v>
      </c>
      <c r="H17" s="60">
        <v>408315388</v>
      </c>
      <c r="I17" s="60">
        <v>408315388</v>
      </c>
      <c r="J17" s="60">
        <v>408315388</v>
      </c>
      <c r="K17" s="60">
        <v>408315388</v>
      </c>
      <c r="L17" s="60">
        <v>408315388</v>
      </c>
      <c r="M17" s="60">
        <v>408315388</v>
      </c>
      <c r="N17" s="60">
        <v>408315388</v>
      </c>
      <c r="O17" s="60">
        <v>408315388</v>
      </c>
      <c r="P17" s="60">
        <v>408315388</v>
      </c>
      <c r="Q17" s="60">
        <v>408315388</v>
      </c>
      <c r="R17" s="60">
        <v>408315388</v>
      </c>
      <c r="S17" s="60"/>
      <c r="T17" s="60"/>
      <c r="U17" s="60"/>
      <c r="V17" s="60"/>
      <c r="W17" s="60">
        <v>408315388</v>
      </c>
      <c r="X17" s="60">
        <v>331522523</v>
      </c>
      <c r="Y17" s="60">
        <v>76792865</v>
      </c>
      <c r="Z17" s="140">
        <v>23.16</v>
      </c>
      <c r="AA17" s="62">
        <v>442030031</v>
      </c>
    </row>
    <row r="18" spans="1:27" ht="13.5">
      <c r="A18" s="249" t="s">
        <v>153</v>
      </c>
      <c r="B18" s="182"/>
      <c r="C18" s="155">
        <v>127539335</v>
      </c>
      <c r="D18" s="155"/>
      <c r="E18" s="59">
        <v>99109037</v>
      </c>
      <c r="F18" s="60">
        <v>99109037</v>
      </c>
      <c r="G18" s="60">
        <v>131771298</v>
      </c>
      <c r="H18" s="60">
        <v>127539335</v>
      </c>
      <c r="I18" s="60">
        <v>127539335</v>
      </c>
      <c r="J18" s="60">
        <v>127539335</v>
      </c>
      <c r="K18" s="60">
        <v>127539335</v>
      </c>
      <c r="L18" s="60">
        <v>127539335</v>
      </c>
      <c r="M18" s="60">
        <v>127539335</v>
      </c>
      <c r="N18" s="60">
        <v>127539335</v>
      </c>
      <c r="O18" s="60">
        <v>127539335</v>
      </c>
      <c r="P18" s="60"/>
      <c r="Q18" s="60">
        <v>127539335</v>
      </c>
      <c r="R18" s="60">
        <v>127539335</v>
      </c>
      <c r="S18" s="60"/>
      <c r="T18" s="60"/>
      <c r="U18" s="60"/>
      <c r="V18" s="60"/>
      <c r="W18" s="60">
        <v>127539335</v>
      </c>
      <c r="X18" s="60">
        <v>74331778</v>
      </c>
      <c r="Y18" s="60">
        <v>53207557</v>
      </c>
      <c r="Z18" s="140">
        <v>71.58</v>
      </c>
      <c r="AA18" s="62">
        <v>99109037</v>
      </c>
    </row>
    <row r="19" spans="1:27" ht="13.5">
      <c r="A19" s="249" t="s">
        <v>154</v>
      </c>
      <c r="B19" s="182"/>
      <c r="C19" s="155">
        <v>15826001969</v>
      </c>
      <c r="D19" s="155"/>
      <c r="E19" s="59">
        <v>14556876420</v>
      </c>
      <c r="F19" s="60">
        <v>14545506808</v>
      </c>
      <c r="G19" s="60">
        <v>13336211842</v>
      </c>
      <c r="H19" s="60">
        <v>15816037569</v>
      </c>
      <c r="I19" s="60">
        <v>15805231946</v>
      </c>
      <c r="J19" s="60">
        <v>15805231946</v>
      </c>
      <c r="K19" s="60"/>
      <c r="L19" s="60">
        <v>15531362738</v>
      </c>
      <c r="M19" s="60">
        <v>15425990796</v>
      </c>
      <c r="N19" s="60">
        <v>15425990796</v>
      </c>
      <c r="O19" s="60">
        <v>15032974242</v>
      </c>
      <c r="P19" s="60">
        <v>14962926024</v>
      </c>
      <c r="Q19" s="60">
        <v>15410917239</v>
      </c>
      <c r="R19" s="60">
        <v>15410917239</v>
      </c>
      <c r="S19" s="60"/>
      <c r="T19" s="60"/>
      <c r="U19" s="60"/>
      <c r="V19" s="60"/>
      <c r="W19" s="60">
        <v>15410917239</v>
      </c>
      <c r="X19" s="60">
        <v>10909130106</v>
      </c>
      <c r="Y19" s="60">
        <v>4501787133</v>
      </c>
      <c r="Z19" s="140">
        <v>41.27</v>
      </c>
      <c r="AA19" s="62">
        <v>14545506808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7073146</v>
      </c>
      <c r="D22" s="155"/>
      <c r="E22" s="59">
        <v>60627860</v>
      </c>
      <c r="F22" s="60">
        <v>60000000</v>
      </c>
      <c r="G22" s="60">
        <v>85947721</v>
      </c>
      <c r="H22" s="60">
        <v>8000253</v>
      </c>
      <c r="I22" s="60">
        <v>8106352</v>
      </c>
      <c r="J22" s="60">
        <v>8106352</v>
      </c>
      <c r="K22" s="60">
        <v>8176926</v>
      </c>
      <c r="L22" s="60">
        <v>8564408</v>
      </c>
      <c r="M22" s="60">
        <v>8708660</v>
      </c>
      <c r="N22" s="60">
        <v>8708660</v>
      </c>
      <c r="O22" s="60">
        <v>8861793</v>
      </c>
      <c r="P22" s="60">
        <v>9150383</v>
      </c>
      <c r="Q22" s="60">
        <v>9769628</v>
      </c>
      <c r="R22" s="60">
        <v>9769628</v>
      </c>
      <c r="S22" s="60"/>
      <c r="T22" s="60"/>
      <c r="U22" s="60"/>
      <c r="V22" s="60"/>
      <c r="W22" s="60">
        <v>9769628</v>
      </c>
      <c r="X22" s="60">
        <v>45000000</v>
      </c>
      <c r="Y22" s="60">
        <v>-35230372</v>
      </c>
      <c r="Z22" s="140">
        <v>-78.29</v>
      </c>
      <c r="AA22" s="62">
        <v>60000000</v>
      </c>
    </row>
    <row r="23" spans="1:27" ht="13.5">
      <c r="A23" s="249" t="s">
        <v>158</v>
      </c>
      <c r="B23" s="182"/>
      <c r="C23" s="155">
        <v>49779875</v>
      </c>
      <c r="D23" s="155"/>
      <c r="E23" s="59">
        <v>90943600</v>
      </c>
      <c r="F23" s="60">
        <v>90943600</v>
      </c>
      <c r="G23" s="159">
        <v>72081540</v>
      </c>
      <c r="H23" s="159">
        <v>72081540</v>
      </c>
      <c r="I23" s="159">
        <v>72081541</v>
      </c>
      <c r="J23" s="60">
        <v>72081541</v>
      </c>
      <c r="K23" s="159">
        <v>72081541</v>
      </c>
      <c r="L23" s="159">
        <v>72081541</v>
      </c>
      <c r="M23" s="60">
        <v>72081541</v>
      </c>
      <c r="N23" s="159">
        <v>72081541</v>
      </c>
      <c r="O23" s="159">
        <v>72081541</v>
      </c>
      <c r="P23" s="159">
        <v>72081541</v>
      </c>
      <c r="Q23" s="60">
        <v>72081541</v>
      </c>
      <c r="R23" s="159">
        <v>72081541</v>
      </c>
      <c r="S23" s="159"/>
      <c r="T23" s="60"/>
      <c r="U23" s="159"/>
      <c r="V23" s="159"/>
      <c r="W23" s="159">
        <v>72081541</v>
      </c>
      <c r="X23" s="60">
        <v>68207700</v>
      </c>
      <c r="Y23" s="159">
        <v>3873841</v>
      </c>
      <c r="Z23" s="141">
        <v>5.68</v>
      </c>
      <c r="AA23" s="225">
        <v>90943600</v>
      </c>
    </row>
    <row r="24" spans="1:27" ht="13.5">
      <c r="A24" s="250" t="s">
        <v>57</v>
      </c>
      <c r="B24" s="253"/>
      <c r="C24" s="168">
        <f aca="true" t="shared" si="1" ref="C24:Y24">SUM(C15:C23)</f>
        <v>16490855052</v>
      </c>
      <c r="D24" s="168">
        <f>SUM(D15:D23)</f>
        <v>0</v>
      </c>
      <c r="E24" s="76">
        <f t="shared" si="1"/>
        <v>15249659548</v>
      </c>
      <c r="F24" s="77">
        <f t="shared" si="1"/>
        <v>15237662076</v>
      </c>
      <c r="G24" s="77">
        <f t="shared" si="1"/>
        <v>13968042432</v>
      </c>
      <c r="H24" s="77">
        <f t="shared" si="1"/>
        <v>16431974085</v>
      </c>
      <c r="I24" s="77">
        <f t="shared" si="1"/>
        <v>16421274562</v>
      </c>
      <c r="J24" s="77">
        <f t="shared" si="1"/>
        <v>16421274562</v>
      </c>
      <c r="K24" s="77">
        <f t="shared" si="1"/>
        <v>16459313938</v>
      </c>
      <c r="L24" s="77">
        <f t="shared" si="1"/>
        <v>16147863410</v>
      </c>
      <c r="M24" s="77">
        <f t="shared" si="1"/>
        <v>16042635720</v>
      </c>
      <c r="N24" s="77">
        <f t="shared" si="1"/>
        <v>16042635720</v>
      </c>
      <c r="O24" s="77">
        <f t="shared" si="1"/>
        <v>15649772299</v>
      </c>
      <c r="P24" s="77">
        <f t="shared" si="1"/>
        <v>15580012671</v>
      </c>
      <c r="Q24" s="77">
        <f t="shared" si="1"/>
        <v>16028623131</v>
      </c>
      <c r="R24" s="77">
        <f t="shared" si="1"/>
        <v>16028623131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16028623131</v>
      </c>
      <c r="X24" s="77">
        <f t="shared" si="1"/>
        <v>11428246557</v>
      </c>
      <c r="Y24" s="77">
        <f t="shared" si="1"/>
        <v>4600376574</v>
      </c>
      <c r="Z24" s="212">
        <f>+IF(X24&lt;&gt;0,+(Y24/X24)*100,0)</f>
        <v>40.254439305758495</v>
      </c>
      <c r="AA24" s="79">
        <f>SUM(AA15:AA23)</f>
        <v>15237662076</v>
      </c>
    </row>
    <row r="25" spans="1:27" ht="13.5">
      <c r="A25" s="250" t="s">
        <v>159</v>
      </c>
      <c r="B25" s="251"/>
      <c r="C25" s="168">
        <f aca="true" t="shared" si="2" ref="C25:Y25">+C12+C24</f>
        <v>19664927321</v>
      </c>
      <c r="D25" s="168">
        <f>+D12+D24</f>
        <v>0</v>
      </c>
      <c r="E25" s="72">
        <f t="shared" si="2"/>
        <v>18943506544</v>
      </c>
      <c r="F25" s="73">
        <f t="shared" si="2"/>
        <v>18754235090</v>
      </c>
      <c r="G25" s="73">
        <f t="shared" si="2"/>
        <v>17357477072</v>
      </c>
      <c r="H25" s="73">
        <f t="shared" si="2"/>
        <v>19924093253</v>
      </c>
      <c r="I25" s="73">
        <f t="shared" si="2"/>
        <v>19766614175</v>
      </c>
      <c r="J25" s="73">
        <f t="shared" si="2"/>
        <v>19766614175</v>
      </c>
      <c r="K25" s="73">
        <f t="shared" si="2"/>
        <v>19644845753</v>
      </c>
      <c r="L25" s="73">
        <f t="shared" si="2"/>
        <v>19456995129</v>
      </c>
      <c r="M25" s="73">
        <f t="shared" si="2"/>
        <v>19504276341</v>
      </c>
      <c r="N25" s="73">
        <f t="shared" si="2"/>
        <v>19504276341</v>
      </c>
      <c r="O25" s="73">
        <f t="shared" si="2"/>
        <v>19033352936</v>
      </c>
      <c r="P25" s="73">
        <f t="shared" si="2"/>
        <v>19198660834</v>
      </c>
      <c r="Q25" s="73">
        <f t="shared" si="2"/>
        <v>20009532393</v>
      </c>
      <c r="R25" s="73">
        <f t="shared" si="2"/>
        <v>20009532393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20009532393</v>
      </c>
      <c r="X25" s="73">
        <f t="shared" si="2"/>
        <v>14065676318</v>
      </c>
      <c r="Y25" s="73">
        <f t="shared" si="2"/>
        <v>5943856075</v>
      </c>
      <c r="Z25" s="170">
        <f>+IF(X25&lt;&gt;0,+(Y25/X25)*100,0)</f>
        <v>42.25787612781607</v>
      </c>
      <c r="AA25" s="74">
        <f>+AA12+AA24</f>
        <v>18754235090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47641565</v>
      </c>
      <c r="D30" s="155"/>
      <c r="E30" s="59">
        <v>49273747</v>
      </c>
      <c r="F30" s="60">
        <v>52572023</v>
      </c>
      <c r="G30" s="60">
        <v>47641564</v>
      </c>
      <c r="H30" s="60">
        <v>47641564</v>
      </c>
      <c r="I30" s="60">
        <v>39395880</v>
      </c>
      <c r="J30" s="60">
        <v>39395880</v>
      </c>
      <c r="K30" s="60">
        <v>39395880</v>
      </c>
      <c r="L30" s="60">
        <v>39395880</v>
      </c>
      <c r="M30" s="60">
        <v>33354639</v>
      </c>
      <c r="N30" s="60">
        <v>33354639</v>
      </c>
      <c r="O30" s="60">
        <v>33354639</v>
      </c>
      <c r="P30" s="60">
        <v>33354639</v>
      </c>
      <c r="Q30" s="60">
        <v>29222024</v>
      </c>
      <c r="R30" s="60">
        <v>29222024</v>
      </c>
      <c r="S30" s="60"/>
      <c r="T30" s="60"/>
      <c r="U30" s="60"/>
      <c r="V30" s="60"/>
      <c r="W30" s="60">
        <v>29222024</v>
      </c>
      <c r="X30" s="60">
        <v>39429017</v>
      </c>
      <c r="Y30" s="60">
        <v>-10206993</v>
      </c>
      <c r="Z30" s="140">
        <v>-25.89</v>
      </c>
      <c r="AA30" s="62">
        <v>52572023</v>
      </c>
    </row>
    <row r="31" spans="1:27" ht="13.5">
      <c r="A31" s="249" t="s">
        <v>163</v>
      </c>
      <c r="B31" s="182"/>
      <c r="C31" s="155">
        <v>57321210</v>
      </c>
      <c r="D31" s="155"/>
      <c r="E31" s="59">
        <v>65400500</v>
      </c>
      <c r="F31" s="60">
        <v>65400500</v>
      </c>
      <c r="G31" s="60">
        <v>58150595</v>
      </c>
      <c r="H31" s="60">
        <v>58571346</v>
      </c>
      <c r="I31" s="60">
        <v>58665427</v>
      </c>
      <c r="J31" s="60">
        <v>58665427</v>
      </c>
      <c r="K31" s="60">
        <v>58932118</v>
      </c>
      <c r="L31" s="60">
        <v>59284533</v>
      </c>
      <c r="M31" s="60">
        <v>59481754</v>
      </c>
      <c r="N31" s="60">
        <v>59481754</v>
      </c>
      <c r="O31" s="60">
        <v>59789482</v>
      </c>
      <c r="P31" s="60">
        <v>59952430</v>
      </c>
      <c r="Q31" s="60">
        <v>59747362</v>
      </c>
      <c r="R31" s="60">
        <v>59747362</v>
      </c>
      <c r="S31" s="60"/>
      <c r="T31" s="60"/>
      <c r="U31" s="60"/>
      <c r="V31" s="60"/>
      <c r="W31" s="60">
        <v>59747362</v>
      </c>
      <c r="X31" s="60">
        <v>49050375</v>
      </c>
      <c r="Y31" s="60">
        <v>10696987</v>
      </c>
      <c r="Z31" s="140">
        <v>21.81</v>
      </c>
      <c r="AA31" s="62">
        <v>65400500</v>
      </c>
    </row>
    <row r="32" spans="1:27" ht="13.5">
      <c r="A32" s="249" t="s">
        <v>164</v>
      </c>
      <c r="B32" s="182"/>
      <c r="C32" s="155">
        <v>1079481575</v>
      </c>
      <c r="D32" s="155"/>
      <c r="E32" s="59">
        <v>1039209150</v>
      </c>
      <c r="F32" s="60">
        <v>1038209150</v>
      </c>
      <c r="G32" s="60">
        <v>1302916137</v>
      </c>
      <c r="H32" s="60">
        <v>1055541521</v>
      </c>
      <c r="I32" s="60">
        <v>998089527</v>
      </c>
      <c r="J32" s="60">
        <v>998089527</v>
      </c>
      <c r="K32" s="60">
        <v>946902372</v>
      </c>
      <c r="L32" s="60">
        <v>1218497575</v>
      </c>
      <c r="M32" s="60">
        <v>893383217</v>
      </c>
      <c r="N32" s="60">
        <v>893383217</v>
      </c>
      <c r="O32" s="60">
        <v>760908113</v>
      </c>
      <c r="P32" s="60">
        <v>947072774</v>
      </c>
      <c r="Q32" s="60">
        <v>1010181077</v>
      </c>
      <c r="R32" s="60">
        <v>1010181077</v>
      </c>
      <c r="S32" s="60"/>
      <c r="T32" s="60"/>
      <c r="U32" s="60"/>
      <c r="V32" s="60"/>
      <c r="W32" s="60">
        <v>1010181077</v>
      </c>
      <c r="X32" s="60">
        <v>778656863</v>
      </c>
      <c r="Y32" s="60">
        <v>231524214</v>
      </c>
      <c r="Z32" s="140">
        <v>29.73</v>
      </c>
      <c r="AA32" s="62">
        <v>1038209150</v>
      </c>
    </row>
    <row r="33" spans="1:27" ht="13.5">
      <c r="A33" s="249" t="s">
        <v>165</v>
      </c>
      <c r="B33" s="182"/>
      <c r="C33" s="155">
        <v>186724379</v>
      </c>
      <c r="D33" s="155"/>
      <c r="E33" s="59">
        <v>184646181</v>
      </c>
      <c r="F33" s="60">
        <v>183653800</v>
      </c>
      <c r="G33" s="60">
        <v>191829712</v>
      </c>
      <c r="H33" s="60">
        <v>186724379</v>
      </c>
      <c r="I33" s="60">
        <v>248041713</v>
      </c>
      <c r="J33" s="60">
        <v>248041713</v>
      </c>
      <c r="K33" s="60">
        <v>186724379</v>
      </c>
      <c r="L33" s="60">
        <v>186724379</v>
      </c>
      <c r="M33" s="60">
        <v>186724379</v>
      </c>
      <c r="N33" s="60">
        <v>186724379</v>
      </c>
      <c r="O33" s="60">
        <v>186724379</v>
      </c>
      <c r="P33" s="60">
        <v>186724379</v>
      </c>
      <c r="Q33" s="60">
        <v>186724379</v>
      </c>
      <c r="R33" s="60">
        <v>186724379</v>
      </c>
      <c r="S33" s="60"/>
      <c r="T33" s="60"/>
      <c r="U33" s="60"/>
      <c r="V33" s="60"/>
      <c r="W33" s="60">
        <v>186724379</v>
      </c>
      <c r="X33" s="60">
        <v>137740350</v>
      </c>
      <c r="Y33" s="60">
        <v>48984029</v>
      </c>
      <c r="Z33" s="140">
        <v>35.56</v>
      </c>
      <c r="AA33" s="62">
        <v>183653800</v>
      </c>
    </row>
    <row r="34" spans="1:27" ht="13.5">
      <c r="A34" s="250" t="s">
        <v>58</v>
      </c>
      <c r="B34" s="251"/>
      <c r="C34" s="168">
        <f aca="true" t="shared" si="3" ref="C34:Y34">SUM(C29:C33)</f>
        <v>1371168729</v>
      </c>
      <c r="D34" s="168">
        <f>SUM(D29:D33)</f>
        <v>0</v>
      </c>
      <c r="E34" s="72">
        <f t="shared" si="3"/>
        <v>1338529578</v>
      </c>
      <c r="F34" s="73">
        <f t="shared" si="3"/>
        <v>1339835473</v>
      </c>
      <c r="G34" s="73">
        <f t="shared" si="3"/>
        <v>1600538008</v>
      </c>
      <c r="H34" s="73">
        <f t="shared" si="3"/>
        <v>1348478810</v>
      </c>
      <c r="I34" s="73">
        <f t="shared" si="3"/>
        <v>1344192547</v>
      </c>
      <c r="J34" s="73">
        <f t="shared" si="3"/>
        <v>1344192547</v>
      </c>
      <c r="K34" s="73">
        <f t="shared" si="3"/>
        <v>1231954749</v>
      </c>
      <c r="L34" s="73">
        <f t="shared" si="3"/>
        <v>1503902367</v>
      </c>
      <c r="M34" s="73">
        <f t="shared" si="3"/>
        <v>1172943989</v>
      </c>
      <c r="N34" s="73">
        <f t="shared" si="3"/>
        <v>1172943989</v>
      </c>
      <c r="O34" s="73">
        <f t="shared" si="3"/>
        <v>1040776613</v>
      </c>
      <c r="P34" s="73">
        <f t="shared" si="3"/>
        <v>1227104222</v>
      </c>
      <c r="Q34" s="73">
        <f t="shared" si="3"/>
        <v>1285874842</v>
      </c>
      <c r="R34" s="73">
        <f t="shared" si="3"/>
        <v>1285874842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1285874842</v>
      </c>
      <c r="X34" s="73">
        <f t="shared" si="3"/>
        <v>1004876605</v>
      </c>
      <c r="Y34" s="73">
        <f t="shared" si="3"/>
        <v>280998237</v>
      </c>
      <c r="Z34" s="170">
        <f>+IF(X34&lt;&gt;0,+(Y34/X34)*100,0)</f>
        <v>27.9634569659426</v>
      </c>
      <c r="AA34" s="74">
        <f>SUM(AA29:AA33)</f>
        <v>1339835473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398126111</v>
      </c>
      <c r="D37" s="155"/>
      <c r="E37" s="59">
        <v>422603145</v>
      </c>
      <c r="F37" s="60">
        <v>349495088</v>
      </c>
      <c r="G37" s="60">
        <v>398126111</v>
      </c>
      <c r="H37" s="60">
        <v>398126111</v>
      </c>
      <c r="I37" s="60">
        <v>398126111</v>
      </c>
      <c r="J37" s="60">
        <v>398126111</v>
      </c>
      <c r="K37" s="60">
        <v>398126111</v>
      </c>
      <c r="L37" s="60">
        <v>398126111</v>
      </c>
      <c r="M37" s="60">
        <v>389288935</v>
      </c>
      <c r="N37" s="60">
        <v>389288935</v>
      </c>
      <c r="O37" s="60">
        <v>389288935</v>
      </c>
      <c r="P37" s="60">
        <v>389288934</v>
      </c>
      <c r="Q37" s="60">
        <v>384796319</v>
      </c>
      <c r="R37" s="60">
        <v>384796319</v>
      </c>
      <c r="S37" s="60"/>
      <c r="T37" s="60"/>
      <c r="U37" s="60"/>
      <c r="V37" s="60"/>
      <c r="W37" s="60">
        <v>384796319</v>
      </c>
      <c r="X37" s="60">
        <v>262121316</v>
      </c>
      <c r="Y37" s="60">
        <v>122675003</v>
      </c>
      <c r="Z37" s="140">
        <v>46.8</v>
      </c>
      <c r="AA37" s="62">
        <v>349495088</v>
      </c>
    </row>
    <row r="38" spans="1:27" ht="13.5">
      <c r="A38" s="249" t="s">
        <v>165</v>
      </c>
      <c r="B38" s="182"/>
      <c r="C38" s="155">
        <v>517065919</v>
      </c>
      <c r="D38" s="155"/>
      <c r="E38" s="59">
        <v>724998900</v>
      </c>
      <c r="F38" s="60">
        <v>724998900</v>
      </c>
      <c r="G38" s="60">
        <v>498371669</v>
      </c>
      <c r="H38" s="60">
        <v>517065919</v>
      </c>
      <c r="I38" s="60">
        <v>517065919</v>
      </c>
      <c r="J38" s="60">
        <v>517065919</v>
      </c>
      <c r="K38" s="60">
        <v>517065919</v>
      </c>
      <c r="L38" s="60">
        <v>517065919</v>
      </c>
      <c r="M38" s="60">
        <v>517065919</v>
      </c>
      <c r="N38" s="60">
        <v>517065919</v>
      </c>
      <c r="O38" s="60">
        <v>517065919</v>
      </c>
      <c r="P38" s="60">
        <v>517065919</v>
      </c>
      <c r="Q38" s="60">
        <v>517065919</v>
      </c>
      <c r="R38" s="60">
        <v>517065919</v>
      </c>
      <c r="S38" s="60"/>
      <c r="T38" s="60"/>
      <c r="U38" s="60"/>
      <c r="V38" s="60"/>
      <c r="W38" s="60">
        <v>517065919</v>
      </c>
      <c r="X38" s="60">
        <v>543749175</v>
      </c>
      <c r="Y38" s="60">
        <v>-26683256</v>
      </c>
      <c r="Z38" s="140">
        <v>-4.91</v>
      </c>
      <c r="AA38" s="62">
        <v>724998900</v>
      </c>
    </row>
    <row r="39" spans="1:27" ht="13.5">
      <c r="A39" s="250" t="s">
        <v>59</v>
      </c>
      <c r="B39" s="253"/>
      <c r="C39" s="168">
        <f aca="true" t="shared" si="4" ref="C39:Y39">SUM(C37:C38)</f>
        <v>915192030</v>
      </c>
      <c r="D39" s="168">
        <f>SUM(D37:D38)</f>
        <v>0</v>
      </c>
      <c r="E39" s="76">
        <f t="shared" si="4"/>
        <v>1147602045</v>
      </c>
      <c r="F39" s="77">
        <f t="shared" si="4"/>
        <v>1074493988</v>
      </c>
      <c r="G39" s="77">
        <f t="shared" si="4"/>
        <v>896497780</v>
      </c>
      <c r="H39" s="77">
        <f t="shared" si="4"/>
        <v>915192030</v>
      </c>
      <c r="I39" s="77">
        <f t="shared" si="4"/>
        <v>915192030</v>
      </c>
      <c r="J39" s="77">
        <f t="shared" si="4"/>
        <v>915192030</v>
      </c>
      <c r="K39" s="77">
        <f t="shared" si="4"/>
        <v>915192030</v>
      </c>
      <c r="L39" s="77">
        <f t="shared" si="4"/>
        <v>915192030</v>
      </c>
      <c r="M39" s="77">
        <f t="shared" si="4"/>
        <v>906354854</v>
      </c>
      <c r="N39" s="77">
        <f t="shared" si="4"/>
        <v>906354854</v>
      </c>
      <c r="O39" s="77">
        <f t="shared" si="4"/>
        <v>906354854</v>
      </c>
      <c r="P39" s="77">
        <f t="shared" si="4"/>
        <v>906354853</v>
      </c>
      <c r="Q39" s="77">
        <f t="shared" si="4"/>
        <v>901862238</v>
      </c>
      <c r="R39" s="77">
        <f t="shared" si="4"/>
        <v>901862238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901862238</v>
      </c>
      <c r="X39" s="77">
        <f t="shared" si="4"/>
        <v>805870491</v>
      </c>
      <c r="Y39" s="77">
        <f t="shared" si="4"/>
        <v>95991747</v>
      </c>
      <c r="Z39" s="212">
        <f>+IF(X39&lt;&gt;0,+(Y39/X39)*100,0)</f>
        <v>11.911559992832645</v>
      </c>
      <c r="AA39" s="79">
        <f>SUM(AA37:AA38)</f>
        <v>1074493988</v>
      </c>
    </row>
    <row r="40" spans="1:27" ht="13.5">
      <c r="A40" s="250" t="s">
        <v>167</v>
      </c>
      <c r="B40" s="251"/>
      <c r="C40" s="168">
        <f aca="true" t="shared" si="5" ref="C40:Y40">+C34+C39</f>
        <v>2286360759</v>
      </c>
      <c r="D40" s="168">
        <f>+D34+D39</f>
        <v>0</v>
      </c>
      <c r="E40" s="72">
        <f t="shared" si="5"/>
        <v>2486131623</v>
      </c>
      <c r="F40" s="73">
        <f t="shared" si="5"/>
        <v>2414329461</v>
      </c>
      <c r="G40" s="73">
        <f t="shared" si="5"/>
        <v>2497035788</v>
      </c>
      <c r="H40" s="73">
        <f t="shared" si="5"/>
        <v>2263670840</v>
      </c>
      <c r="I40" s="73">
        <f t="shared" si="5"/>
        <v>2259384577</v>
      </c>
      <c r="J40" s="73">
        <f t="shared" si="5"/>
        <v>2259384577</v>
      </c>
      <c r="K40" s="73">
        <f t="shared" si="5"/>
        <v>2147146779</v>
      </c>
      <c r="L40" s="73">
        <f t="shared" si="5"/>
        <v>2419094397</v>
      </c>
      <c r="M40" s="73">
        <f t="shared" si="5"/>
        <v>2079298843</v>
      </c>
      <c r="N40" s="73">
        <f t="shared" si="5"/>
        <v>2079298843</v>
      </c>
      <c r="O40" s="73">
        <f t="shared" si="5"/>
        <v>1947131467</v>
      </c>
      <c r="P40" s="73">
        <f t="shared" si="5"/>
        <v>2133459075</v>
      </c>
      <c r="Q40" s="73">
        <f t="shared" si="5"/>
        <v>2187737080</v>
      </c>
      <c r="R40" s="73">
        <f t="shared" si="5"/>
        <v>2187737080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2187737080</v>
      </c>
      <c r="X40" s="73">
        <f t="shared" si="5"/>
        <v>1810747096</v>
      </c>
      <c r="Y40" s="73">
        <f t="shared" si="5"/>
        <v>376989984</v>
      </c>
      <c r="Z40" s="170">
        <f>+IF(X40&lt;&gt;0,+(Y40/X40)*100,0)</f>
        <v>20.8195824161631</v>
      </c>
      <c r="AA40" s="74">
        <f>+AA34+AA39</f>
        <v>2414329461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17378566562</v>
      </c>
      <c r="D42" s="257">
        <f>+D25-D40</f>
        <v>0</v>
      </c>
      <c r="E42" s="258">
        <f t="shared" si="6"/>
        <v>16457374921</v>
      </c>
      <c r="F42" s="259">
        <f t="shared" si="6"/>
        <v>16339905629</v>
      </c>
      <c r="G42" s="259">
        <f t="shared" si="6"/>
        <v>14860441284</v>
      </c>
      <c r="H42" s="259">
        <f t="shared" si="6"/>
        <v>17660422413</v>
      </c>
      <c r="I42" s="259">
        <f t="shared" si="6"/>
        <v>17507229598</v>
      </c>
      <c r="J42" s="259">
        <f t="shared" si="6"/>
        <v>17507229598</v>
      </c>
      <c r="K42" s="259">
        <f t="shared" si="6"/>
        <v>17497698974</v>
      </c>
      <c r="L42" s="259">
        <f t="shared" si="6"/>
        <v>17037900732</v>
      </c>
      <c r="M42" s="259">
        <f t="shared" si="6"/>
        <v>17424977498</v>
      </c>
      <c r="N42" s="259">
        <f t="shared" si="6"/>
        <v>17424977498</v>
      </c>
      <c r="O42" s="259">
        <f t="shared" si="6"/>
        <v>17086221469</v>
      </c>
      <c r="P42" s="259">
        <f t="shared" si="6"/>
        <v>17065201759</v>
      </c>
      <c r="Q42" s="259">
        <f t="shared" si="6"/>
        <v>17821795313</v>
      </c>
      <c r="R42" s="259">
        <f t="shared" si="6"/>
        <v>17821795313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17821795313</v>
      </c>
      <c r="X42" s="259">
        <f t="shared" si="6"/>
        <v>12254929222</v>
      </c>
      <c r="Y42" s="259">
        <f t="shared" si="6"/>
        <v>5566866091</v>
      </c>
      <c r="Z42" s="260">
        <f>+IF(X42&lt;&gt;0,+(Y42/X42)*100,0)</f>
        <v>45.42552625278638</v>
      </c>
      <c r="AA42" s="261">
        <f>+AA25-AA40</f>
        <v>16339905629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10405662053</v>
      </c>
      <c r="D45" s="155"/>
      <c r="E45" s="59">
        <v>13056327489</v>
      </c>
      <c r="F45" s="60">
        <v>12938858199</v>
      </c>
      <c r="G45" s="60">
        <v>10246500435</v>
      </c>
      <c r="H45" s="60">
        <v>10687517909</v>
      </c>
      <c r="I45" s="60">
        <v>10534325095</v>
      </c>
      <c r="J45" s="60">
        <v>10534325095</v>
      </c>
      <c r="K45" s="60">
        <v>10524794476</v>
      </c>
      <c r="L45" s="60">
        <v>10064996231</v>
      </c>
      <c r="M45" s="60">
        <v>10452072998</v>
      </c>
      <c r="N45" s="60">
        <v>10452072998</v>
      </c>
      <c r="O45" s="60">
        <v>10113316968</v>
      </c>
      <c r="P45" s="60">
        <v>10092297258</v>
      </c>
      <c r="Q45" s="60">
        <v>10839133221</v>
      </c>
      <c r="R45" s="60">
        <v>10839133221</v>
      </c>
      <c r="S45" s="60"/>
      <c r="T45" s="60"/>
      <c r="U45" s="60"/>
      <c r="V45" s="60"/>
      <c r="W45" s="60">
        <v>10839133221</v>
      </c>
      <c r="X45" s="60">
        <v>9704143649</v>
      </c>
      <c r="Y45" s="60">
        <v>1134989572</v>
      </c>
      <c r="Z45" s="139">
        <v>11.7</v>
      </c>
      <c r="AA45" s="62">
        <v>12938858199</v>
      </c>
    </row>
    <row r="46" spans="1:27" ht="13.5">
      <c r="A46" s="249" t="s">
        <v>171</v>
      </c>
      <c r="B46" s="182"/>
      <c r="C46" s="155">
        <v>6972904509</v>
      </c>
      <c r="D46" s="155"/>
      <c r="E46" s="59">
        <v>3401047430</v>
      </c>
      <c r="F46" s="60">
        <v>3401047430</v>
      </c>
      <c r="G46" s="60">
        <v>4613940849</v>
      </c>
      <c r="H46" s="60">
        <v>6972904509</v>
      </c>
      <c r="I46" s="60">
        <v>6972904508</v>
      </c>
      <c r="J46" s="60">
        <v>6972904508</v>
      </c>
      <c r="K46" s="60">
        <v>6972904508</v>
      </c>
      <c r="L46" s="60">
        <v>6972904509</v>
      </c>
      <c r="M46" s="60">
        <v>6972904509</v>
      </c>
      <c r="N46" s="60">
        <v>6972904509</v>
      </c>
      <c r="O46" s="60">
        <v>6972904509</v>
      </c>
      <c r="P46" s="60">
        <v>6972904509</v>
      </c>
      <c r="Q46" s="60">
        <v>6982662100</v>
      </c>
      <c r="R46" s="60">
        <v>6982662100</v>
      </c>
      <c r="S46" s="60"/>
      <c r="T46" s="60"/>
      <c r="U46" s="60"/>
      <c r="V46" s="60"/>
      <c r="W46" s="60">
        <v>6982662100</v>
      </c>
      <c r="X46" s="60">
        <v>2550785573</v>
      </c>
      <c r="Y46" s="60">
        <v>4431876527</v>
      </c>
      <c r="Z46" s="139">
        <v>173.75</v>
      </c>
      <c r="AA46" s="62">
        <v>3401047430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17378566562</v>
      </c>
      <c r="D48" s="217">
        <f>SUM(D45:D47)</f>
        <v>0</v>
      </c>
      <c r="E48" s="264">
        <f t="shared" si="7"/>
        <v>16457374919</v>
      </c>
      <c r="F48" s="219">
        <f t="shared" si="7"/>
        <v>16339905629</v>
      </c>
      <c r="G48" s="219">
        <f t="shared" si="7"/>
        <v>14860441284</v>
      </c>
      <c r="H48" s="219">
        <f t="shared" si="7"/>
        <v>17660422418</v>
      </c>
      <c r="I48" s="219">
        <f t="shared" si="7"/>
        <v>17507229603</v>
      </c>
      <c r="J48" s="219">
        <f t="shared" si="7"/>
        <v>17507229603</v>
      </c>
      <c r="K48" s="219">
        <f t="shared" si="7"/>
        <v>17497698984</v>
      </c>
      <c r="L48" s="219">
        <f t="shared" si="7"/>
        <v>17037900740</v>
      </c>
      <c r="M48" s="219">
        <f t="shared" si="7"/>
        <v>17424977507</v>
      </c>
      <c r="N48" s="219">
        <f t="shared" si="7"/>
        <v>17424977507</v>
      </c>
      <c r="O48" s="219">
        <f t="shared" si="7"/>
        <v>17086221477</v>
      </c>
      <c r="P48" s="219">
        <f t="shared" si="7"/>
        <v>17065201767</v>
      </c>
      <c r="Q48" s="219">
        <f t="shared" si="7"/>
        <v>17821795321</v>
      </c>
      <c r="R48" s="219">
        <f t="shared" si="7"/>
        <v>17821795321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17821795321</v>
      </c>
      <c r="X48" s="219">
        <f t="shared" si="7"/>
        <v>12254929222</v>
      </c>
      <c r="Y48" s="219">
        <f t="shared" si="7"/>
        <v>5566866099</v>
      </c>
      <c r="Z48" s="265">
        <f>+IF(X48&lt;&gt;0,+(Y48/X48)*100,0)</f>
        <v>45.42552631806624</v>
      </c>
      <c r="AA48" s="232">
        <f>SUM(AA45:AA47)</f>
        <v>16339905629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978230868</v>
      </c>
      <c r="D6" s="155"/>
      <c r="E6" s="59">
        <v>1133388540</v>
      </c>
      <c r="F6" s="60">
        <v>1037086760</v>
      </c>
      <c r="G6" s="60">
        <v>139477008</v>
      </c>
      <c r="H6" s="60">
        <v>62842185</v>
      </c>
      <c r="I6" s="60">
        <v>86406014</v>
      </c>
      <c r="J6" s="60">
        <v>288725207</v>
      </c>
      <c r="K6" s="60">
        <v>56925635</v>
      </c>
      <c r="L6" s="60">
        <v>82815888</v>
      </c>
      <c r="M6" s="60">
        <v>67370472</v>
      </c>
      <c r="N6" s="60">
        <v>207111995</v>
      </c>
      <c r="O6" s="60">
        <v>74108787</v>
      </c>
      <c r="P6" s="60">
        <v>78005853</v>
      </c>
      <c r="Q6" s="60">
        <v>59942234</v>
      </c>
      <c r="R6" s="60">
        <v>212056874</v>
      </c>
      <c r="S6" s="60"/>
      <c r="T6" s="60"/>
      <c r="U6" s="60"/>
      <c r="V6" s="60"/>
      <c r="W6" s="60">
        <v>707894076</v>
      </c>
      <c r="X6" s="60">
        <v>790537288</v>
      </c>
      <c r="Y6" s="60">
        <v>-82643212</v>
      </c>
      <c r="Z6" s="140">
        <v>-10.45</v>
      </c>
      <c r="AA6" s="62">
        <v>1037086760</v>
      </c>
    </row>
    <row r="7" spans="1:27" ht="13.5">
      <c r="A7" s="249" t="s">
        <v>32</v>
      </c>
      <c r="B7" s="182"/>
      <c r="C7" s="155">
        <v>2867969702</v>
      </c>
      <c r="D7" s="155"/>
      <c r="E7" s="59">
        <v>2786002730</v>
      </c>
      <c r="F7" s="60">
        <v>2716398499</v>
      </c>
      <c r="G7" s="60">
        <v>279605406</v>
      </c>
      <c r="H7" s="60">
        <v>78249324</v>
      </c>
      <c r="I7" s="60">
        <v>253114458</v>
      </c>
      <c r="J7" s="60">
        <v>610969188</v>
      </c>
      <c r="K7" s="60">
        <v>221872790</v>
      </c>
      <c r="L7" s="60">
        <v>202308449</v>
      </c>
      <c r="M7" s="60">
        <v>200081146</v>
      </c>
      <c r="N7" s="60">
        <v>624262385</v>
      </c>
      <c r="O7" s="60">
        <v>192978832</v>
      </c>
      <c r="P7" s="60">
        <v>233735428</v>
      </c>
      <c r="Q7" s="60">
        <v>212636894</v>
      </c>
      <c r="R7" s="60">
        <v>639351154</v>
      </c>
      <c r="S7" s="60"/>
      <c r="T7" s="60"/>
      <c r="U7" s="60"/>
      <c r="V7" s="60"/>
      <c r="W7" s="60">
        <v>1874582727</v>
      </c>
      <c r="X7" s="60">
        <v>1918011009</v>
      </c>
      <c r="Y7" s="60">
        <v>-43428282</v>
      </c>
      <c r="Z7" s="140">
        <v>-2.26</v>
      </c>
      <c r="AA7" s="62">
        <v>2716398499</v>
      </c>
    </row>
    <row r="8" spans="1:27" ht="13.5">
      <c r="A8" s="249" t="s">
        <v>178</v>
      </c>
      <c r="B8" s="182"/>
      <c r="C8" s="155">
        <v>199488689</v>
      </c>
      <c r="D8" s="155"/>
      <c r="E8" s="59">
        <v>371418172</v>
      </c>
      <c r="F8" s="60">
        <v>309410301</v>
      </c>
      <c r="G8" s="60">
        <v>20522413</v>
      </c>
      <c r="H8" s="60">
        <v>20922522</v>
      </c>
      <c r="I8" s="60">
        <v>15288298</v>
      </c>
      <c r="J8" s="60">
        <v>56733233</v>
      </c>
      <c r="K8" s="60">
        <v>21468554</v>
      </c>
      <c r="L8" s="60">
        <v>27754906</v>
      </c>
      <c r="M8" s="60">
        <v>19938157</v>
      </c>
      <c r="N8" s="60">
        <v>69161617</v>
      </c>
      <c r="O8" s="60">
        <v>21024092</v>
      </c>
      <c r="P8" s="60">
        <v>23631183</v>
      </c>
      <c r="Q8" s="60">
        <v>-32752814</v>
      </c>
      <c r="R8" s="60">
        <v>11902461</v>
      </c>
      <c r="S8" s="60"/>
      <c r="T8" s="60"/>
      <c r="U8" s="60"/>
      <c r="V8" s="60"/>
      <c r="W8" s="60">
        <v>137797311</v>
      </c>
      <c r="X8" s="60">
        <v>227669543</v>
      </c>
      <c r="Y8" s="60">
        <v>-89872232</v>
      </c>
      <c r="Z8" s="140">
        <v>-39.47</v>
      </c>
      <c r="AA8" s="62">
        <v>309410301</v>
      </c>
    </row>
    <row r="9" spans="1:27" ht="13.5">
      <c r="A9" s="249" t="s">
        <v>179</v>
      </c>
      <c r="B9" s="182"/>
      <c r="C9" s="155">
        <v>894796288</v>
      </c>
      <c r="D9" s="155"/>
      <c r="E9" s="59">
        <v>1368105622</v>
      </c>
      <c r="F9" s="60">
        <v>1370858239</v>
      </c>
      <c r="G9" s="60">
        <v>293866000</v>
      </c>
      <c r="H9" s="60">
        <v>157215035</v>
      </c>
      <c r="I9" s="60">
        <v>2229574</v>
      </c>
      <c r="J9" s="60">
        <v>453310609</v>
      </c>
      <c r="K9" s="60">
        <v>64205987</v>
      </c>
      <c r="L9" s="60">
        <v>22653221</v>
      </c>
      <c r="M9" s="60">
        <v>398341131</v>
      </c>
      <c r="N9" s="60">
        <v>485200339</v>
      </c>
      <c r="O9" s="60">
        <v>7629992</v>
      </c>
      <c r="P9" s="60">
        <v>83579650</v>
      </c>
      <c r="Q9" s="60">
        <v>349702047</v>
      </c>
      <c r="R9" s="60">
        <v>440911689</v>
      </c>
      <c r="S9" s="60"/>
      <c r="T9" s="60"/>
      <c r="U9" s="60"/>
      <c r="V9" s="60"/>
      <c r="W9" s="60">
        <v>1379422637</v>
      </c>
      <c r="X9" s="60">
        <v>1357908865</v>
      </c>
      <c r="Y9" s="60">
        <v>21513772</v>
      </c>
      <c r="Z9" s="140">
        <v>1.58</v>
      </c>
      <c r="AA9" s="62">
        <v>1370858239</v>
      </c>
    </row>
    <row r="10" spans="1:27" ht="13.5">
      <c r="A10" s="249" t="s">
        <v>180</v>
      </c>
      <c r="B10" s="182"/>
      <c r="C10" s="155">
        <v>669780335</v>
      </c>
      <c r="D10" s="155"/>
      <c r="E10" s="59">
        <v>795307160</v>
      </c>
      <c r="F10" s="60">
        <v>819099368</v>
      </c>
      <c r="G10" s="60">
        <v>235538000</v>
      </c>
      <c r="H10" s="60">
        <v>17445000</v>
      </c>
      <c r="I10" s="60"/>
      <c r="J10" s="60">
        <v>252983000</v>
      </c>
      <c r="K10" s="60">
        <v>13967000</v>
      </c>
      <c r="L10" s="60">
        <v>233916000</v>
      </c>
      <c r="M10" s="60"/>
      <c r="N10" s="60">
        <v>247883000</v>
      </c>
      <c r="O10" s="60">
        <v>13967000</v>
      </c>
      <c r="P10" s="60">
        <v>246508160</v>
      </c>
      <c r="Q10" s="60">
        <v>166265000</v>
      </c>
      <c r="R10" s="60">
        <v>426740160</v>
      </c>
      <c r="S10" s="60"/>
      <c r="T10" s="60"/>
      <c r="U10" s="60"/>
      <c r="V10" s="60"/>
      <c r="W10" s="60">
        <v>927606160</v>
      </c>
      <c r="X10" s="60">
        <v>819099368</v>
      </c>
      <c r="Y10" s="60">
        <v>108506792</v>
      </c>
      <c r="Z10" s="140">
        <v>13.25</v>
      </c>
      <c r="AA10" s="62">
        <v>819099368</v>
      </c>
    </row>
    <row r="11" spans="1:27" ht="13.5">
      <c r="A11" s="249" t="s">
        <v>181</v>
      </c>
      <c r="B11" s="182"/>
      <c r="C11" s="155">
        <v>198436891</v>
      </c>
      <c r="D11" s="155"/>
      <c r="E11" s="59">
        <v>194084305</v>
      </c>
      <c r="F11" s="60">
        <v>173845832</v>
      </c>
      <c r="G11" s="60">
        <v>16538279</v>
      </c>
      <c r="H11" s="60">
        <v>14605690</v>
      </c>
      <c r="I11" s="60">
        <v>14755822</v>
      </c>
      <c r="J11" s="60">
        <v>45899791</v>
      </c>
      <c r="K11" s="60">
        <v>15281830</v>
      </c>
      <c r="L11" s="60">
        <v>13064321</v>
      </c>
      <c r="M11" s="60">
        <v>12690784</v>
      </c>
      <c r="N11" s="60">
        <v>41036935</v>
      </c>
      <c r="O11" s="60">
        <v>16037881</v>
      </c>
      <c r="P11" s="60">
        <v>12214339</v>
      </c>
      <c r="Q11" s="60">
        <v>14115517</v>
      </c>
      <c r="R11" s="60">
        <v>42367737</v>
      </c>
      <c r="S11" s="60"/>
      <c r="T11" s="60"/>
      <c r="U11" s="60"/>
      <c r="V11" s="60"/>
      <c r="W11" s="60">
        <v>129304463</v>
      </c>
      <c r="X11" s="60">
        <v>129329708</v>
      </c>
      <c r="Y11" s="60">
        <v>-25245</v>
      </c>
      <c r="Z11" s="140">
        <v>-0.02</v>
      </c>
      <c r="AA11" s="62">
        <v>173845832</v>
      </c>
    </row>
    <row r="12" spans="1:27" ht="13.5">
      <c r="A12" s="249" t="s">
        <v>182</v>
      </c>
      <c r="B12" s="182"/>
      <c r="C12" s="155"/>
      <c r="D12" s="155"/>
      <c r="E12" s="59">
        <v>66</v>
      </c>
      <c r="F12" s="60"/>
      <c r="G12" s="60"/>
      <c r="H12" s="60">
        <v>1</v>
      </c>
      <c r="I12" s="60">
        <v>2</v>
      </c>
      <c r="J12" s="60">
        <v>3</v>
      </c>
      <c r="K12" s="60">
        <v>3</v>
      </c>
      <c r="L12" s="60">
        <v>4</v>
      </c>
      <c r="M12" s="60">
        <v>5</v>
      </c>
      <c r="N12" s="60">
        <v>12</v>
      </c>
      <c r="O12" s="60">
        <v>6</v>
      </c>
      <c r="P12" s="60">
        <v>7</v>
      </c>
      <c r="Q12" s="60">
        <v>8</v>
      </c>
      <c r="R12" s="60">
        <v>21</v>
      </c>
      <c r="S12" s="60"/>
      <c r="T12" s="60"/>
      <c r="U12" s="60"/>
      <c r="V12" s="60"/>
      <c r="W12" s="60">
        <v>36</v>
      </c>
      <c r="X12" s="60"/>
      <c r="Y12" s="60">
        <v>36</v>
      </c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-4718984830</v>
      </c>
      <c r="D14" s="155"/>
      <c r="E14" s="59">
        <v>-4741750752</v>
      </c>
      <c r="F14" s="60">
        <v>-4624590002</v>
      </c>
      <c r="G14" s="60">
        <v>-742198581</v>
      </c>
      <c r="H14" s="60">
        <v>-221780540</v>
      </c>
      <c r="I14" s="60">
        <v>-355113797</v>
      </c>
      <c r="J14" s="60">
        <v>-1319092918</v>
      </c>
      <c r="K14" s="60">
        <v>-472945167</v>
      </c>
      <c r="L14" s="60">
        <v>-446769471</v>
      </c>
      <c r="M14" s="60">
        <v>-271429991</v>
      </c>
      <c r="N14" s="60">
        <v>-1191144629</v>
      </c>
      <c r="O14" s="60">
        <v>-325436547</v>
      </c>
      <c r="P14" s="60">
        <v>-334488414</v>
      </c>
      <c r="Q14" s="60">
        <v>-346980340</v>
      </c>
      <c r="R14" s="60">
        <v>-1006905301</v>
      </c>
      <c r="S14" s="60"/>
      <c r="T14" s="60"/>
      <c r="U14" s="60"/>
      <c r="V14" s="60"/>
      <c r="W14" s="60">
        <v>-3517142848</v>
      </c>
      <c r="X14" s="60">
        <v>-3342564879</v>
      </c>
      <c r="Y14" s="60">
        <v>-174577969</v>
      </c>
      <c r="Z14" s="140">
        <v>5.22</v>
      </c>
      <c r="AA14" s="62">
        <v>-4624590002</v>
      </c>
    </row>
    <row r="15" spans="1:27" ht="13.5">
      <c r="A15" s="249" t="s">
        <v>40</v>
      </c>
      <c r="B15" s="182"/>
      <c r="C15" s="155">
        <v>-49359423</v>
      </c>
      <c r="D15" s="155"/>
      <c r="E15" s="59">
        <v>-54319730</v>
      </c>
      <c r="F15" s="60">
        <v>-45240106</v>
      </c>
      <c r="G15" s="60">
        <v>-1887741</v>
      </c>
      <c r="H15" s="60">
        <v>-1887741</v>
      </c>
      <c r="I15" s="60">
        <v>-1887741</v>
      </c>
      <c r="J15" s="60">
        <v>-5663223</v>
      </c>
      <c r="K15" s="60">
        <v>-9630553</v>
      </c>
      <c r="L15" s="60">
        <v>-3702786</v>
      </c>
      <c r="M15" s="60">
        <v>-3805362</v>
      </c>
      <c r="N15" s="60">
        <v>-17138701</v>
      </c>
      <c r="O15" s="60">
        <v>-3638266</v>
      </c>
      <c r="P15" s="60">
        <v>-3328775</v>
      </c>
      <c r="Q15" s="60">
        <v>-3647228</v>
      </c>
      <c r="R15" s="60">
        <v>-10614269</v>
      </c>
      <c r="S15" s="60"/>
      <c r="T15" s="60"/>
      <c r="U15" s="60"/>
      <c r="V15" s="60"/>
      <c r="W15" s="60">
        <v>-33416193</v>
      </c>
      <c r="X15" s="60">
        <v>-34055963</v>
      </c>
      <c r="Y15" s="60">
        <v>639770</v>
      </c>
      <c r="Z15" s="140">
        <v>-1.88</v>
      </c>
      <c r="AA15" s="62">
        <v>-45240106</v>
      </c>
    </row>
    <row r="16" spans="1:27" ht="13.5">
      <c r="A16" s="249" t="s">
        <v>42</v>
      </c>
      <c r="B16" s="182"/>
      <c r="C16" s="155">
        <v>-394807495</v>
      </c>
      <c r="D16" s="155"/>
      <c r="E16" s="59">
        <v>-64056390</v>
      </c>
      <c r="F16" s="60">
        <v>-77470410</v>
      </c>
      <c r="G16" s="60">
        <v>-5125789</v>
      </c>
      <c r="H16" s="60">
        <v>-758776</v>
      </c>
      <c r="I16" s="60">
        <v>-22336306</v>
      </c>
      <c r="J16" s="60">
        <v>-28220871</v>
      </c>
      <c r="K16" s="60">
        <v>-80819028</v>
      </c>
      <c r="L16" s="60">
        <v>-33633433</v>
      </c>
      <c r="M16" s="60">
        <v>-32572252</v>
      </c>
      <c r="N16" s="60">
        <v>-147024713</v>
      </c>
      <c r="O16" s="60">
        <v>-27981917</v>
      </c>
      <c r="P16" s="60">
        <v>-42633885</v>
      </c>
      <c r="Q16" s="60">
        <v>-7197876</v>
      </c>
      <c r="R16" s="60">
        <v>-77813678</v>
      </c>
      <c r="S16" s="60"/>
      <c r="T16" s="60"/>
      <c r="U16" s="60"/>
      <c r="V16" s="60"/>
      <c r="W16" s="60">
        <v>-253059262</v>
      </c>
      <c r="X16" s="60">
        <v>-42069965</v>
      </c>
      <c r="Y16" s="60">
        <v>-210989297</v>
      </c>
      <c r="Z16" s="140">
        <v>501.52</v>
      </c>
      <c r="AA16" s="62">
        <v>-77470410</v>
      </c>
    </row>
    <row r="17" spans="1:27" ht="13.5">
      <c r="A17" s="250" t="s">
        <v>185</v>
      </c>
      <c r="B17" s="251"/>
      <c r="C17" s="168">
        <f aca="true" t="shared" si="0" ref="C17:Y17">SUM(C6:C16)</f>
        <v>645551025</v>
      </c>
      <c r="D17" s="168">
        <f t="shared" si="0"/>
        <v>0</v>
      </c>
      <c r="E17" s="72">
        <f t="shared" si="0"/>
        <v>1788179723</v>
      </c>
      <c r="F17" s="73">
        <f t="shared" si="0"/>
        <v>1679398481</v>
      </c>
      <c r="G17" s="73">
        <f t="shared" si="0"/>
        <v>236334995</v>
      </c>
      <c r="H17" s="73">
        <f t="shared" si="0"/>
        <v>126852700</v>
      </c>
      <c r="I17" s="73">
        <f t="shared" si="0"/>
        <v>-7543676</v>
      </c>
      <c r="J17" s="73">
        <f t="shared" si="0"/>
        <v>355644019</v>
      </c>
      <c r="K17" s="73">
        <f t="shared" si="0"/>
        <v>-169672949</v>
      </c>
      <c r="L17" s="73">
        <f t="shared" si="0"/>
        <v>98407099</v>
      </c>
      <c r="M17" s="73">
        <f t="shared" si="0"/>
        <v>390614090</v>
      </c>
      <c r="N17" s="73">
        <f t="shared" si="0"/>
        <v>319348240</v>
      </c>
      <c r="O17" s="73">
        <f t="shared" si="0"/>
        <v>-31310140</v>
      </c>
      <c r="P17" s="73">
        <f t="shared" si="0"/>
        <v>297223546</v>
      </c>
      <c r="Q17" s="73">
        <f t="shared" si="0"/>
        <v>412083442</v>
      </c>
      <c r="R17" s="73">
        <f t="shared" si="0"/>
        <v>677996848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1352989107</v>
      </c>
      <c r="X17" s="73">
        <f t="shared" si="0"/>
        <v>1823864974</v>
      </c>
      <c r="Y17" s="73">
        <f t="shared" si="0"/>
        <v>-470875867</v>
      </c>
      <c r="Z17" s="170">
        <f>+IF(X17&lt;&gt;0,+(Y17/X17)*100,0)</f>
        <v>-25.817474084570037</v>
      </c>
      <c r="AA17" s="74">
        <f>SUM(AA6:AA16)</f>
        <v>1679398481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-541868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-1278098352</v>
      </c>
      <c r="D26" s="155"/>
      <c r="E26" s="59">
        <v>-1583446419</v>
      </c>
      <c r="F26" s="60">
        <v>-1634319577</v>
      </c>
      <c r="G26" s="60">
        <v>-672846</v>
      </c>
      <c r="H26" s="60">
        <v>-27360643</v>
      </c>
      <c r="I26" s="60">
        <v>-66005349</v>
      </c>
      <c r="J26" s="60">
        <v>-94038838</v>
      </c>
      <c r="K26" s="60">
        <v>-54149337</v>
      </c>
      <c r="L26" s="60">
        <v>-46828522</v>
      </c>
      <c r="M26" s="60">
        <v>-231791523</v>
      </c>
      <c r="N26" s="60">
        <v>-332769382</v>
      </c>
      <c r="O26" s="60">
        <v>-40944149</v>
      </c>
      <c r="P26" s="60">
        <v>-50319464</v>
      </c>
      <c r="Q26" s="60">
        <v>-88839372</v>
      </c>
      <c r="R26" s="60">
        <v>-180102985</v>
      </c>
      <c r="S26" s="60"/>
      <c r="T26" s="60"/>
      <c r="U26" s="60"/>
      <c r="V26" s="60"/>
      <c r="W26" s="60">
        <v>-606911205</v>
      </c>
      <c r="X26" s="60">
        <v>-1030707785</v>
      </c>
      <c r="Y26" s="60">
        <v>423796580</v>
      </c>
      <c r="Z26" s="140">
        <v>-41.12</v>
      </c>
      <c r="AA26" s="62">
        <v>-1634319577</v>
      </c>
    </row>
    <row r="27" spans="1:27" ht="13.5">
      <c r="A27" s="250" t="s">
        <v>192</v>
      </c>
      <c r="B27" s="251"/>
      <c r="C27" s="168">
        <f aca="true" t="shared" si="1" ref="C27:Y27">SUM(C21:C26)</f>
        <v>-1278640220</v>
      </c>
      <c r="D27" s="168">
        <f>SUM(D21:D26)</f>
        <v>0</v>
      </c>
      <c r="E27" s="72">
        <f t="shared" si="1"/>
        <v>-1583446419</v>
      </c>
      <c r="F27" s="73">
        <f t="shared" si="1"/>
        <v>-1634319577</v>
      </c>
      <c r="G27" s="73">
        <f t="shared" si="1"/>
        <v>-672846</v>
      </c>
      <c r="H27" s="73">
        <f t="shared" si="1"/>
        <v>-27360643</v>
      </c>
      <c r="I27" s="73">
        <f t="shared" si="1"/>
        <v>-66005349</v>
      </c>
      <c r="J27" s="73">
        <f t="shared" si="1"/>
        <v>-94038838</v>
      </c>
      <c r="K27" s="73">
        <f t="shared" si="1"/>
        <v>-54149337</v>
      </c>
      <c r="L27" s="73">
        <f t="shared" si="1"/>
        <v>-46828522</v>
      </c>
      <c r="M27" s="73">
        <f t="shared" si="1"/>
        <v>-231791523</v>
      </c>
      <c r="N27" s="73">
        <f t="shared" si="1"/>
        <v>-332769382</v>
      </c>
      <c r="O27" s="73">
        <f t="shared" si="1"/>
        <v>-40944149</v>
      </c>
      <c r="P27" s="73">
        <f t="shared" si="1"/>
        <v>-50319464</v>
      </c>
      <c r="Q27" s="73">
        <f t="shared" si="1"/>
        <v>-88839372</v>
      </c>
      <c r="R27" s="73">
        <f t="shared" si="1"/>
        <v>-180102985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-606911205</v>
      </c>
      <c r="X27" s="73">
        <f t="shared" si="1"/>
        <v>-1030707785</v>
      </c>
      <c r="Y27" s="73">
        <f t="shared" si="1"/>
        <v>423796580</v>
      </c>
      <c r="Z27" s="170">
        <f>+IF(X27&lt;&gt;0,+(Y27/X27)*100,0)</f>
        <v>-41.11704463355732</v>
      </c>
      <c r="AA27" s="74">
        <f>SUM(AA21:AA26)</f>
        <v>-1634319577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69000000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-50709030</v>
      </c>
      <c r="D35" s="155"/>
      <c r="E35" s="59">
        <v>-49273748</v>
      </c>
      <c r="F35" s="60">
        <v>-47641565</v>
      </c>
      <c r="G35" s="60"/>
      <c r="H35" s="60"/>
      <c r="I35" s="60">
        <v>-8245684</v>
      </c>
      <c r="J35" s="60">
        <v>-8245684</v>
      </c>
      <c r="K35" s="60"/>
      <c r="L35" s="60"/>
      <c r="M35" s="60">
        <v>-14878418</v>
      </c>
      <c r="N35" s="60">
        <v>-14878418</v>
      </c>
      <c r="O35" s="60"/>
      <c r="P35" s="60"/>
      <c r="Q35" s="60">
        <v>-8625232</v>
      </c>
      <c r="R35" s="60">
        <v>-8625232</v>
      </c>
      <c r="S35" s="60"/>
      <c r="T35" s="60"/>
      <c r="U35" s="60"/>
      <c r="V35" s="60"/>
      <c r="W35" s="60">
        <v>-31749334</v>
      </c>
      <c r="X35" s="60">
        <v>-31749334</v>
      </c>
      <c r="Y35" s="60"/>
      <c r="Z35" s="140"/>
      <c r="AA35" s="62">
        <v>-47641565</v>
      </c>
    </row>
    <row r="36" spans="1:27" ht="13.5">
      <c r="A36" s="250" t="s">
        <v>198</v>
      </c>
      <c r="B36" s="251"/>
      <c r="C36" s="168">
        <f aca="true" t="shared" si="2" ref="C36:Y36">SUM(C31:C35)</f>
        <v>-50709030</v>
      </c>
      <c r="D36" s="168">
        <f>SUM(D31:D35)</f>
        <v>0</v>
      </c>
      <c r="E36" s="72">
        <f t="shared" si="2"/>
        <v>19726252</v>
      </c>
      <c r="F36" s="73">
        <f t="shared" si="2"/>
        <v>-47641565</v>
      </c>
      <c r="G36" s="73">
        <f t="shared" si="2"/>
        <v>0</v>
      </c>
      <c r="H36" s="73">
        <f t="shared" si="2"/>
        <v>0</v>
      </c>
      <c r="I36" s="73">
        <f t="shared" si="2"/>
        <v>-8245684</v>
      </c>
      <c r="J36" s="73">
        <f t="shared" si="2"/>
        <v>-8245684</v>
      </c>
      <c r="K36" s="73">
        <f t="shared" si="2"/>
        <v>0</v>
      </c>
      <c r="L36" s="73">
        <f t="shared" si="2"/>
        <v>0</v>
      </c>
      <c r="M36" s="73">
        <f t="shared" si="2"/>
        <v>-14878418</v>
      </c>
      <c r="N36" s="73">
        <f t="shared" si="2"/>
        <v>-14878418</v>
      </c>
      <c r="O36" s="73">
        <f t="shared" si="2"/>
        <v>0</v>
      </c>
      <c r="P36" s="73">
        <f t="shared" si="2"/>
        <v>0</v>
      </c>
      <c r="Q36" s="73">
        <f t="shared" si="2"/>
        <v>-8625232</v>
      </c>
      <c r="R36" s="73">
        <f t="shared" si="2"/>
        <v>-8625232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-31749334</v>
      </c>
      <c r="X36" s="73">
        <f t="shared" si="2"/>
        <v>-31749334</v>
      </c>
      <c r="Y36" s="73">
        <f t="shared" si="2"/>
        <v>0</v>
      </c>
      <c r="Z36" s="170">
        <f>+IF(X36&lt;&gt;0,+(Y36/X36)*100,0)</f>
        <v>0</v>
      </c>
      <c r="AA36" s="74">
        <f>SUM(AA31:AA35)</f>
        <v>-47641565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-683798225</v>
      </c>
      <c r="D38" s="153">
        <f>+D17+D27+D36</f>
        <v>0</v>
      </c>
      <c r="E38" s="99">
        <f t="shared" si="3"/>
        <v>224459556</v>
      </c>
      <c r="F38" s="100">
        <f t="shared" si="3"/>
        <v>-2562661</v>
      </c>
      <c r="G38" s="100">
        <f t="shared" si="3"/>
        <v>235662149</v>
      </c>
      <c r="H38" s="100">
        <f t="shared" si="3"/>
        <v>99492057</v>
      </c>
      <c r="I38" s="100">
        <f t="shared" si="3"/>
        <v>-81794709</v>
      </c>
      <c r="J38" s="100">
        <f t="shared" si="3"/>
        <v>253359497</v>
      </c>
      <c r="K38" s="100">
        <f t="shared" si="3"/>
        <v>-223822286</v>
      </c>
      <c r="L38" s="100">
        <f t="shared" si="3"/>
        <v>51578577</v>
      </c>
      <c r="M38" s="100">
        <f t="shared" si="3"/>
        <v>143944149</v>
      </c>
      <c r="N38" s="100">
        <f t="shared" si="3"/>
        <v>-28299560</v>
      </c>
      <c r="O38" s="100">
        <f t="shared" si="3"/>
        <v>-72254289</v>
      </c>
      <c r="P38" s="100">
        <f t="shared" si="3"/>
        <v>246904082</v>
      </c>
      <c r="Q38" s="100">
        <f t="shared" si="3"/>
        <v>314618838</v>
      </c>
      <c r="R38" s="100">
        <f t="shared" si="3"/>
        <v>489268631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714328568</v>
      </c>
      <c r="X38" s="100">
        <f t="shared" si="3"/>
        <v>761407855</v>
      </c>
      <c r="Y38" s="100">
        <f t="shared" si="3"/>
        <v>-47079287</v>
      </c>
      <c r="Z38" s="137">
        <f>+IF(X38&lt;&gt;0,+(Y38/X38)*100,0)</f>
        <v>-6.183189034738812</v>
      </c>
      <c r="AA38" s="102">
        <f>+AA17+AA27+AA36</f>
        <v>-2562661</v>
      </c>
    </row>
    <row r="39" spans="1:27" ht="13.5">
      <c r="A39" s="249" t="s">
        <v>200</v>
      </c>
      <c r="B39" s="182"/>
      <c r="C39" s="153">
        <v>2373900195</v>
      </c>
      <c r="D39" s="153"/>
      <c r="E39" s="99">
        <v>2291797904</v>
      </c>
      <c r="F39" s="100">
        <v>1686753585</v>
      </c>
      <c r="G39" s="100">
        <v>1690101970</v>
      </c>
      <c r="H39" s="100">
        <v>1925764119</v>
      </c>
      <c r="I39" s="100">
        <v>2025256176</v>
      </c>
      <c r="J39" s="100">
        <v>1690101970</v>
      </c>
      <c r="K39" s="100">
        <v>1943461467</v>
      </c>
      <c r="L39" s="100">
        <v>1719639181</v>
      </c>
      <c r="M39" s="100">
        <v>1771217758</v>
      </c>
      <c r="N39" s="100">
        <v>1943461467</v>
      </c>
      <c r="O39" s="100">
        <v>1915161907</v>
      </c>
      <c r="P39" s="100">
        <v>1842907618</v>
      </c>
      <c r="Q39" s="100">
        <v>2089811700</v>
      </c>
      <c r="R39" s="100">
        <v>1915161907</v>
      </c>
      <c r="S39" s="100"/>
      <c r="T39" s="100"/>
      <c r="U39" s="100"/>
      <c r="V39" s="100"/>
      <c r="W39" s="100">
        <v>1690101970</v>
      </c>
      <c r="X39" s="100">
        <v>1686753585</v>
      </c>
      <c r="Y39" s="100">
        <v>3348385</v>
      </c>
      <c r="Z39" s="137">
        <v>0.2</v>
      </c>
      <c r="AA39" s="102">
        <v>1686753585</v>
      </c>
    </row>
    <row r="40" spans="1:27" ht="13.5">
      <c r="A40" s="269" t="s">
        <v>201</v>
      </c>
      <c r="B40" s="256"/>
      <c r="C40" s="257">
        <v>1690101970</v>
      </c>
      <c r="D40" s="257"/>
      <c r="E40" s="258">
        <v>2516257459</v>
      </c>
      <c r="F40" s="259">
        <v>1684190924</v>
      </c>
      <c r="G40" s="259">
        <v>1925764119</v>
      </c>
      <c r="H40" s="259">
        <v>2025256176</v>
      </c>
      <c r="I40" s="259">
        <v>1943461467</v>
      </c>
      <c r="J40" s="259">
        <v>1943461467</v>
      </c>
      <c r="K40" s="259">
        <v>1719639181</v>
      </c>
      <c r="L40" s="259">
        <v>1771217758</v>
      </c>
      <c r="M40" s="259">
        <v>1915161907</v>
      </c>
      <c r="N40" s="259">
        <v>1915161907</v>
      </c>
      <c r="O40" s="259">
        <v>1842907618</v>
      </c>
      <c r="P40" s="259">
        <v>2089811700</v>
      </c>
      <c r="Q40" s="259">
        <v>2404430538</v>
      </c>
      <c r="R40" s="259">
        <v>2404430538</v>
      </c>
      <c r="S40" s="259"/>
      <c r="T40" s="259"/>
      <c r="U40" s="259"/>
      <c r="V40" s="259"/>
      <c r="W40" s="259">
        <v>2404430538</v>
      </c>
      <c r="X40" s="259">
        <v>2448161440</v>
      </c>
      <c r="Y40" s="259">
        <v>-43730902</v>
      </c>
      <c r="Z40" s="260">
        <v>-1.79</v>
      </c>
      <c r="AA40" s="261">
        <v>1684190924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1281272086</v>
      </c>
      <c r="D5" s="200">
        <f t="shared" si="0"/>
        <v>0</v>
      </c>
      <c r="E5" s="106">
        <f t="shared" si="0"/>
        <v>812078758</v>
      </c>
      <c r="F5" s="106">
        <f t="shared" si="0"/>
        <v>1008229583</v>
      </c>
      <c r="G5" s="106">
        <f t="shared" si="0"/>
        <v>2308097</v>
      </c>
      <c r="H5" s="106">
        <f t="shared" si="0"/>
        <v>40221732</v>
      </c>
      <c r="I5" s="106">
        <f t="shared" si="0"/>
        <v>85095344</v>
      </c>
      <c r="J5" s="106">
        <f t="shared" si="0"/>
        <v>127625173</v>
      </c>
      <c r="K5" s="106">
        <f t="shared" si="0"/>
        <v>85567051</v>
      </c>
      <c r="L5" s="106">
        <f t="shared" si="0"/>
        <v>90386350</v>
      </c>
      <c r="M5" s="106">
        <f t="shared" si="0"/>
        <v>123229650</v>
      </c>
      <c r="N5" s="106">
        <f t="shared" si="0"/>
        <v>299183051</v>
      </c>
      <c r="O5" s="106">
        <f t="shared" si="0"/>
        <v>40944149</v>
      </c>
      <c r="P5" s="106">
        <f t="shared" si="0"/>
        <v>50319464</v>
      </c>
      <c r="Q5" s="106">
        <f t="shared" si="0"/>
        <v>88839367</v>
      </c>
      <c r="R5" s="106">
        <f t="shared" si="0"/>
        <v>180102980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606911204</v>
      </c>
      <c r="X5" s="106">
        <f t="shared" si="0"/>
        <v>756172189</v>
      </c>
      <c r="Y5" s="106">
        <f t="shared" si="0"/>
        <v>-149260985</v>
      </c>
      <c r="Z5" s="201">
        <f>+IF(X5&lt;&gt;0,+(Y5/X5)*100,0)</f>
        <v>-19.739020711326372</v>
      </c>
      <c r="AA5" s="199">
        <f>SUM(AA11:AA18)</f>
        <v>1008229583</v>
      </c>
    </row>
    <row r="6" spans="1:27" ht="13.5">
      <c r="A6" s="291" t="s">
        <v>205</v>
      </c>
      <c r="B6" s="142"/>
      <c r="C6" s="62">
        <v>28876692</v>
      </c>
      <c r="D6" s="156"/>
      <c r="E6" s="60">
        <v>155086510</v>
      </c>
      <c r="F6" s="60">
        <v>43000000</v>
      </c>
      <c r="G6" s="60"/>
      <c r="H6" s="60">
        <v>11204521</v>
      </c>
      <c r="I6" s="60">
        <v>12235571</v>
      </c>
      <c r="J6" s="60">
        <v>23440092</v>
      </c>
      <c r="K6" s="60">
        <v>18984515</v>
      </c>
      <c r="L6" s="60">
        <v>17214594</v>
      </c>
      <c r="M6" s="60">
        <v>35541961</v>
      </c>
      <c r="N6" s="60">
        <v>71741070</v>
      </c>
      <c r="O6" s="60">
        <v>2131254</v>
      </c>
      <c r="P6" s="60">
        <v>3847725</v>
      </c>
      <c r="Q6" s="60">
        <v>12485895</v>
      </c>
      <c r="R6" s="60">
        <v>18464874</v>
      </c>
      <c r="S6" s="60"/>
      <c r="T6" s="60"/>
      <c r="U6" s="60"/>
      <c r="V6" s="60"/>
      <c r="W6" s="60">
        <v>113646036</v>
      </c>
      <c r="X6" s="60">
        <v>32250000</v>
      </c>
      <c r="Y6" s="60">
        <v>81396036</v>
      </c>
      <c r="Z6" s="140">
        <v>252.39</v>
      </c>
      <c r="AA6" s="155">
        <v>43000000</v>
      </c>
    </row>
    <row r="7" spans="1:27" ht="13.5">
      <c r="A7" s="291" t="s">
        <v>206</v>
      </c>
      <c r="B7" s="142"/>
      <c r="C7" s="62">
        <v>111094212</v>
      </c>
      <c r="D7" s="156"/>
      <c r="E7" s="60">
        <v>48000000</v>
      </c>
      <c r="F7" s="60">
        <v>141850000</v>
      </c>
      <c r="G7" s="60"/>
      <c r="H7" s="60"/>
      <c r="I7" s="60">
        <v>5440485</v>
      </c>
      <c r="J7" s="60">
        <v>5440485</v>
      </c>
      <c r="K7" s="60">
        <v>4666028</v>
      </c>
      <c r="L7" s="60">
        <v>14598783</v>
      </c>
      <c r="M7" s="60">
        <v>8375279</v>
      </c>
      <c r="N7" s="60">
        <v>27640090</v>
      </c>
      <c r="O7" s="60">
        <v>6292401</v>
      </c>
      <c r="P7" s="60">
        <v>9846106</v>
      </c>
      <c r="Q7" s="60">
        <v>9627519</v>
      </c>
      <c r="R7" s="60">
        <v>25766026</v>
      </c>
      <c r="S7" s="60"/>
      <c r="T7" s="60"/>
      <c r="U7" s="60"/>
      <c r="V7" s="60"/>
      <c r="W7" s="60">
        <v>58846601</v>
      </c>
      <c r="X7" s="60">
        <v>106387500</v>
      </c>
      <c r="Y7" s="60">
        <v>-47540899</v>
      </c>
      <c r="Z7" s="140">
        <v>-44.69</v>
      </c>
      <c r="AA7" s="155">
        <v>141850000</v>
      </c>
    </row>
    <row r="8" spans="1:27" ht="13.5">
      <c r="A8" s="291" t="s">
        <v>207</v>
      </c>
      <c r="B8" s="142"/>
      <c r="C8" s="62"/>
      <c r="D8" s="156"/>
      <c r="E8" s="60">
        <v>20503100</v>
      </c>
      <c r="F8" s="60">
        <v>45618569</v>
      </c>
      <c r="G8" s="60">
        <v>1582325</v>
      </c>
      <c r="H8" s="60">
        <v>3502722</v>
      </c>
      <c r="I8" s="60">
        <v>18943600</v>
      </c>
      <c r="J8" s="60">
        <v>24028647</v>
      </c>
      <c r="K8" s="60">
        <v>15091712</v>
      </c>
      <c r="L8" s="60">
        <v>9673073</v>
      </c>
      <c r="M8" s="60">
        <v>16306096</v>
      </c>
      <c r="N8" s="60">
        <v>41070881</v>
      </c>
      <c r="O8" s="60">
        <v>9180104</v>
      </c>
      <c r="P8" s="60">
        <v>7901401</v>
      </c>
      <c r="Q8" s="60">
        <v>7586267</v>
      </c>
      <c r="R8" s="60">
        <v>24667772</v>
      </c>
      <c r="S8" s="60"/>
      <c r="T8" s="60"/>
      <c r="U8" s="60"/>
      <c r="V8" s="60"/>
      <c r="W8" s="60">
        <v>89767300</v>
      </c>
      <c r="X8" s="60">
        <v>34213927</v>
      </c>
      <c r="Y8" s="60">
        <v>55553373</v>
      </c>
      <c r="Z8" s="140">
        <v>162.37</v>
      </c>
      <c r="AA8" s="155">
        <v>45618569</v>
      </c>
    </row>
    <row r="9" spans="1:27" ht="13.5">
      <c r="A9" s="291" t="s">
        <v>208</v>
      </c>
      <c r="B9" s="142"/>
      <c r="C9" s="62"/>
      <c r="D9" s="156"/>
      <c r="E9" s="60">
        <v>122221390</v>
      </c>
      <c r="F9" s="60">
        <v>163577520</v>
      </c>
      <c r="G9" s="60"/>
      <c r="H9" s="60">
        <v>5384401</v>
      </c>
      <c r="I9" s="60">
        <v>32498000</v>
      </c>
      <c r="J9" s="60">
        <v>37882401</v>
      </c>
      <c r="K9" s="60">
        <v>16509267</v>
      </c>
      <c r="L9" s="60">
        <v>12118947</v>
      </c>
      <c r="M9" s="60">
        <v>35851071</v>
      </c>
      <c r="N9" s="60">
        <v>64479285</v>
      </c>
      <c r="O9" s="60">
        <v>7559241</v>
      </c>
      <c r="P9" s="60">
        <v>7621957</v>
      </c>
      <c r="Q9" s="60">
        <v>25055756</v>
      </c>
      <c r="R9" s="60">
        <v>40236954</v>
      </c>
      <c r="S9" s="60"/>
      <c r="T9" s="60"/>
      <c r="U9" s="60"/>
      <c r="V9" s="60"/>
      <c r="W9" s="60">
        <v>142598640</v>
      </c>
      <c r="X9" s="60">
        <v>122683140</v>
      </c>
      <c r="Y9" s="60">
        <v>19915500</v>
      </c>
      <c r="Z9" s="140">
        <v>16.23</v>
      </c>
      <c r="AA9" s="155">
        <v>163577520</v>
      </c>
    </row>
    <row r="10" spans="1:27" ht="13.5">
      <c r="A10" s="291" t="s">
        <v>209</v>
      </c>
      <c r="B10" s="142"/>
      <c r="C10" s="62">
        <v>1037865490</v>
      </c>
      <c r="D10" s="156"/>
      <c r="E10" s="60">
        <v>233938640</v>
      </c>
      <c r="F10" s="60">
        <v>214449578</v>
      </c>
      <c r="G10" s="60"/>
      <c r="H10" s="60">
        <v>10533006</v>
      </c>
      <c r="I10" s="60">
        <v>9656059</v>
      </c>
      <c r="J10" s="60">
        <v>20189065</v>
      </c>
      <c r="K10" s="60">
        <v>22586845</v>
      </c>
      <c r="L10" s="60">
        <v>25158597</v>
      </c>
      <c r="M10" s="60">
        <v>13624598</v>
      </c>
      <c r="N10" s="60">
        <v>61370040</v>
      </c>
      <c r="O10" s="60">
        <v>7563606</v>
      </c>
      <c r="P10" s="60">
        <v>7484374</v>
      </c>
      <c r="Q10" s="60">
        <v>18640256</v>
      </c>
      <c r="R10" s="60">
        <v>33688236</v>
      </c>
      <c r="S10" s="60"/>
      <c r="T10" s="60"/>
      <c r="U10" s="60"/>
      <c r="V10" s="60"/>
      <c r="W10" s="60">
        <v>115247341</v>
      </c>
      <c r="X10" s="60">
        <v>160837184</v>
      </c>
      <c r="Y10" s="60">
        <v>-45589843</v>
      </c>
      <c r="Z10" s="140">
        <v>-28.35</v>
      </c>
      <c r="AA10" s="155">
        <v>214449578</v>
      </c>
    </row>
    <row r="11" spans="1:27" ht="13.5">
      <c r="A11" s="292" t="s">
        <v>210</v>
      </c>
      <c r="B11" s="142"/>
      <c r="C11" s="293">
        <f aca="true" t="shared" si="1" ref="C11:Y11">SUM(C6:C10)</f>
        <v>1177836394</v>
      </c>
      <c r="D11" s="294">
        <f t="shared" si="1"/>
        <v>0</v>
      </c>
      <c r="E11" s="295">
        <f t="shared" si="1"/>
        <v>579749640</v>
      </c>
      <c r="F11" s="295">
        <f t="shared" si="1"/>
        <v>608495667</v>
      </c>
      <c r="G11" s="295">
        <f t="shared" si="1"/>
        <v>1582325</v>
      </c>
      <c r="H11" s="295">
        <f t="shared" si="1"/>
        <v>30624650</v>
      </c>
      <c r="I11" s="295">
        <f t="shared" si="1"/>
        <v>78773715</v>
      </c>
      <c r="J11" s="295">
        <f t="shared" si="1"/>
        <v>110980690</v>
      </c>
      <c r="K11" s="295">
        <f t="shared" si="1"/>
        <v>77838367</v>
      </c>
      <c r="L11" s="295">
        <f t="shared" si="1"/>
        <v>78763994</v>
      </c>
      <c r="M11" s="295">
        <f t="shared" si="1"/>
        <v>109699005</v>
      </c>
      <c r="N11" s="295">
        <f t="shared" si="1"/>
        <v>266301366</v>
      </c>
      <c r="O11" s="295">
        <f t="shared" si="1"/>
        <v>32726606</v>
      </c>
      <c r="P11" s="295">
        <f t="shared" si="1"/>
        <v>36701563</v>
      </c>
      <c r="Q11" s="295">
        <f t="shared" si="1"/>
        <v>73395693</v>
      </c>
      <c r="R11" s="295">
        <f t="shared" si="1"/>
        <v>142823862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520105918</v>
      </c>
      <c r="X11" s="295">
        <f t="shared" si="1"/>
        <v>456371751</v>
      </c>
      <c r="Y11" s="295">
        <f t="shared" si="1"/>
        <v>63734167</v>
      </c>
      <c r="Z11" s="296">
        <f>+IF(X11&lt;&gt;0,+(Y11/X11)*100,0)</f>
        <v>13.96540580356824</v>
      </c>
      <c r="AA11" s="297">
        <f>SUM(AA6:AA10)</f>
        <v>608495667</v>
      </c>
    </row>
    <row r="12" spans="1:27" ht="13.5">
      <c r="A12" s="298" t="s">
        <v>211</v>
      </c>
      <c r="B12" s="136"/>
      <c r="C12" s="62">
        <v>12504687</v>
      </c>
      <c r="D12" s="156"/>
      <c r="E12" s="60">
        <v>8590000</v>
      </c>
      <c r="F12" s="60">
        <v>20356474</v>
      </c>
      <c r="G12" s="60"/>
      <c r="H12" s="60"/>
      <c r="I12" s="60">
        <v>357338</v>
      </c>
      <c r="J12" s="60">
        <v>357338</v>
      </c>
      <c r="K12" s="60">
        <v>3036018</v>
      </c>
      <c r="L12" s="60">
        <v>4506270</v>
      </c>
      <c r="M12" s="60">
        <v>9313659</v>
      </c>
      <c r="N12" s="60">
        <v>16855947</v>
      </c>
      <c r="O12" s="60">
        <v>4822343</v>
      </c>
      <c r="P12" s="60">
        <v>5007324</v>
      </c>
      <c r="Q12" s="60">
        <v>5600371</v>
      </c>
      <c r="R12" s="60">
        <v>15430038</v>
      </c>
      <c r="S12" s="60"/>
      <c r="T12" s="60"/>
      <c r="U12" s="60"/>
      <c r="V12" s="60"/>
      <c r="W12" s="60">
        <v>32643323</v>
      </c>
      <c r="X12" s="60">
        <v>15267356</v>
      </c>
      <c r="Y12" s="60">
        <v>17375967</v>
      </c>
      <c r="Z12" s="140">
        <v>113.81</v>
      </c>
      <c r="AA12" s="155">
        <v>20356474</v>
      </c>
    </row>
    <row r="13" spans="1:27" ht="13.5">
      <c r="A13" s="298" t="s">
        <v>212</v>
      </c>
      <c r="B13" s="136"/>
      <c r="C13" s="273"/>
      <c r="D13" s="274"/>
      <c r="E13" s="275">
        <v>60000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89133969</v>
      </c>
      <c r="D15" s="156"/>
      <c r="E15" s="60">
        <v>223679118</v>
      </c>
      <c r="F15" s="60">
        <v>350377442</v>
      </c>
      <c r="G15" s="60">
        <v>725772</v>
      </c>
      <c r="H15" s="60">
        <v>9597082</v>
      </c>
      <c r="I15" s="60">
        <v>5964291</v>
      </c>
      <c r="J15" s="60">
        <v>16287145</v>
      </c>
      <c r="K15" s="60">
        <v>4692666</v>
      </c>
      <c r="L15" s="60">
        <v>7116086</v>
      </c>
      <c r="M15" s="60">
        <v>4216986</v>
      </c>
      <c r="N15" s="60">
        <v>16025738</v>
      </c>
      <c r="O15" s="60">
        <v>3395200</v>
      </c>
      <c r="P15" s="60">
        <v>8610577</v>
      </c>
      <c r="Q15" s="60">
        <v>9843303</v>
      </c>
      <c r="R15" s="60">
        <v>21849080</v>
      </c>
      <c r="S15" s="60"/>
      <c r="T15" s="60"/>
      <c r="U15" s="60"/>
      <c r="V15" s="60"/>
      <c r="W15" s="60">
        <v>54161963</v>
      </c>
      <c r="X15" s="60">
        <v>262783082</v>
      </c>
      <c r="Y15" s="60">
        <v>-208621119</v>
      </c>
      <c r="Z15" s="140">
        <v>-79.39</v>
      </c>
      <c r="AA15" s="155">
        <v>350377442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1797036</v>
      </c>
      <c r="D18" s="276"/>
      <c r="E18" s="82"/>
      <c r="F18" s="82">
        <v>29000000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21750000</v>
      </c>
      <c r="Y18" s="82">
        <v>-21750000</v>
      </c>
      <c r="Z18" s="270">
        <v>-100</v>
      </c>
      <c r="AA18" s="278">
        <v>29000000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834087661</v>
      </c>
      <c r="F20" s="100">
        <f t="shared" si="2"/>
        <v>626089994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469567496</v>
      </c>
      <c r="Y20" s="100">
        <f t="shared" si="2"/>
        <v>-469567496</v>
      </c>
      <c r="Z20" s="137">
        <f>+IF(X20&lt;&gt;0,+(Y20/X20)*100,0)</f>
        <v>-100</v>
      </c>
      <c r="AA20" s="153">
        <f>SUM(AA26:AA33)</f>
        <v>626089994</v>
      </c>
    </row>
    <row r="21" spans="1:27" ht="13.5">
      <c r="A21" s="291" t="s">
        <v>205</v>
      </c>
      <c r="B21" s="142"/>
      <c r="C21" s="62"/>
      <c r="D21" s="156"/>
      <c r="E21" s="60">
        <v>168000000</v>
      </c>
      <c r="F21" s="60">
        <v>222956000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167217000</v>
      </c>
      <c r="Y21" s="60">
        <v>-167217000</v>
      </c>
      <c r="Z21" s="140">
        <v>-100</v>
      </c>
      <c r="AA21" s="155">
        <v>222956000</v>
      </c>
    </row>
    <row r="22" spans="1:27" ht="13.5">
      <c r="A22" s="291" t="s">
        <v>206</v>
      </c>
      <c r="B22" s="142"/>
      <c r="C22" s="62"/>
      <c r="D22" s="156"/>
      <c r="E22" s="60">
        <v>100000000</v>
      </c>
      <c r="F22" s="60">
        <v>52478534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39358901</v>
      </c>
      <c r="Y22" s="60">
        <v>-39358901</v>
      </c>
      <c r="Z22" s="140">
        <v>-100</v>
      </c>
      <c r="AA22" s="155">
        <v>52478534</v>
      </c>
    </row>
    <row r="23" spans="1:27" ht="13.5">
      <c r="A23" s="291" t="s">
        <v>207</v>
      </c>
      <c r="B23" s="142"/>
      <c r="C23" s="62"/>
      <c r="D23" s="156"/>
      <c r="E23" s="60">
        <v>130000000</v>
      </c>
      <c r="F23" s="60">
        <v>87500000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65625000</v>
      </c>
      <c r="Y23" s="60">
        <v>-65625000</v>
      </c>
      <c r="Z23" s="140">
        <v>-100</v>
      </c>
      <c r="AA23" s="155">
        <v>87500000</v>
      </c>
    </row>
    <row r="24" spans="1:27" ht="13.5">
      <c r="A24" s="291" t="s">
        <v>208</v>
      </c>
      <c r="B24" s="142"/>
      <c r="C24" s="62"/>
      <c r="D24" s="156"/>
      <c r="E24" s="60">
        <v>283698323</v>
      </c>
      <c r="F24" s="60">
        <v>71880803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53910602</v>
      </c>
      <c r="Y24" s="60">
        <v>-53910602</v>
      </c>
      <c r="Z24" s="140">
        <v>-100</v>
      </c>
      <c r="AA24" s="155">
        <v>71880803</v>
      </c>
    </row>
    <row r="25" spans="1:27" ht="13.5">
      <c r="A25" s="291" t="s">
        <v>209</v>
      </c>
      <c r="B25" s="142"/>
      <c r="C25" s="62"/>
      <c r="D25" s="156"/>
      <c r="E25" s="60"/>
      <c r="F25" s="60">
        <v>750000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562500</v>
      </c>
      <c r="Y25" s="60">
        <v>-562500</v>
      </c>
      <c r="Z25" s="140">
        <v>-100</v>
      </c>
      <c r="AA25" s="155">
        <v>750000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681698323</v>
      </c>
      <c r="F26" s="295">
        <f t="shared" si="3"/>
        <v>435565337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326674003</v>
      </c>
      <c r="Y26" s="295">
        <f t="shared" si="3"/>
        <v>-326674003</v>
      </c>
      <c r="Z26" s="296">
        <f>+IF(X26&lt;&gt;0,+(Y26/X26)*100,0)</f>
        <v>-100</v>
      </c>
      <c r="AA26" s="297">
        <f>SUM(AA21:AA25)</f>
        <v>435565337</v>
      </c>
    </row>
    <row r="27" spans="1:27" ht="13.5">
      <c r="A27" s="298" t="s">
        <v>211</v>
      </c>
      <c r="B27" s="147"/>
      <c r="C27" s="62"/>
      <c r="D27" s="156"/>
      <c r="E27" s="60">
        <v>99957149</v>
      </c>
      <c r="F27" s="60">
        <v>73167819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54875864</v>
      </c>
      <c r="Y27" s="60">
        <v>-54875864</v>
      </c>
      <c r="Z27" s="140">
        <v>-100</v>
      </c>
      <c r="AA27" s="155">
        <v>73167819</v>
      </c>
    </row>
    <row r="28" spans="1:27" ht="13.5">
      <c r="A28" s="298" t="s">
        <v>212</v>
      </c>
      <c r="B28" s="147"/>
      <c r="C28" s="273"/>
      <c r="D28" s="274"/>
      <c r="E28" s="275">
        <v>850000</v>
      </c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51582189</v>
      </c>
      <c r="F30" s="60">
        <v>117356838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88017629</v>
      </c>
      <c r="Y30" s="60">
        <v>-88017629</v>
      </c>
      <c r="Z30" s="140">
        <v>-100</v>
      </c>
      <c r="AA30" s="155">
        <v>117356838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28876692</v>
      </c>
      <c r="D36" s="156">
        <f t="shared" si="4"/>
        <v>0</v>
      </c>
      <c r="E36" s="60">
        <f t="shared" si="4"/>
        <v>323086510</v>
      </c>
      <c r="F36" s="60">
        <f t="shared" si="4"/>
        <v>265956000</v>
      </c>
      <c r="G36" s="60">
        <f t="shared" si="4"/>
        <v>0</v>
      </c>
      <c r="H36" s="60">
        <f t="shared" si="4"/>
        <v>11204521</v>
      </c>
      <c r="I36" s="60">
        <f t="shared" si="4"/>
        <v>12235571</v>
      </c>
      <c r="J36" s="60">
        <f t="shared" si="4"/>
        <v>23440092</v>
      </c>
      <c r="K36" s="60">
        <f t="shared" si="4"/>
        <v>18984515</v>
      </c>
      <c r="L36" s="60">
        <f t="shared" si="4"/>
        <v>17214594</v>
      </c>
      <c r="M36" s="60">
        <f t="shared" si="4"/>
        <v>35541961</v>
      </c>
      <c r="N36" s="60">
        <f t="shared" si="4"/>
        <v>71741070</v>
      </c>
      <c r="O36" s="60">
        <f t="shared" si="4"/>
        <v>2131254</v>
      </c>
      <c r="P36" s="60">
        <f t="shared" si="4"/>
        <v>3847725</v>
      </c>
      <c r="Q36" s="60">
        <f t="shared" si="4"/>
        <v>12485895</v>
      </c>
      <c r="R36" s="60">
        <f t="shared" si="4"/>
        <v>18464874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113646036</v>
      </c>
      <c r="X36" s="60">
        <f t="shared" si="4"/>
        <v>199467000</v>
      </c>
      <c r="Y36" s="60">
        <f t="shared" si="4"/>
        <v>-85820964</v>
      </c>
      <c r="Z36" s="140">
        <f aca="true" t="shared" si="5" ref="Z36:Z49">+IF(X36&lt;&gt;0,+(Y36/X36)*100,0)</f>
        <v>-43.02514400878341</v>
      </c>
      <c r="AA36" s="155">
        <f>AA6+AA21</f>
        <v>265956000</v>
      </c>
    </row>
    <row r="37" spans="1:27" ht="13.5">
      <c r="A37" s="291" t="s">
        <v>206</v>
      </c>
      <c r="B37" s="142"/>
      <c r="C37" s="62">
        <f t="shared" si="4"/>
        <v>111094212</v>
      </c>
      <c r="D37" s="156">
        <f t="shared" si="4"/>
        <v>0</v>
      </c>
      <c r="E37" s="60">
        <f t="shared" si="4"/>
        <v>148000000</v>
      </c>
      <c r="F37" s="60">
        <f t="shared" si="4"/>
        <v>194328534</v>
      </c>
      <c r="G37" s="60">
        <f t="shared" si="4"/>
        <v>0</v>
      </c>
      <c r="H37" s="60">
        <f t="shared" si="4"/>
        <v>0</v>
      </c>
      <c r="I37" s="60">
        <f t="shared" si="4"/>
        <v>5440485</v>
      </c>
      <c r="J37" s="60">
        <f t="shared" si="4"/>
        <v>5440485</v>
      </c>
      <c r="K37" s="60">
        <f t="shared" si="4"/>
        <v>4666028</v>
      </c>
      <c r="L37" s="60">
        <f t="shared" si="4"/>
        <v>14598783</v>
      </c>
      <c r="M37" s="60">
        <f t="shared" si="4"/>
        <v>8375279</v>
      </c>
      <c r="N37" s="60">
        <f t="shared" si="4"/>
        <v>27640090</v>
      </c>
      <c r="O37" s="60">
        <f t="shared" si="4"/>
        <v>6292401</v>
      </c>
      <c r="P37" s="60">
        <f t="shared" si="4"/>
        <v>9846106</v>
      </c>
      <c r="Q37" s="60">
        <f t="shared" si="4"/>
        <v>9627519</v>
      </c>
      <c r="R37" s="60">
        <f t="shared" si="4"/>
        <v>25766026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58846601</v>
      </c>
      <c r="X37" s="60">
        <f t="shared" si="4"/>
        <v>145746401</v>
      </c>
      <c r="Y37" s="60">
        <f t="shared" si="4"/>
        <v>-86899800</v>
      </c>
      <c r="Z37" s="140">
        <f t="shared" si="5"/>
        <v>-59.62397658107523</v>
      </c>
      <c r="AA37" s="155">
        <f>AA7+AA22</f>
        <v>194328534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150503100</v>
      </c>
      <c r="F38" s="60">
        <f t="shared" si="4"/>
        <v>133118569</v>
      </c>
      <c r="G38" s="60">
        <f t="shared" si="4"/>
        <v>1582325</v>
      </c>
      <c r="H38" s="60">
        <f t="shared" si="4"/>
        <v>3502722</v>
      </c>
      <c r="I38" s="60">
        <f t="shared" si="4"/>
        <v>18943600</v>
      </c>
      <c r="J38" s="60">
        <f t="shared" si="4"/>
        <v>24028647</v>
      </c>
      <c r="K38" s="60">
        <f t="shared" si="4"/>
        <v>15091712</v>
      </c>
      <c r="L38" s="60">
        <f t="shared" si="4"/>
        <v>9673073</v>
      </c>
      <c r="M38" s="60">
        <f t="shared" si="4"/>
        <v>16306096</v>
      </c>
      <c r="N38" s="60">
        <f t="shared" si="4"/>
        <v>41070881</v>
      </c>
      <c r="O38" s="60">
        <f t="shared" si="4"/>
        <v>9180104</v>
      </c>
      <c r="P38" s="60">
        <f t="shared" si="4"/>
        <v>7901401</v>
      </c>
      <c r="Q38" s="60">
        <f t="shared" si="4"/>
        <v>7586267</v>
      </c>
      <c r="R38" s="60">
        <f t="shared" si="4"/>
        <v>24667772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89767300</v>
      </c>
      <c r="X38" s="60">
        <f t="shared" si="4"/>
        <v>99838927</v>
      </c>
      <c r="Y38" s="60">
        <f t="shared" si="4"/>
        <v>-10071627</v>
      </c>
      <c r="Z38" s="140">
        <f t="shared" si="5"/>
        <v>-10.087875844258622</v>
      </c>
      <c r="AA38" s="155">
        <f>AA8+AA23</f>
        <v>133118569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405919713</v>
      </c>
      <c r="F39" s="60">
        <f t="shared" si="4"/>
        <v>235458323</v>
      </c>
      <c r="G39" s="60">
        <f t="shared" si="4"/>
        <v>0</v>
      </c>
      <c r="H39" s="60">
        <f t="shared" si="4"/>
        <v>5384401</v>
      </c>
      <c r="I39" s="60">
        <f t="shared" si="4"/>
        <v>32498000</v>
      </c>
      <c r="J39" s="60">
        <f t="shared" si="4"/>
        <v>37882401</v>
      </c>
      <c r="K39" s="60">
        <f t="shared" si="4"/>
        <v>16509267</v>
      </c>
      <c r="L39" s="60">
        <f t="shared" si="4"/>
        <v>12118947</v>
      </c>
      <c r="M39" s="60">
        <f t="shared" si="4"/>
        <v>35851071</v>
      </c>
      <c r="N39" s="60">
        <f t="shared" si="4"/>
        <v>64479285</v>
      </c>
      <c r="O39" s="60">
        <f t="shared" si="4"/>
        <v>7559241</v>
      </c>
      <c r="P39" s="60">
        <f t="shared" si="4"/>
        <v>7621957</v>
      </c>
      <c r="Q39" s="60">
        <f t="shared" si="4"/>
        <v>25055756</v>
      </c>
      <c r="R39" s="60">
        <f t="shared" si="4"/>
        <v>40236954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142598640</v>
      </c>
      <c r="X39" s="60">
        <f t="shared" si="4"/>
        <v>176593742</v>
      </c>
      <c r="Y39" s="60">
        <f t="shared" si="4"/>
        <v>-33995102</v>
      </c>
      <c r="Z39" s="140">
        <f t="shared" si="5"/>
        <v>-19.250456791385055</v>
      </c>
      <c r="AA39" s="155">
        <f>AA9+AA24</f>
        <v>235458323</v>
      </c>
    </row>
    <row r="40" spans="1:27" ht="13.5">
      <c r="A40" s="291" t="s">
        <v>209</v>
      </c>
      <c r="B40" s="142"/>
      <c r="C40" s="62">
        <f t="shared" si="4"/>
        <v>1037865490</v>
      </c>
      <c r="D40" s="156">
        <f t="shared" si="4"/>
        <v>0</v>
      </c>
      <c r="E40" s="60">
        <f t="shared" si="4"/>
        <v>233938640</v>
      </c>
      <c r="F40" s="60">
        <f t="shared" si="4"/>
        <v>215199578</v>
      </c>
      <c r="G40" s="60">
        <f t="shared" si="4"/>
        <v>0</v>
      </c>
      <c r="H40" s="60">
        <f t="shared" si="4"/>
        <v>10533006</v>
      </c>
      <c r="I40" s="60">
        <f t="shared" si="4"/>
        <v>9656059</v>
      </c>
      <c r="J40" s="60">
        <f t="shared" si="4"/>
        <v>20189065</v>
      </c>
      <c r="K40" s="60">
        <f t="shared" si="4"/>
        <v>22586845</v>
      </c>
      <c r="L40" s="60">
        <f t="shared" si="4"/>
        <v>25158597</v>
      </c>
      <c r="M40" s="60">
        <f t="shared" si="4"/>
        <v>13624598</v>
      </c>
      <c r="N40" s="60">
        <f t="shared" si="4"/>
        <v>61370040</v>
      </c>
      <c r="O40" s="60">
        <f t="shared" si="4"/>
        <v>7563606</v>
      </c>
      <c r="P40" s="60">
        <f t="shared" si="4"/>
        <v>7484374</v>
      </c>
      <c r="Q40" s="60">
        <f t="shared" si="4"/>
        <v>18640256</v>
      </c>
      <c r="R40" s="60">
        <f t="shared" si="4"/>
        <v>33688236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115247341</v>
      </c>
      <c r="X40" s="60">
        <f t="shared" si="4"/>
        <v>161399684</v>
      </c>
      <c r="Y40" s="60">
        <f t="shared" si="4"/>
        <v>-46152343</v>
      </c>
      <c r="Z40" s="140">
        <f t="shared" si="5"/>
        <v>-28.595064039902336</v>
      </c>
      <c r="AA40" s="155">
        <f>AA10+AA25</f>
        <v>215199578</v>
      </c>
    </row>
    <row r="41" spans="1:27" ht="13.5">
      <c r="A41" s="292" t="s">
        <v>210</v>
      </c>
      <c r="B41" s="142"/>
      <c r="C41" s="293">
        <f aca="true" t="shared" si="6" ref="C41:Y41">SUM(C36:C40)</f>
        <v>1177836394</v>
      </c>
      <c r="D41" s="294">
        <f t="shared" si="6"/>
        <v>0</v>
      </c>
      <c r="E41" s="295">
        <f t="shared" si="6"/>
        <v>1261447963</v>
      </c>
      <c r="F41" s="295">
        <f t="shared" si="6"/>
        <v>1044061004</v>
      </c>
      <c r="G41" s="295">
        <f t="shared" si="6"/>
        <v>1582325</v>
      </c>
      <c r="H41" s="295">
        <f t="shared" si="6"/>
        <v>30624650</v>
      </c>
      <c r="I41" s="295">
        <f t="shared" si="6"/>
        <v>78773715</v>
      </c>
      <c r="J41" s="295">
        <f t="shared" si="6"/>
        <v>110980690</v>
      </c>
      <c r="K41" s="295">
        <f t="shared" si="6"/>
        <v>77838367</v>
      </c>
      <c r="L41" s="295">
        <f t="shared" si="6"/>
        <v>78763994</v>
      </c>
      <c r="M41" s="295">
        <f t="shared" si="6"/>
        <v>109699005</v>
      </c>
      <c r="N41" s="295">
        <f t="shared" si="6"/>
        <v>266301366</v>
      </c>
      <c r="O41" s="295">
        <f t="shared" si="6"/>
        <v>32726606</v>
      </c>
      <c r="P41" s="295">
        <f t="shared" si="6"/>
        <v>36701563</v>
      </c>
      <c r="Q41" s="295">
        <f t="shared" si="6"/>
        <v>73395693</v>
      </c>
      <c r="R41" s="295">
        <f t="shared" si="6"/>
        <v>142823862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520105918</v>
      </c>
      <c r="X41" s="295">
        <f t="shared" si="6"/>
        <v>783045754</v>
      </c>
      <c r="Y41" s="295">
        <f t="shared" si="6"/>
        <v>-262939836</v>
      </c>
      <c r="Z41" s="296">
        <f t="shared" si="5"/>
        <v>-33.57911522498339</v>
      </c>
      <c r="AA41" s="297">
        <f>SUM(AA36:AA40)</f>
        <v>1044061004</v>
      </c>
    </row>
    <row r="42" spans="1:27" ht="13.5">
      <c r="A42" s="298" t="s">
        <v>211</v>
      </c>
      <c r="B42" s="136"/>
      <c r="C42" s="95">
        <f aca="true" t="shared" si="7" ref="C42:Y48">C12+C27</f>
        <v>12504687</v>
      </c>
      <c r="D42" s="129">
        <f t="shared" si="7"/>
        <v>0</v>
      </c>
      <c r="E42" s="54">
        <f t="shared" si="7"/>
        <v>108547149</v>
      </c>
      <c r="F42" s="54">
        <f t="shared" si="7"/>
        <v>93524293</v>
      </c>
      <c r="G42" s="54">
        <f t="shared" si="7"/>
        <v>0</v>
      </c>
      <c r="H42" s="54">
        <f t="shared" si="7"/>
        <v>0</v>
      </c>
      <c r="I42" s="54">
        <f t="shared" si="7"/>
        <v>357338</v>
      </c>
      <c r="J42" s="54">
        <f t="shared" si="7"/>
        <v>357338</v>
      </c>
      <c r="K42" s="54">
        <f t="shared" si="7"/>
        <v>3036018</v>
      </c>
      <c r="L42" s="54">
        <f t="shared" si="7"/>
        <v>4506270</v>
      </c>
      <c r="M42" s="54">
        <f t="shared" si="7"/>
        <v>9313659</v>
      </c>
      <c r="N42" s="54">
        <f t="shared" si="7"/>
        <v>16855947</v>
      </c>
      <c r="O42" s="54">
        <f t="shared" si="7"/>
        <v>4822343</v>
      </c>
      <c r="P42" s="54">
        <f t="shared" si="7"/>
        <v>5007324</v>
      </c>
      <c r="Q42" s="54">
        <f t="shared" si="7"/>
        <v>5600371</v>
      </c>
      <c r="R42" s="54">
        <f t="shared" si="7"/>
        <v>15430038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32643323</v>
      </c>
      <c r="X42" s="54">
        <f t="shared" si="7"/>
        <v>70143220</v>
      </c>
      <c r="Y42" s="54">
        <f t="shared" si="7"/>
        <v>-37499897</v>
      </c>
      <c r="Z42" s="184">
        <f t="shared" si="5"/>
        <v>-53.46189838447679</v>
      </c>
      <c r="AA42" s="130">
        <f aca="true" t="shared" si="8" ref="AA42:AA48">AA12+AA27</f>
        <v>93524293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910000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89133969</v>
      </c>
      <c r="D45" s="129">
        <f t="shared" si="7"/>
        <v>0</v>
      </c>
      <c r="E45" s="54">
        <f t="shared" si="7"/>
        <v>275261307</v>
      </c>
      <c r="F45" s="54">
        <f t="shared" si="7"/>
        <v>467734280</v>
      </c>
      <c r="G45" s="54">
        <f t="shared" si="7"/>
        <v>725772</v>
      </c>
      <c r="H45" s="54">
        <f t="shared" si="7"/>
        <v>9597082</v>
      </c>
      <c r="I45" s="54">
        <f t="shared" si="7"/>
        <v>5964291</v>
      </c>
      <c r="J45" s="54">
        <f t="shared" si="7"/>
        <v>16287145</v>
      </c>
      <c r="K45" s="54">
        <f t="shared" si="7"/>
        <v>4692666</v>
      </c>
      <c r="L45" s="54">
        <f t="shared" si="7"/>
        <v>7116086</v>
      </c>
      <c r="M45" s="54">
        <f t="shared" si="7"/>
        <v>4216986</v>
      </c>
      <c r="N45" s="54">
        <f t="shared" si="7"/>
        <v>16025738</v>
      </c>
      <c r="O45" s="54">
        <f t="shared" si="7"/>
        <v>3395200</v>
      </c>
      <c r="P45" s="54">
        <f t="shared" si="7"/>
        <v>8610577</v>
      </c>
      <c r="Q45" s="54">
        <f t="shared" si="7"/>
        <v>9843303</v>
      </c>
      <c r="R45" s="54">
        <f t="shared" si="7"/>
        <v>21849080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54161963</v>
      </c>
      <c r="X45" s="54">
        <f t="shared" si="7"/>
        <v>350800711</v>
      </c>
      <c r="Y45" s="54">
        <f t="shared" si="7"/>
        <v>-296638748</v>
      </c>
      <c r="Z45" s="184">
        <f t="shared" si="5"/>
        <v>-84.560475135411</v>
      </c>
      <c r="AA45" s="130">
        <f t="shared" si="8"/>
        <v>467734280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1797036</v>
      </c>
      <c r="D48" s="129">
        <f t="shared" si="7"/>
        <v>0</v>
      </c>
      <c r="E48" s="54">
        <f t="shared" si="7"/>
        <v>0</v>
      </c>
      <c r="F48" s="54">
        <f t="shared" si="7"/>
        <v>29000000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21750000</v>
      </c>
      <c r="Y48" s="54">
        <f t="shared" si="7"/>
        <v>-21750000</v>
      </c>
      <c r="Z48" s="184">
        <f t="shared" si="5"/>
        <v>-100</v>
      </c>
      <c r="AA48" s="130">
        <f t="shared" si="8"/>
        <v>29000000</v>
      </c>
    </row>
    <row r="49" spans="1:27" ht="13.5">
      <c r="A49" s="308" t="s">
        <v>220</v>
      </c>
      <c r="B49" s="149"/>
      <c r="C49" s="239">
        <f aca="true" t="shared" si="9" ref="C49:Y49">SUM(C41:C48)</f>
        <v>1281272086</v>
      </c>
      <c r="D49" s="218">
        <f t="shared" si="9"/>
        <v>0</v>
      </c>
      <c r="E49" s="220">
        <f t="shared" si="9"/>
        <v>1646166419</v>
      </c>
      <c r="F49" s="220">
        <f t="shared" si="9"/>
        <v>1634319577</v>
      </c>
      <c r="G49" s="220">
        <f t="shared" si="9"/>
        <v>2308097</v>
      </c>
      <c r="H49" s="220">
        <f t="shared" si="9"/>
        <v>40221732</v>
      </c>
      <c r="I49" s="220">
        <f t="shared" si="9"/>
        <v>85095344</v>
      </c>
      <c r="J49" s="220">
        <f t="shared" si="9"/>
        <v>127625173</v>
      </c>
      <c r="K49" s="220">
        <f t="shared" si="9"/>
        <v>85567051</v>
      </c>
      <c r="L49" s="220">
        <f t="shared" si="9"/>
        <v>90386350</v>
      </c>
      <c r="M49" s="220">
        <f t="shared" si="9"/>
        <v>123229650</v>
      </c>
      <c r="N49" s="220">
        <f t="shared" si="9"/>
        <v>299183051</v>
      </c>
      <c r="O49" s="220">
        <f t="shared" si="9"/>
        <v>40944149</v>
      </c>
      <c r="P49" s="220">
        <f t="shared" si="9"/>
        <v>50319464</v>
      </c>
      <c r="Q49" s="220">
        <f t="shared" si="9"/>
        <v>88839367</v>
      </c>
      <c r="R49" s="220">
        <f t="shared" si="9"/>
        <v>180102980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606911204</v>
      </c>
      <c r="X49" s="220">
        <f t="shared" si="9"/>
        <v>1225739685</v>
      </c>
      <c r="Y49" s="220">
        <f t="shared" si="9"/>
        <v>-618828481</v>
      </c>
      <c r="Z49" s="221">
        <f t="shared" si="5"/>
        <v>-50.48612593464329</v>
      </c>
      <c r="AA49" s="222">
        <f>SUM(AA41:AA48)</f>
        <v>1634319577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382959406</v>
      </c>
      <c r="D51" s="129">
        <f t="shared" si="10"/>
        <v>0</v>
      </c>
      <c r="E51" s="54">
        <f t="shared" si="10"/>
        <v>462450050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>
        <v>104435692</v>
      </c>
      <c r="D52" s="156"/>
      <c r="E52" s="60">
        <v>130687670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>
        <v>119755219</v>
      </c>
      <c r="D53" s="156"/>
      <c r="E53" s="60">
        <v>139115819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46388480</v>
      </c>
      <c r="D54" s="156"/>
      <c r="E54" s="60">
        <v>52376416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>
        <v>34021532</v>
      </c>
      <c r="D55" s="156"/>
      <c r="E55" s="60">
        <v>40529622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13011310</v>
      </c>
      <c r="D56" s="156"/>
      <c r="E56" s="60">
        <v>28064495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317612233</v>
      </c>
      <c r="D57" s="294">
        <f t="shared" si="11"/>
        <v>0</v>
      </c>
      <c r="E57" s="295">
        <f t="shared" si="11"/>
        <v>390774022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>
        <v>9882938</v>
      </c>
      <c r="D58" s="156"/>
      <c r="E58" s="60">
        <v>14136899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55464235</v>
      </c>
      <c r="D61" s="156"/>
      <c r="E61" s="60">
        <v>57539129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350105699</v>
      </c>
      <c r="D68" s="156">
        <v>418609136</v>
      </c>
      <c r="E68" s="60">
        <v>462450049</v>
      </c>
      <c r="F68" s="60">
        <v>418609136</v>
      </c>
      <c r="G68" s="60">
        <v>6915815</v>
      </c>
      <c r="H68" s="60">
        <v>20411139</v>
      </c>
      <c r="I68" s="60">
        <v>34063641</v>
      </c>
      <c r="J68" s="60">
        <v>61390595</v>
      </c>
      <c r="K68" s="60">
        <v>30501372</v>
      </c>
      <c r="L68" s="60">
        <v>34835122</v>
      </c>
      <c r="M68" s="60">
        <v>28141257</v>
      </c>
      <c r="N68" s="60">
        <v>93477751</v>
      </c>
      <c r="O68" s="60">
        <v>27889453</v>
      </c>
      <c r="P68" s="60">
        <v>22721778</v>
      </c>
      <c r="Q68" s="60">
        <v>28685413</v>
      </c>
      <c r="R68" s="60">
        <v>79296644</v>
      </c>
      <c r="S68" s="60"/>
      <c r="T68" s="60"/>
      <c r="U68" s="60"/>
      <c r="V68" s="60"/>
      <c r="W68" s="60">
        <v>234164990</v>
      </c>
      <c r="X68" s="60">
        <v>313956852</v>
      </c>
      <c r="Y68" s="60">
        <v>-79791862</v>
      </c>
      <c r="Z68" s="140">
        <v>-25.41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350105699</v>
      </c>
      <c r="D69" s="218">
        <f t="shared" si="12"/>
        <v>418609136</v>
      </c>
      <c r="E69" s="220">
        <f t="shared" si="12"/>
        <v>462450049</v>
      </c>
      <c r="F69" s="220">
        <f t="shared" si="12"/>
        <v>418609136</v>
      </c>
      <c r="G69" s="220">
        <f t="shared" si="12"/>
        <v>6915815</v>
      </c>
      <c r="H69" s="220">
        <f t="shared" si="12"/>
        <v>20411139</v>
      </c>
      <c r="I69" s="220">
        <f t="shared" si="12"/>
        <v>34063641</v>
      </c>
      <c r="J69" s="220">
        <f t="shared" si="12"/>
        <v>61390595</v>
      </c>
      <c r="K69" s="220">
        <f t="shared" si="12"/>
        <v>30501372</v>
      </c>
      <c r="L69" s="220">
        <f t="shared" si="12"/>
        <v>34835122</v>
      </c>
      <c r="M69" s="220">
        <f t="shared" si="12"/>
        <v>28141257</v>
      </c>
      <c r="N69" s="220">
        <f t="shared" si="12"/>
        <v>93477751</v>
      </c>
      <c r="O69" s="220">
        <f t="shared" si="12"/>
        <v>27889453</v>
      </c>
      <c r="P69" s="220">
        <f t="shared" si="12"/>
        <v>22721778</v>
      </c>
      <c r="Q69" s="220">
        <f t="shared" si="12"/>
        <v>28685413</v>
      </c>
      <c r="R69" s="220">
        <f t="shared" si="12"/>
        <v>79296644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234164990</v>
      </c>
      <c r="X69" s="220">
        <f t="shared" si="12"/>
        <v>313956852</v>
      </c>
      <c r="Y69" s="220">
        <f t="shared" si="12"/>
        <v>-79791862</v>
      </c>
      <c r="Z69" s="221">
        <f>+IF(X69&lt;&gt;0,+(Y69/X69)*100,0)</f>
        <v>-25.414913384339833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1177836394</v>
      </c>
      <c r="D5" s="344">
        <f t="shared" si="0"/>
        <v>0</v>
      </c>
      <c r="E5" s="343">
        <f t="shared" si="0"/>
        <v>579749640</v>
      </c>
      <c r="F5" s="345">
        <f t="shared" si="0"/>
        <v>608495667</v>
      </c>
      <c r="G5" s="345">
        <f t="shared" si="0"/>
        <v>1582325</v>
      </c>
      <c r="H5" s="343">
        <f t="shared" si="0"/>
        <v>30624650</v>
      </c>
      <c r="I5" s="343">
        <f t="shared" si="0"/>
        <v>78773715</v>
      </c>
      <c r="J5" s="345">
        <f t="shared" si="0"/>
        <v>110980690</v>
      </c>
      <c r="K5" s="345">
        <f t="shared" si="0"/>
        <v>77838367</v>
      </c>
      <c r="L5" s="343">
        <f t="shared" si="0"/>
        <v>78763994</v>
      </c>
      <c r="M5" s="343">
        <f t="shared" si="0"/>
        <v>109699005</v>
      </c>
      <c r="N5" s="345">
        <f t="shared" si="0"/>
        <v>266301366</v>
      </c>
      <c r="O5" s="345">
        <f t="shared" si="0"/>
        <v>32726606</v>
      </c>
      <c r="P5" s="343">
        <f t="shared" si="0"/>
        <v>36701563</v>
      </c>
      <c r="Q5" s="343">
        <f t="shared" si="0"/>
        <v>73395693</v>
      </c>
      <c r="R5" s="345">
        <f t="shared" si="0"/>
        <v>142823862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520105918</v>
      </c>
      <c r="X5" s="343">
        <f t="shared" si="0"/>
        <v>456371752</v>
      </c>
      <c r="Y5" s="345">
        <f t="shared" si="0"/>
        <v>63734166</v>
      </c>
      <c r="Z5" s="346">
        <f>+IF(X5&lt;&gt;0,+(Y5/X5)*100,0)</f>
        <v>13.965405553847688</v>
      </c>
      <c r="AA5" s="347">
        <f>+AA6+AA8+AA11+AA13+AA15</f>
        <v>608495667</v>
      </c>
    </row>
    <row r="6" spans="1:27" ht="13.5">
      <c r="A6" s="348" t="s">
        <v>205</v>
      </c>
      <c r="B6" s="142"/>
      <c r="C6" s="60">
        <f>+C7</f>
        <v>28876692</v>
      </c>
      <c r="D6" s="327">
        <f aca="true" t="shared" si="1" ref="D6:AA6">+D7</f>
        <v>0</v>
      </c>
      <c r="E6" s="60">
        <f t="shared" si="1"/>
        <v>155086510</v>
      </c>
      <c r="F6" s="59">
        <f t="shared" si="1"/>
        <v>43000000</v>
      </c>
      <c r="G6" s="59">
        <f t="shared" si="1"/>
        <v>0</v>
      </c>
      <c r="H6" s="60">
        <f t="shared" si="1"/>
        <v>11204521</v>
      </c>
      <c r="I6" s="60">
        <f t="shared" si="1"/>
        <v>12235571</v>
      </c>
      <c r="J6" s="59">
        <f t="shared" si="1"/>
        <v>23440092</v>
      </c>
      <c r="K6" s="59">
        <f t="shared" si="1"/>
        <v>18984515</v>
      </c>
      <c r="L6" s="60">
        <f t="shared" si="1"/>
        <v>17214594</v>
      </c>
      <c r="M6" s="60">
        <f t="shared" si="1"/>
        <v>35541961</v>
      </c>
      <c r="N6" s="59">
        <f t="shared" si="1"/>
        <v>71741070</v>
      </c>
      <c r="O6" s="59">
        <f t="shared" si="1"/>
        <v>2131254</v>
      </c>
      <c r="P6" s="60">
        <f t="shared" si="1"/>
        <v>3847725</v>
      </c>
      <c r="Q6" s="60">
        <f t="shared" si="1"/>
        <v>12485895</v>
      </c>
      <c r="R6" s="59">
        <f t="shared" si="1"/>
        <v>18464874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113646036</v>
      </c>
      <c r="X6" s="60">
        <f t="shared" si="1"/>
        <v>32250000</v>
      </c>
      <c r="Y6" s="59">
        <f t="shared" si="1"/>
        <v>81396036</v>
      </c>
      <c r="Z6" s="61">
        <f>+IF(X6&lt;&gt;0,+(Y6/X6)*100,0)</f>
        <v>252.39080930232558</v>
      </c>
      <c r="AA6" s="62">
        <f t="shared" si="1"/>
        <v>43000000</v>
      </c>
    </row>
    <row r="7" spans="1:27" ht="13.5">
      <c r="A7" s="291" t="s">
        <v>229</v>
      </c>
      <c r="B7" s="142"/>
      <c r="C7" s="60">
        <v>28876692</v>
      </c>
      <c r="D7" s="327"/>
      <c r="E7" s="60">
        <v>155086510</v>
      </c>
      <c r="F7" s="59">
        <v>43000000</v>
      </c>
      <c r="G7" s="59"/>
      <c r="H7" s="60">
        <v>11204521</v>
      </c>
      <c r="I7" s="60">
        <v>12235571</v>
      </c>
      <c r="J7" s="59">
        <v>23440092</v>
      </c>
      <c r="K7" s="59">
        <v>18984515</v>
      </c>
      <c r="L7" s="60">
        <v>17214594</v>
      </c>
      <c r="M7" s="60">
        <v>35541961</v>
      </c>
      <c r="N7" s="59">
        <v>71741070</v>
      </c>
      <c r="O7" s="59">
        <v>2131254</v>
      </c>
      <c r="P7" s="60">
        <v>3847725</v>
      </c>
      <c r="Q7" s="60">
        <v>12485895</v>
      </c>
      <c r="R7" s="59">
        <v>18464874</v>
      </c>
      <c r="S7" s="59"/>
      <c r="T7" s="60"/>
      <c r="U7" s="60"/>
      <c r="V7" s="59"/>
      <c r="W7" s="59">
        <v>113646036</v>
      </c>
      <c r="X7" s="60">
        <v>32250000</v>
      </c>
      <c r="Y7" s="59">
        <v>81396036</v>
      </c>
      <c r="Z7" s="61">
        <v>252.39</v>
      </c>
      <c r="AA7" s="62">
        <v>43000000</v>
      </c>
    </row>
    <row r="8" spans="1:27" ht="13.5">
      <c r="A8" s="348" t="s">
        <v>206</v>
      </c>
      <c r="B8" s="142"/>
      <c r="C8" s="60">
        <f aca="true" t="shared" si="2" ref="C8:Y8">SUM(C9:C10)</f>
        <v>111094212</v>
      </c>
      <c r="D8" s="327">
        <f t="shared" si="2"/>
        <v>0</v>
      </c>
      <c r="E8" s="60">
        <f t="shared" si="2"/>
        <v>48000000</v>
      </c>
      <c r="F8" s="59">
        <f t="shared" si="2"/>
        <v>141850000</v>
      </c>
      <c r="G8" s="59">
        <f t="shared" si="2"/>
        <v>0</v>
      </c>
      <c r="H8" s="60">
        <f t="shared" si="2"/>
        <v>0</v>
      </c>
      <c r="I8" s="60">
        <f t="shared" si="2"/>
        <v>5440485</v>
      </c>
      <c r="J8" s="59">
        <f t="shared" si="2"/>
        <v>5440485</v>
      </c>
      <c r="K8" s="59">
        <f t="shared" si="2"/>
        <v>4666028</v>
      </c>
      <c r="L8" s="60">
        <f t="shared" si="2"/>
        <v>14598783</v>
      </c>
      <c r="M8" s="60">
        <f t="shared" si="2"/>
        <v>8375279</v>
      </c>
      <c r="N8" s="59">
        <f t="shared" si="2"/>
        <v>27640090</v>
      </c>
      <c r="O8" s="59">
        <f t="shared" si="2"/>
        <v>6292401</v>
      </c>
      <c r="P8" s="60">
        <f t="shared" si="2"/>
        <v>9846106</v>
      </c>
      <c r="Q8" s="60">
        <f t="shared" si="2"/>
        <v>9627519</v>
      </c>
      <c r="R8" s="59">
        <f t="shared" si="2"/>
        <v>25766026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58846601</v>
      </c>
      <c r="X8" s="60">
        <f t="shared" si="2"/>
        <v>106387500</v>
      </c>
      <c r="Y8" s="59">
        <f t="shared" si="2"/>
        <v>-47540899</v>
      </c>
      <c r="Z8" s="61">
        <f>+IF(X8&lt;&gt;0,+(Y8/X8)*100,0)</f>
        <v>-44.68654588180002</v>
      </c>
      <c r="AA8" s="62">
        <f>SUM(AA9:AA10)</f>
        <v>141850000</v>
      </c>
    </row>
    <row r="9" spans="1:27" ht="13.5">
      <c r="A9" s="291" t="s">
        <v>230</v>
      </c>
      <c r="B9" s="142"/>
      <c r="C9" s="60">
        <v>111094212</v>
      </c>
      <c r="D9" s="327"/>
      <c r="E9" s="60">
        <v>48000000</v>
      </c>
      <c r="F9" s="59">
        <v>141850000</v>
      </c>
      <c r="G9" s="59"/>
      <c r="H9" s="60"/>
      <c r="I9" s="60">
        <v>5440485</v>
      </c>
      <c r="J9" s="59">
        <v>5440485</v>
      </c>
      <c r="K9" s="59">
        <v>4666028</v>
      </c>
      <c r="L9" s="60">
        <v>14598783</v>
      </c>
      <c r="M9" s="60">
        <v>8375279</v>
      </c>
      <c r="N9" s="59">
        <v>27640090</v>
      </c>
      <c r="O9" s="59">
        <v>6292401</v>
      </c>
      <c r="P9" s="60">
        <v>9846106</v>
      </c>
      <c r="Q9" s="60">
        <v>9627519</v>
      </c>
      <c r="R9" s="59">
        <v>25766026</v>
      </c>
      <c r="S9" s="59"/>
      <c r="T9" s="60"/>
      <c r="U9" s="60"/>
      <c r="V9" s="59"/>
      <c r="W9" s="59">
        <v>58846601</v>
      </c>
      <c r="X9" s="60">
        <v>106387500</v>
      </c>
      <c r="Y9" s="59">
        <v>-47540899</v>
      </c>
      <c r="Z9" s="61">
        <v>-44.69</v>
      </c>
      <c r="AA9" s="62">
        <v>141850000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20503100</v>
      </c>
      <c r="F11" s="351">
        <f t="shared" si="3"/>
        <v>45618569</v>
      </c>
      <c r="G11" s="351">
        <f t="shared" si="3"/>
        <v>1582325</v>
      </c>
      <c r="H11" s="349">
        <f t="shared" si="3"/>
        <v>3502722</v>
      </c>
      <c r="I11" s="349">
        <f t="shared" si="3"/>
        <v>18943600</v>
      </c>
      <c r="J11" s="351">
        <f t="shared" si="3"/>
        <v>24028647</v>
      </c>
      <c r="K11" s="351">
        <f t="shared" si="3"/>
        <v>15091712</v>
      </c>
      <c r="L11" s="349">
        <f t="shared" si="3"/>
        <v>9673073</v>
      </c>
      <c r="M11" s="349">
        <f t="shared" si="3"/>
        <v>16306096</v>
      </c>
      <c r="N11" s="351">
        <f t="shared" si="3"/>
        <v>41070881</v>
      </c>
      <c r="O11" s="351">
        <f t="shared" si="3"/>
        <v>9180104</v>
      </c>
      <c r="P11" s="349">
        <f t="shared" si="3"/>
        <v>7901401</v>
      </c>
      <c r="Q11" s="349">
        <f t="shared" si="3"/>
        <v>7586267</v>
      </c>
      <c r="R11" s="351">
        <f t="shared" si="3"/>
        <v>24667772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89767300</v>
      </c>
      <c r="X11" s="349">
        <f t="shared" si="3"/>
        <v>34213927</v>
      </c>
      <c r="Y11" s="351">
        <f t="shared" si="3"/>
        <v>55553373</v>
      </c>
      <c r="Z11" s="352">
        <f>+IF(X11&lt;&gt;0,+(Y11/X11)*100,0)</f>
        <v>162.37064222414458</v>
      </c>
      <c r="AA11" s="353">
        <f t="shared" si="3"/>
        <v>45618569</v>
      </c>
    </row>
    <row r="12" spans="1:27" ht="13.5">
      <c r="A12" s="291" t="s">
        <v>232</v>
      </c>
      <c r="B12" s="136"/>
      <c r="C12" s="60"/>
      <c r="D12" s="327"/>
      <c r="E12" s="60">
        <v>20503100</v>
      </c>
      <c r="F12" s="59">
        <v>45618569</v>
      </c>
      <c r="G12" s="59">
        <v>1582325</v>
      </c>
      <c r="H12" s="60">
        <v>3502722</v>
      </c>
      <c r="I12" s="60">
        <v>18943600</v>
      </c>
      <c r="J12" s="59">
        <v>24028647</v>
      </c>
      <c r="K12" s="59">
        <v>15091712</v>
      </c>
      <c r="L12" s="60">
        <v>9673073</v>
      </c>
      <c r="M12" s="60">
        <v>16306096</v>
      </c>
      <c r="N12" s="59">
        <v>41070881</v>
      </c>
      <c r="O12" s="59">
        <v>9180104</v>
      </c>
      <c r="P12" s="60">
        <v>7901401</v>
      </c>
      <c r="Q12" s="60">
        <v>7586267</v>
      </c>
      <c r="R12" s="59">
        <v>24667772</v>
      </c>
      <c r="S12" s="59"/>
      <c r="T12" s="60"/>
      <c r="U12" s="60"/>
      <c r="V12" s="59"/>
      <c r="W12" s="59">
        <v>89767300</v>
      </c>
      <c r="X12" s="60">
        <v>34213927</v>
      </c>
      <c r="Y12" s="59">
        <v>55553373</v>
      </c>
      <c r="Z12" s="61">
        <v>162.37</v>
      </c>
      <c r="AA12" s="62">
        <v>45618569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122221390</v>
      </c>
      <c r="F13" s="329">
        <f t="shared" si="4"/>
        <v>163577520</v>
      </c>
      <c r="G13" s="329">
        <f t="shared" si="4"/>
        <v>0</v>
      </c>
      <c r="H13" s="275">
        <f t="shared" si="4"/>
        <v>5384401</v>
      </c>
      <c r="I13" s="275">
        <f t="shared" si="4"/>
        <v>32498000</v>
      </c>
      <c r="J13" s="329">
        <f t="shared" si="4"/>
        <v>37882401</v>
      </c>
      <c r="K13" s="329">
        <f t="shared" si="4"/>
        <v>16509267</v>
      </c>
      <c r="L13" s="275">
        <f t="shared" si="4"/>
        <v>12118947</v>
      </c>
      <c r="M13" s="275">
        <f t="shared" si="4"/>
        <v>35851071</v>
      </c>
      <c r="N13" s="329">
        <f t="shared" si="4"/>
        <v>64479285</v>
      </c>
      <c r="O13" s="329">
        <f t="shared" si="4"/>
        <v>7559241</v>
      </c>
      <c r="P13" s="275">
        <f t="shared" si="4"/>
        <v>7621957</v>
      </c>
      <c r="Q13" s="275">
        <f t="shared" si="4"/>
        <v>25055756</v>
      </c>
      <c r="R13" s="329">
        <f t="shared" si="4"/>
        <v>40236954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142598640</v>
      </c>
      <c r="X13" s="275">
        <f t="shared" si="4"/>
        <v>122683140</v>
      </c>
      <c r="Y13" s="329">
        <f t="shared" si="4"/>
        <v>19915500</v>
      </c>
      <c r="Z13" s="322">
        <f>+IF(X13&lt;&gt;0,+(Y13/X13)*100,0)</f>
        <v>16.233281932627417</v>
      </c>
      <c r="AA13" s="273">
        <f t="shared" si="4"/>
        <v>163577520</v>
      </c>
    </row>
    <row r="14" spans="1:27" ht="13.5">
      <c r="A14" s="291" t="s">
        <v>233</v>
      </c>
      <c r="B14" s="136"/>
      <c r="C14" s="60"/>
      <c r="D14" s="327"/>
      <c r="E14" s="60">
        <v>122221390</v>
      </c>
      <c r="F14" s="59">
        <v>163577520</v>
      </c>
      <c r="G14" s="59"/>
      <c r="H14" s="60">
        <v>5384401</v>
      </c>
      <c r="I14" s="60">
        <v>32498000</v>
      </c>
      <c r="J14" s="59">
        <v>37882401</v>
      </c>
      <c r="K14" s="59">
        <v>16509267</v>
      </c>
      <c r="L14" s="60">
        <v>12118947</v>
      </c>
      <c r="M14" s="60">
        <v>35851071</v>
      </c>
      <c r="N14" s="59">
        <v>64479285</v>
      </c>
      <c r="O14" s="59">
        <v>7559241</v>
      </c>
      <c r="P14" s="60">
        <v>7621957</v>
      </c>
      <c r="Q14" s="60">
        <v>25055756</v>
      </c>
      <c r="R14" s="59">
        <v>40236954</v>
      </c>
      <c r="S14" s="59"/>
      <c r="T14" s="60"/>
      <c r="U14" s="60"/>
      <c r="V14" s="59"/>
      <c r="W14" s="59">
        <v>142598640</v>
      </c>
      <c r="X14" s="60">
        <v>122683140</v>
      </c>
      <c r="Y14" s="59">
        <v>19915500</v>
      </c>
      <c r="Z14" s="61">
        <v>16.23</v>
      </c>
      <c r="AA14" s="62">
        <v>163577520</v>
      </c>
    </row>
    <row r="15" spans="1:27" ht="13.5">
      <c r="A15" s="348" t="s">
        <v>209</v>
      </c>
      <c r="B15" s="136"/>
      <c r="C15" s="60">
        <f aca="true" t="shared" si="5" ref="C15:Y15">SUM(C16:C20)</f>
        <v>1037865490</v>
      </c>
      <c r="D15" s="327">
        <f t="shared" si="5"/>
        <v>0</v>
      </c>
      <c r="E15" s="60">
        <f t="shared" si="5"/>
        <v>233938640</v>
      </c>
      <c r="F15" s="59">
        <f t="shared" si="5"/>
        <v>214449578</v>
      </c>
      <c r="G15" s="59">
        <f t="shared" si="5"/>
        <v>0</v>
      </c>
      <c r="H15" s="60">
        <f t="shared" si="5"/>
        <v>10533006</v>
      </c>
      <c r="I15" s="60">
        <f t="shared" si="5"/>
        <v>9656059</v>
      </c>
      <c r="J15" s="59">
        <f t="shared" si="5"/>
        <v>20189065</v>
      </c>
      <c r="K15" s="59">
        <f t="shared" si="5"/>
        <v>22586845</v>
      </c>
      <c r="L15" s="60">
        <f t="shared" si="5"/>
        <v>25158597</v>
      </c>
      <c r="M15" s="60">
        <f t="shared" si="5"/>
        <v>13624598</v>
      </c>
      <c r="N15" s="59">
        <f t="shared" si="5"/>
        <v>61370040</v>
      </c>
      <c r="O15" s="59">
        <f t="shared" si="5"/>
        <v>7563606</v>
      </c>
      <c r="P15" s="60">
        <f t="shared" si="5"/>
        <v>7484374</v>
      </c>
      <c r="Q15" s="60">
        <f t="shared" si="5"/>
        <v>18640256</v>
      </c>
      <c r="R15" s="59">
        <f t="shared" si="5"/>
        <v>33688236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115247341</v>
      </c>
      <c r="X15" s="60">
        <f t="shared" si="5"/>
        <v>160837185</v>
      </c>
      <c r="Y15" s="59">
        <f t="shared" si="5"/>
        <v>-45589844</v>
      </c>
      <c r="Z15" s="61">
        <f>+IF(X15&lt;&gt;0,+(Y15/X15)*100,0)</f>
        <v>-28.345338175372813</v>
      </c>
      <c r="AA15" s="62">
        <f>SUM(AA16:AA20)</f>
        <v>214449578</v>
      </c>
    </row>
    <row r="16" spans="1:27" ht="13.5">
      <c r="A16" s="291" t="s">
        <v>234</v>
      </c>
      <c r="B16" s="300"/>
      <c r="C16" s="60"/>
      <c r="D16" s="327"/>
      <c r="E16" s="60">
        <v>65821640</v>
      </c>
      <c r="F16" s="59">
        <v>35075050</v>
      </c>
      <c r="G16" s="59"/>
      <c r="H16" s="60">
        <v>140490</v>
      </c>
      <c r="I16" s="60">
        <v>35050</v>
      </c>
      <c r="J16" s="59">
        <v>175540</v>
      </c>
      <c r="K16" s="59">
        <v>228858</v>
      </c>
      <c r="L16" s="60"/>
      <c r="M16" s="60"/>
      <c r="N16" s="59">
        <v>228858</v>
      </c>
      <c r="O16" s="59">
        <v>144432</v>
      </c>
      <c r="P16" s="60"/>
      <c r="Q16" s="60">
        <v>6707032</v>
      </c>
      <c r="R16" s="59">
        <v>6851464</v>
      </c>
      <c r="S16" s="59"/>
      <c r="T16" s="60"/>
      <c r="U16" s="60"/>
      <c r="V16" s="59"/>
      <c r="W16" s="59">
        <v>7255862</v>
      </c>
      <c r="X16" s="60">
        <v>26306288</v>
      </c>
      <c r="Y16" s="59">
        <v>-19050426</v>
      </c>
      <c r="Z16" s="61">
        <v>-72.42</v>
      </c>
      <c r="AA16" s="62">
        <v>35075050</v>
      </c>
    </row>
    <row r="17" spans="1:27" ht="13.5">
      <c r="A17" s="291" t="s">
        <v>235</v>
      </c>
      <c r="B17" s="136"/>
      <c r="C17" s="60"/>
      <c r="D17" s="327"/>
      <c r="E17" s="60">
        <v>139517000</v>
      </c>
      <c r="F17" s="59"/>
      <c r="G17" s="59"/>
      <c r="H17" s="60">
        <v>10265944</v>
      </c>
      <c r="I17" s="60">
        <v>3344914</v>
      </c>
      <c r="J17" s="59">
        <v>13610858</v>
      </c>
      <c r="K17" s="59">
        <v>5118454</v>
      </c>
      <c r="L17" s="60">
        <v>22386072</v>
      </c>
      <c r="M17" s="60">
        <v>7727896</v>
      </c>
      <c r="N17" s="59">
        <v>35232422</v>
      </c>
      <c r="O17" s="59"/>
      <c r="P17" s="60">
        <v>5753107</v>
      </c>
      <c r="Q17" s="60"/>
      <c r="R17" s="59">
        <v>5753107</v>
      </c>
      <c r="S17" s="59"/>
      <c r="T17" s="60"/>
      <c r="U17" s="60"/>
      <c r="V17" s="59"/>
      <c r="W17" s="59">
        <v>54596387</v>
      </c>
      <c r="X17" s="60"/>
      <c r="Y17" s="59">
        <v>54596387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>
        <v>141565242</v>
      </c>
      <c r="G18" s="59"/>
      <c r="H18" s="60">
        <v>126572</v>
      </c>
      <c r="I18" s="60">
        <v>6276095</v>
      </c>
      <c r="J18" s="59">
        <v>6402667</v>
      </c>
      <c r="K18" s="59">
        <v>11460092</v>
      </c>
      <c r="L18" s="60"/>
      <c r="M18" s="60">
        <v>5072482</v>
      </c>
      <c r="N18" s="59">
        <v>16532574</v>
      </c>
      <c r="O18" s="59">
        <v>7134557</v>
      </c>
      <c r="P18" s="60">
        <v>460491</v>
      </c>
      <c r="Q18" s="60">
        <v>3163974</v>
      </c>
      <c r="R18" s="59">
        <v>10759022</v>
      </c>
      <c r="S18" s="59"/>
      <c r="T18" s="60"/>
      <c r="U18" s="60"/>
      <c r="V18" s="59"/>
      <c r="W18" s="59">
        <v>33694263</v>
      </c>
      <c r="X18" s="60">
        <v>106173932</v>
      </c>
      <c r="Y18" s="59">
        <v>-72479669</v>
      </c>
      <c r="Z18" s="61">
        <v>-68.27</v>
      </c>
      <c r="AA18" s="62">
        <v>141565242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1037865490</v>
      </c>
      <c r="D20" s="327"/>
      <c r="E20" s="60">
        <v>28600000</v>
      </c>
      <c r="F20" s="59">
        <v>37809286</v>
      </c>
      <c r="G20" s="59"/>
      <c r="H20" s="60"/>
      <c r="I20" s="60"/>
      <c r="J20" s="59"/>
      <c r="K20" s="59">
        <v>5779441</v>
      </c>
      <c r="L20" s="60">
        <v>2772525</v>
      </c>
      <c r="M20" s="60">
        <v>824220</v>
      </c>
      <c r="N20" s="59">
        <v>9376186</v>
      </c>
      <c r="O20" s="59">
        <v>284617</v>
      </c>
      <c r="P20" s="60">
        <v>1270776</v>
      </c>
      <c r="Q20" s="60">
        <v>8769250</v>
      </c>
      <c r="R20" s="59">
        <v>10324643</v>
      </c>
      <c r="S20" s="59"/>
      <c r="T20" s="60"/>
      <c r="U20" s="60"/>
      <c r="V20" s="59"/>
      <c r="W20" s="59">
        <v>19700829</v>
      </c>
      <c r="X20" s="60">
        <v>28356965</v>
      </c>
      <c r="Y20" s="59">
        <v>-8656136</v>
      </c>
      <c r="Z20" s="61">
        <v>-30.53</v>
      </c>
      <c r="AA20" s="62">
        <v>37809286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12504687</v>
      </c>
      <c r="D22" s="331">
        <f t="shared" si="6"/>
        <v>0</v>
      </c>
      <c r="E22" s="330">
        <f t="shared" si="6"/>
        <v>8590000</v>
      </c>
      <c r="F22" s="332">
        <f t="shared" si="6"/>
        <v>20356474</v>
      </c>
      <c r="G22" s="332">
        <f t="shared" si="6"/>
        <v>0</v>
      </c>
      <c r="H22" s="330">
        <f t="shared" si="6"/>
        <v>0</v>
      </c>
      <c r="I22" s="330">
        <f t="shared" si="6"/>
        <v>357338</v>
      </c>
      <c r="J22" s="332">
        <f t="shared" si="6"/>
        <v>357338</v>
      </c>
      <c r="K22" s="332">
        <f t="shared" si="6"/>
        <v>3036018</v>
      </c>
      <c r="L22" s="330">
        <f t="shared" si="6"/>
        <v>4506270</v>
      </c>
      <c r="M22" s="330">
        <f t="shared" si="6"/>
        <v>9313659</v>
      </c>
      <c r="N22" s="332">
        <f t="shared" si="6"/>
        <v>16855947</v>
      </c>
      <c r="O22" s="332">
        <f t="shared" si="6"/>
        <v>4822343</v>
      </c>
      <c r="P22" s="330">
        <f t="shared" si="6"/>
        <v>5007324</v>
      </c>
      <c r="Q22" s="330">
        <f t="shared" si="6"/>
        <v>5600371</v>
      </c>
      <c r="R22" s="332">
        <f t="shared" si="6"/>
        <v>15430038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32643323</v>
      </c>
      <c r="X22" s="330">
        <f t="shared" si="6"/>
        <v>15267356</v>
      </c>
      <c r="Y22" s="332">
        <f t="shared" si="6"/>
        <v>17375967</v>
      </c>
      <c r="Z22" s="323">
        <f>+IF(X22&lt;&gt;0,+(Y22/X22)*100,0)</f>
        <v>113.81123882877952</v>
      </c>
      <c r="AA22" s="337">
        <f>SUM(AA23:AA32)</f>
        <v>20356474</v>
      </c>
    </row>
    <row r="23" spans="1:27" ht="13.5">
      <c r="A23" s="348" t="s">
        <v>237</v>
      </c>
      <c r="B23" s="142"/>
      <c r="C23" s="60"/>
      <c r="D23" s="327"/>
      <c r="E23" s="60">
        <v>5500000</v>
      </c>
      <c r="F23" s="59"/>
      <c r="G23" s="59"/>
      <c r="H23" s="60"/>
      <c r="I23" s="60"/>
      <c r="J23" s="59"/>
      <c r="K23" s="59"/>
      <c r="L23" s="60">
        <v>543976</v>
      </c>
      <c r="M23" s="60">
        <v>320766</v>
      </c>
      <c r="N23" s="59">
        <v>864742</v>
      </c>
      <c r="O23" s="59"/>
      <c r="P23" s="60"/>
      <c r="Q23" s="60"/>
      <c r="R23" s="59"/>
      <c r="S23" s="59"/>
      <c r="T23" s="60"/>
      <c r="U23" s="60"/>
      <c r="V23" s="59"/>
      <c r="W23" s="59">
        <v>864742</v>
      </c>
      <c r="X23" s="60"/>
      <c r="Y23" s="59">
        <v>864742</v>
      </c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16630473</v>
      </c>
      <c r="G24" s="59"/>
      <c r="H24" s="60"/>
      <c r="I24" s="60">
        <v>60672</v>
      </c>
      <c r="J24" s="59">
        <v>60672</v>
      </c>
      <c r="K24" s="59">
        <v>3036018</v>
      </c>
      <c r="L24" s="60">
        <v>2550625</v>
      </c>
      <c r="M24" s="60">
        <v>4366612</v>
      </c>
      <c r="N24" s="59">
        <v>9953255</v>
      </c>
      <c r="O24" s="59">
        <v>4224091</v>
      </c>
      <c r="P24" s="60">
        <v>2461779</v>
      </c>
      <c r="Q24" s="60">
        <v>3209744</v>
      </c>
      <c r="R24" s="59">
        <v>9895614</v>
      </c>
      <c r="S24" s="59"/>
      <c r="T24" s="60"/>
      <c r="U24" s="60"/>
      <c r="V24" s="59"/>
      <c r="W24" s="59">
        <v>19909541</v>
      </c>
      <c r="X24" s="60">
        <v>12472855</v>
      </c>
      <c r="Y24" s="59">
        <v>7436686</v>
      </c>
      <c r="Z24" s="61">
        <v>59.62</v>
      </c>
      <c r="AA24" s="62">
        <v>16630473</v>
      </c>
    </row>
    <row r="25" spans="1:27" ht="13.5">
      <c r="A25" s="348" t="s">
        <v>239</v>
      </c>
      <c r="B25" s="142"/>
      <c r="C25" s="60">
        <v>12133489</v>
      </c>
      <c r="D25" s="327"/>
      <c r="E25" s="60"/>
      <c r="F25" s="59"/>
      <c r="G25" s="59"/>
      <c r="H25" s="60"/>
      <c r="I25" s="60"/>
      <c r="J25" s="59"/>
      <c r="K25" s="59"/>
      <c r="L25" s="60">
        <v>451962</v>
      </c>
      <c r="M25" s="60">
        <v>138945</v>
      </c>
      <c r="N25" s="59">
        <v>590907</v>
      </c>
      <c r="O25" s="59">
        <v>143179</v>
      </c>
      <c r="P25" s="60">
        <v>1595901</v>
      </c>
      <c r="Q25" s="60">
        <v>1456669</v>
      </c>
      <c r="R25" s="59">
        <v>3195749</v>
      </c>
      <c r="S25" s="59"/>
      <c r="T25" s="60"/>
      <c r="U25" s="60"/>
      <c r="V25" s="59"/>
      <c r="W25" s="59">
        <v>3786656</v>
      </c>
      <c r="X25" s="60"/>
      <c r="Y25" s="59">
        <v>3786656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>
        <v>150000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112500</v>
      </c>
      <c r="Y26" s="351">
        <v>-112500</v>
      </c>
      <c r="Z26" s="352">
        <v>-100</v>
      </c>
      <c r="AA26" s="353">
        <v>150000</v>
      </c>
    </row>
    <row r="27" spans="1:27" ht="13.5">
      <c r="A27" s="348" t="s">
        <v>241</v>
      </c>
      <c r="B27" s="147"/>
      <c r="C27" s="60">
        <v>371198</v>
      </c>
      <c r="D27" s="327"/>
      <c r="E27" s="60"/>
      <c r="F27" s="59"/>
      <c r="G27" s="59"/>
      <c r="H27" s="60"/>
      <c r="I27" s="60"/>
      <c r="J27" s="59"/>
      <c r="K27" s="59"/>
      <c r="L27" s="60">
        <v>94158</v>
      </c>
      <c r="M27" s="60">
        <v>961519</v>
      </c>
      <c r="N27" s="59">
        <v>1055677</v>
      </c>
      <c r="O27" s="59"/>
      <c r="P27" s="60"/>
      <c r="Q27" s="60"/>
      <c r="R27" s="59"/>
      <c r="S27" s="59"/>
      <c r="T27" s="60"/>
      <c r="U27" s="60"/>
      <c r="V27" s="59"/>
      <c r="W27" s="59">
        <v>1055677</v>
      </c>
      <c r="X27" s="60"/>
      <c r="Y27" s="59">
        <v>1055677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>
        <v>3090000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3576001</v>
      </c>
      <c r="G32" s="59"/>
      <c r="H32" s="60"/>
      <c r="I32" s="60">
        <v>296666</v>
      </c>
      <c r="J32" s="59">
        <v>296666</v>
      </c>
      <c r="K32" s="59"/>
      <c r="L32" s="60">
        <v>865549</v>
      </c>
      <c r="M32" s="60">
        <v>3525817</v>
      </c>
      <c r="N32" s="59">
        <v>4391366</v>
      </c>
      <c r="O32" s="59">
        <v>455073</v>
      </c>
      <c r="P32" s="60">
        <v>949644</v>
      </c>
      <c r="Q32" s="60">
        <v>933958</v>
      </c>
      <c r="R32" s="59">
        <v>2338675</v>
      </c>
      <c r="S32" s="59"/>
      <c r="T32" s="60"/>
      <c r="U32" s="60"/>
      <c r="V32" s="59"/>
      <c r="W32" s="59">
        <v>7026707</v>
      </c>
      <c r="X32" s="60">
        <v>2682001</v>
      </c>
      <c r="Y32" s="59">
        <v>4344706</v>
      </c>
      <c r="Z32" s="61">
        <v>161.99</v>
      </c>
      <c r="AA32" s="62">
        <v>3576001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60000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>
        <v>60000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89133969</v>
      </c>
      <c r="D40" s="331">
        <f t="shared" si="9"/>
        <v>0</v>
      </c>
      <c r="E40" s="330">
        <f t="shared" si="9"/>
        <v>223679118</v>
      </c>
      <c r="F40" s="332">
        <f t="shared" si="9"/>
        <v>350377442</v>
      </c>
      <c r="G40" s="332">
        <f t="shared" si="9"/>
        <v>725772</v>
      </c>
      <c r="H40" s="330">
        <f t="shared" si="9"/>
        <v>9597082</v>
      </c>
      <c r="I40" s="330">
        <f t="shared" si="9"/>
        <v>5964291</v>
      </c>
      <c r="J40" s="332">
        <f t="shared" si="9"/>
        <v>16287145</v>
      </c>
      <c r="K40" s="332">
        <f t="shared" si="9"/>
        <v>4692666</v>
      </c>
      <c r="L40" s="330">
        <f t="shared" si="9"/>
        <v>7116086</v>
      </c>
      <c r="M40" s="330">
        <f t="shared" si="9"/>
        <v>4216986</v>
      </c>
      <c r="N40" s="332">
        <f t="shared" si="9"/>
        <v>16025738</v>
      </c>
      <c r="O40" s="332">
        <f t="shared" si="9"/>
        <v>3395200</v>
      </c>
      <c r="P40" s="330">
        <f t="shared" si="9"/>
        <v>8610577</v>
      </c>
      <c r="Q40" s="330">
        <f t="shared" si="9"/>
        <v>9843303</v>
      </c>
      <c r="R40" s="332">
        <f t="shared" si="9"/>
        <v>21849080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54161963</v>
      </c>
      <c r="X40" s="330">
        <f t="shared" si="9"/>
        <v>262783081</v>
      </c>
      <c r="Y40" s="332">
        <f t="shared" si="9"/>
        <v>-208621118</v>
      </c>
      <c r="Z40" s="323">
        <f>+IF(X40&lt;&gt;0,+(Y40/X40)*100,0)</f>
        <v>-79.38909811320768</v>
      </c>
      <c r="AA40" s="337">
        <f>SUM(AA41:AA49)</f>
        <v>350377442</v>
      </c>
    </row>
    <row r="41" spans="1:27" ht="13.5">
      <c r="A41" s="348" t="s">
        <v>248</v>
      </c>
      <c r="B41" s="142"/>
      <c r="C41" s="349">
        <v>73622153</v>
      </c>
      <c r="D41" s="350"/>
      <c r="E41" s="349">
        <v>33200000</v>
      </c>
      <c r="F41" s="351">
        <v>110954527</v>
      </c>
      <c r="G41" s="351"/>
      <c r="H41" s="349">
        <v>4485302</v>
      </c>
      <c r="I41" s="349">
        <v>3307764</v>
      </c>
      <c r="J41" s="351">
        <v>7793066</v>
      </c>
      <c r="K41" s="351"/>
      <c r="L41" s="349">
        <v>49299</v>
      </c>
      <c r="M41" s="349">
        <v>250390</v>
      </c>
      <c r="N41" s="351">
        <v>299689</v>
      </c>
      <c r="O41" s="351"/>
      <c r="P41" s="349"/>
      <c r="Q41" s="349"/>
      <c r="R41" s="351"/>
      <c r="S41" s="351"/>
      <c r="T41" s="349"/>
      <c r="U41" s="349"/>
      <c r="V41" s="351"/>
      <c r="W41" s="351">
        <v>8092755</v>
      </c>
      <c r="X41" s="349">
        <v>83215895</v>
      </c>
      <c r="Y41" s="351">
        <v>-75123140</v>
      </c>
      <c r="Z41" s="352">
        <v>-90.27</v>
      </c>
      <c r="AA41" s="353">
        <v>110954527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1992</v>
      </c>
      <c r="J42" s="53">
        <f t="shared" si="10"/>
        <v>1992</v>
      </c>
      <c r="K42" s="53">
        <f t="shared" si="10"/>
        <v>-1992</v>
      </c>
      <c r="L42" s="54">
        <f t="shared" si="10"/>
        <v>0</v>
      </c>
      <c r="M42" s="54">
        <f t="shared" si="10"/>
        <v>0</v>
      </c>
      <c r="N42" s="53">
        <f t="shared" si="10"/>
        <v>-1992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1529678</v>
      </c>
      <c r="D43" s="356"/>
      <c r="E43" s="305">
        <v>86212811</v>
      </c>
      <c r="F43" s="357">
        <v>3706763</v>
      </c>
      <c r="G43" s="357"/>
      <c r="H43" s="305">
        <v>143592</v>
      </c>
      <c r="I43" s="305">
        <v>456217</v>
      </c>
      <c r="J43" s="357">
        <v>599809</v>
      </c>
      <c r="K43" s="357">
        <v>1469322</v>
      </c>
      <c r="L43" s="305">
        <v>5571</v>
      </c>
      <c r="M43" s="305">
        <v>698951</v>
      </c>
      <c r="N43" s="357">
        <v>2173844</v>
      </c>
      <c r="O43" s="357">
        <v>55665</v>
      </c>
      <c r="P43" s="305">
        <v>672190</v>
      </c>
      <c r="Q43" s="305"/>
      <c r="R43" s="357">
        <v>727855</v>
      </c>
      <c r="S43" s="357"/>
      <c r="T43" s="305"/>
      <c r="U43" s="305"/>
      <c r="V43" s="357"/>
      <c r="W43" s="357">
        <v>3501508</v>
      </c>
      <c r="X43" s="305">
        <v>2780072</v>
      </c>
      <c r="Y43" s="357">
        <v>721436</v>
      </c>
      <c r="Z43" s="358">
        <v>25.95</v>
      </c>
      <c r="AA43" s="303">
        <v>3706763</v>
      </c>
    </row>
    <row r="44" spans="1:27" ht="13.5">
      <c r="A44" s="348" t="s">
        <v>251</v>
      </c>
      <c r="B44" s="136"/>
      <c r="C44" s="60">
        <v>13542224</v>
      </c>
      <c r="D44" s="355"/>
      <c r="E44" s="54">
        <v>63366307</v>
      </c>
      <c r="F44" s="53">
        <v>12306932</v>
      </c>
      <c r="G44" s="53"/>
      <c r="H44" s="54">
        <v>2729584</v>
      </c>
      <c r="I44" s="54">
        <v>295405</v>
      </c>
      <c r="J44" s="53">
        <v>3024989</v>
      </c>
      <c r="K44" s="53">
        <v>991308</v>
      </c>
      <c r="L44" s="54">
        <v>4725672</v>
      </c>
      <c r="M44" s="54">
        <v>563272</v>
      </c>
      <c r="N44" s="53">
        <v>6280252</v>
      </c>
      <c r="O44" s="53">
        <v>1453466</v>
      </c>
      <c r="P44" s="54">
        <v>2618385</v>
      </c>
      <c r="Q44" s="54">
        <v>635157</v>
      </c>
      <c r="R44" s="53">
        <v>4707008</v>
      </c>
      <c r="S44" s="53"/>
      <c r="T44" s="54"/>
      <c r="U44" s="54"/>
      <c r="V44" s="53"/>
      <c r="W44" s="53">
        <v>14012249</v>
      </c>
      <c r="X44" s="54">
        <v>9230199</v>
      </c>
      <c r="Y44" s="53">
        <v>4782050</v>
      </c>
      <c r="Z44" s="94">
        <v>51.81</v>
      </c>
      <c r="AA44" s="95">
        <v>12306932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>
        <v>343435</v>
      </c>
      <c r="I46" s="54">
        <v>1110070</v>
      </c>
      <c r="J46" s="53">
        <v>1453505</v>
      </c>
      <c r="K46" s="53"/>
      <c r="L46" s="54">
        <v>1166622</v>
      </c>
      <c r="M46" s="54">
        <v>183975</v>
      </c>
      <c r="N46" s="53">
        <v>1350597</v>
      </c>
      <c r="O46" s="53"/>
      <c r="P46" s="54">
        <v>680449</v>
      </c>
      <c r="Q46" s="54"/>
      <c r="R46" s="53">
        <v>680449</v>
      </c>
      <c r="S46" s="53"/>
      <c r="T46" s="54"/>
      <c r="U46" s="54"/>
      <c r="V46" s="53"/>
      <c r="W46" s="53">
        <v>3484551</v>
      </c>
      <c r="X46" s="54"/>
      <c r="Y46" s="53">
        <v>3484551</v>
      </c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40900000</v>
      </c>
      <c r="F48" s="53">
        <v>18900000</v>
      </c>
      <c r="G48" s="53">
        <v>725772</v>
      </c>
      <c r="H48" s="54">
        <v>1865631</v>
      </c>
      <c r="I48" s="54">
        <v>792843</v>
      </c>
      <c r="J48" s="53">
        <v>3384246</v>
      </c>
      <c r="K48" s="53">
        <v>2234028</v>
      </c>
      <c r="L48" s="54">
        <v>1168922</v>
      </c>
      <c r="M48" s="54">
        <v>2520398</v>
      </c>
      <c r="N48" s="53">
        <v>5923348</v>
      </c>
      <c r="O48" s="53">
        <v>1886069</v>
      </c>
      <c r="P48" s="54">
        <v>4639553</v>
      </c>
      <c r="Q48" s="54">
        <v>440312</v>
      </c>
      <c r="R48" s="53">
        <v>6965934</v>
      </c>
      <c r="S48" s="53"/>
      <c r="T48" s="54"/>
      <c r="U48" s="54"/>
      <c r="V48" s="53"/>
      <c r="W48" s="53">
        <v>16273528</v>
      </c>
      <c r="X48" s="54">
        <v>14175000</v>
      </c>
      <c r="Y48" s="53">
        <v>2098528</v>
      </c>
      <c r="Z48" s="94">
        <v>14.8</v>
      </c>
      <c r="AA48" s="95">
        <v>18900000</v>
      </c>
    </row>
    <row r="49" spans="1:27" ht="13.5">
      <c r="A49" s="348" t="s">
        <v>93</v>
      </c>
      <c r="B49" s="136"/>
      <c r="C49" s="54">
        <v>439914</v>
      </c>
      <c r="D49" s="355"/>
      <c r="E49" s="54"/>
      <c r="F49" s="53">
        <v>204509220</v>
      </c>
      <c r="G49" s="53"/>
      <c r="H49" s="54">
        <v>29538</v>
      </c>
      <c r="I49" s="54"/>
      <c r="J49" s="53">
        <v>29538</v>
      </c>
      <c r="K49" s="53"/>
      <c r="L49" s="54"/>
      <c r="M49" s="54"/>
      <c r="N49" s="53"/>
      <c r="O49" s="53"/>
      <c r="P49" s="54"/>
      <c r="Q49" s="54">
        <v>8767834</v>
      </c>
      <c r="R49" s="53">
        <v>8767834</v>
      </c>
      <c r="S49" s="53"/>
      <c r="T49" s="54"/>
      <c r="U49" s="54"/>
      <c r="V49" s="53"/>
      <c r="W49" s="53">
        <v>8797372</v>
      </c>
      <c r="X49" s="54">
        <v>153381915</v>
      </c>
      <c r="Y49" s="53">
        <v>-144584543</v>
      </c>
      <c r="Z49" s="94">
        <v>-94.26</v>
      </c>
      <c r="AA49" s="95">
        <v>204509220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1797036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29000000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21750000</v>
      </c>
      <c r="Y57" s="332">
        <f t="shared" si="13"/>
        <v>-21750000</v>
      </c>
      <c r="Z57" s="323">
        <f>+IF(X57&lt;&gt;0,+(Y57/X57)*100,0)</f>
        <v>-100</v>
      </c>
      <c r="AA57" s="337">
        <f t="shared" si="13"/>
        <v>29000000</v>
      </c>
    </row>
    <row r="58" spans="1:27" ht="13.5">
      <c r="A58" s="348" t="s">
        <v>217</v>
      </c>
      <c r="B58" s="136"/>
      <c r="C58" s="60">
        <v>1797036</v>
      </c>
      <c r="D58" s="327"/>
      <c r="E58" s="60"/>
      <c r="F58" s="59">
        <v>29000000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21750000</v>
      </c>
      <c r="Y58" s="59">
        <v>-21750000</v>
      </c>
      <c r="Z58" s="61">
        <v>-100</v>
      </c>
      <c r="AA58" s="62">
        <v>29000000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1281272086</v>
      </c>
      <c r="D60" s="333">
        <f t="shared" si="14"/>
        <v>0</v>
      </c>
      <c r="E60" s="219">
        <f t="shared" si="14"/>
        <v>812078758</v>
      </c>
      <c r="F60" s="264">
        <f t="shared" si="14"/>
        <v>1008229583</v>
      </c>
      <c r="G60" s="264">
        <f t="shared" si="14"/>
        <v>2308097</v>
      </c>
      <c r="H60" s="219">
        <f t="shared" si="14"/>
        <v>40221732</v>
      </c>
      <c r="I60" s="219">
        <f t="shared" si="14"/>
        <v>85095344</v>
      </c>
      <c r="J60" s="264">
        <f t="shared" si="14"/>
        <v>127625173</v>
      </c>
      <c r="K60" s="264">
        <f t="shared" si="14"/>
        <v>85567051</v>
      </c>
      <c r="L60" s="219">
        <f t="shared" si="14"/>
        <v>90386350</v>
      </c>
      <c r="M60" s="219">
        <f t="shared" si="14"/>
        <v>123229650</v>
      </c>
      <c r="N60" s="264">
        <f t="shared" si="14"/>
        <v>299183051</v>
      </c>
      <c r="O60" s="264">
        <f t="shared" si="14"/>
        <v>40944149</v>
      </c>
      <c r="P60" s="219">
        <f t="shared" si="14"/>
        <v>50319464</v>
      </c>
      <c r="Q60" s="219">
        <f t="shared" si="14"/>
        <v>88839367</v>
      </c>
      <c r="R60" s="264">
        <f t="shared" si="14"/>
        <v>180102980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606911204</v>
      </c>
      <c r="X60" s="219">
        <f t="shared" si="14"/>
        <v>756172189</v>
      </c>
      <c r="Y60" s="264">
        <f t="shared" si="14"/>
        <v>-149260985</v>
      </c>
      <c r="Z60" s="324">
        <f>+IF(X60&lt;&gt;0,+(Y60/X60)*100,0)</f>
        <v>-19.739020711326372</v>
      </c>
      <c r="AA60" s="232">
        <f>+AA57+AA54+AA51+AA40+AA37+AA34+AA22+AA5</f>
        <v>1008229583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1992</v>
      </c>
      <c r="J62" s="336">
        <f t="shared" si="15"/>
        <v>1992</v>
      </c>
      <c r="K62" s="336">
        <f t="shared" si="15"/>
        <v>-1992</v>
      </c>
      <c r="L62" s="334">
        <f t="shared" si="15"/>
        <v>0</v>
      </c>
      <c r="M62" s="334">
        <f t="shared" si="15"/>
        <v>0</v>
      </c>
      <c r="N62" s="336">
        <f t="shared" si="15"/>
        <v>-1992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>
        <v>1992</v>
      </c>
      <c r="J64" s="59">
        <v>1992</v>
      </c>
      <c r="K64" s="59">
        <v>-1992</v>
      </c>
      <c r="L64" s="60"/>
      <c r="M64" s="60"/>
      <c r="N64" s="59">
        <v>-1992</v>
      </c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681698323</v>
      </c>
      <c r="F5" s="345">
        <f t="shared" si="0"/>
        <v>435565337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326674003</v>
      </c>
      <c r="Y5" s="345">
        <f t="shared" si="0"/>
        <v>-326674003</v>
      </c>
      <c r="Z5" s="346">
        <f>+IF(X5&lt;&gt;0,+(Y5/X5)*100,0)</f>
        <v>-100</v>
      </c>
      <c r="AA5" s="347">
        <f>+AA6+AA8+AA11+AA13+AA15</f>
        <v>435565337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168000000</v>
      </c>
      <c r="F6" s="59">
        <f t="shared" si="1"/>
        <v>222956000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167217000</v>
      </c>
      <c r="Y6" s="59">
        <f t="shared" si="1"/>
        <v>-167217000</v>
      </c>
      <c r="Z6" s="61">
        <f>+IF(X6&lt;&gt;0,+(Y6/X6)*100,0)</f>
        <v>-100</v>
      </c>
      <c r="AA6" s="62">
        <f t="shared" si="1"/>
        <v>222956000</v>
      </c>
    </row>
    <row r="7" spans="1:27" ht="13.5">
      <c r="A7" s="291" t="s">
        <v>229</v>
      </c>
      <c r="B7" s="142"/>
      <c r="C7" s="60"/>
      <c r="D7" s="327"/>
      <c r="E7" s="60">
        <v>168000000</v>
      </c>
      <c r="F7" s="59">
        <v>222956000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167217000</v>
      </c>
      <c r="Y7" s="59">
        <v>-167217000</v>
      </c>
      <c r="Z7" s="61">
        <v>-100</v>
      </c>
      <c r="AA7" s="62">
        <v>222956000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100000000</v>
      </c>
      <c r="F8" s="59">
        <f t="shared" si="2"/>
        <v>52478534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39358901</v>
      </c>
      <c r="Y8" s="59">
        <f t="shared" si="2"/>
        <v>-39358901</v>
      </c>
      <c r="Z8" s="61">
        <f>+IF(X8&lt;&gt;0,+(Y8/X8)*100,0)</f>
        <v>-100</v>
      </c>
      <c r="AA8" s="62">
        <f>SUM(AA9:AA10)</f>
        <v>52478534</v>
      </c>
    </row>
    <row r="9" spans="1:27" ht="13.5">
      <c r="A9" s="291" t="s">
        <v>230</v>
      </c>
      <c r="B9" s="142"/>
      <c r="C9" s="60"/>
      <c r="D9" s="327"/>
      <c r="E9" s="60">
        <v>100000000</v>
      </c>
      <c r="F9" s="59">
        <v>52478534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39358901</v>
      </c>
      <c r="Y9" s="59">
        <v>-39358901</v>
      </c>
      <c r="Z9" s="61">
        <v>-100</v>
      </c>
      <c r="AA9" s="62">
        <v>52478534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130000000</v>
      </c>
      <c r="F11" s="351">
        <f t="shared" si="3"/>
        <v>87500000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65625000</v>
      </c>
      <c r="Y11" s="351">
        <f t="shared" si="3"/>
        <v>-65625000</v>
      </c>
      <c r="Z11" s="352">
        <f>+IF(X11&lt;&gt;0,+(Y11/X11)*100,0)</f>
        <v>-100</v>
      </c>
      <c r="AA11" s="353">
        <f t="shared" si="3"/>
        <v>87500000</v>
      </c>
    </row>
    <row r="12" spans="1:27" ht="13.5">
      <c r="A12" s="291" t="s">
        <v>232</v>
      </c>
      <c r="B12" s="136"/>
      <c r="C12" s="60"/>
      <c r="D12" s="327"/>
      <c r="E12" s="60">
        <v>130000000</v>
      </c>
      <c r="F12" s="59">
        <v>87500000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65625000</v>
      </c>
      <c r="Y12" s="59">
        <v>-65625000</v>
      </c>
      <c r="Z12" s="61">
        <v>-100</v>
      </c>
      <c r="AA12" s="62">
        <v>87500000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283698323</v>
      </c>
      <c r="F13" s="329">
        <f t="shared" si="4"/>
        <v>71880803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53910602</v>
      </c>
      <c r="Y13" s="329">
        <f t="shared" si="4"/>
        <v>-53910602</v>
      </c>
      <c r="Z13" s="322">
        <f>+IF(X13&lt;&gt;0,+(Y13/X13)*100,0)</f>
        <v>-100</v>
      </c>
      <c r="AA13" s="273">
        <f t="shared" si="4"/>
        <v>71880803</v>
      </c>
    </row>
    <row r="14" spans="1:27" ht="13.5">
      <c r="A14" s="291" t="s">
        <v>233</v>
      </c>
      <c r="B14" s="136"/>
      <c r="C14" s="60"/>
      <c r="D14" s="327"/>
      <c r="E14" s="60">
        <v>283698323</v>
      </c>
      <c r="F14" s="59">
        <v>71880803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53910602</v>
      </c>
      <c r="Y14" s="59">
        <v>-53910602</v>
      </c>
      <c r="Z14" s="61">
        <v>-100</v>
      </c>
      <c r="AA14" s="62">
        <v>71880803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562500</v>
      </c>
      <c r="Y15" s="59">
        <f t="shared" si="5"/>
        <v>-562500</v>
      </c>
      <c r="Z15" s="61">
        <f>+IF(X15&lt;&gt;0,+(Y15/X15)*100,0)</f>
        <v>-100</v>
      </c>
      <c r="AA15" s="62">
        <f>SUM(AA16:AA20)</f>
        <v>750000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>
        <v>750000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562500</v>
      </c>
      <c r="Y18" s="59">
        <v>-562500</v>
      </c>
      <c r="Z18" s="61">
        <v>-100</v>
      </c>
      <c r="AA18" s="62">
        <v>750000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99957149</v>
      </c>
      <c r="F22" s="332">
        <f t="shared" si="6"/>
        <v>73167819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54875864</v>
      </c>
      <c r="Y22" s="332">
        <f t="shared" si="6"/>
        <v>-54875864</v>
      </c>
      <c r="Z22" s="323">
        <f>+IF(X22&lt;&gt;0,+(Y22/X22)*100,0)</f>
        <v>-100</v>
      </c>
      <c r="AA22" s="337">
        <f>SUM(AA23:AA32)</f>
        <v>73167819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60205149</v>
      </c>
      <c r="F24" s="59">
        <v>44162320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33121740</v>
      </c>
      <c r="Y24" s="59">
        <v>-33121740</v>
      </c>
      <c r="Z24" s="61">
        <v>-100</v>
      </c>
      <c r="AA24" s="62">
        <v>44162320</v>
      </c>
    </row>
    <row r="25" spans="1:27" ht="13.5">
      <c r="A25" s="348" t="s">
        <v>239</v>
      </c>
      <c r="B25" s="142"/>
      <c r="C25" s="60"/>
      <c r="D25" s="327"/>
      <c r="E25" s="60">
        <v>10000000</v>
      </c>
      <c r="F25" s="59">
        <v>10000000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7500000</v>
      </c>
      <c r="Y25" s="59">
        <v>-7500000</v>
      </c>
      <c r="Z25" s="61">
        <v>-100</v>
      </c>
      <c r="AA25" s="62">
        <v>10000000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19752000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10000000</v>
      </c>
      <c r="F32" s="59">
        <v>19005499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14254124</v>
      </c>
      <c r="Y32" s="59">
        <v>-14254124</v>
      </c>
      <c r="Z32" s="61">
        <v>-100</v>
      </c>
      <c r="AA32" s="62">
        <v>19005499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850000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>
        <v>850000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51582189</v>
      </c>
      <c r="F40" s="332">
        <f t="shared" si="9"/>
        <v>117356838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88017629</v>
      </c>
      <c r="Y40" s="332">
        <f t="shared" si="9"/>
        <v>-88017629</v>
      </c>
      <c r="Z40" s="323">
        <f>+IF(X40&lt;&gt;0,+(Y40/X40)*100,0)</f>
        <v>-100</v>
      </c>
      <c r="AA40" s="337">
        <f>SUM(AA41:AA49)</f>
        <v>117356838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36798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27599</v>
      </c>
      <c r="Y43" s="357">
        <v>-27599</v>
      </c>
      <c r="Z43" s="358">
        <v>-100</v>
      </c>
      <c r="AA43" s="303">
        <v>36798</v>
      </c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10000000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41582189</v>
      </c>
      <c r="F48" s="53">
        <v>29618017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22213513</v>
      </c>
      <c r="Y48" s="53">
        <v>-22213513</v>
      </c>
      <c r="Z48" s="94">
        <v>-100</v>
      </c>
      <c r="AA48" s="95">
        <v>29618017</v>
      </c>
    </row>
    <row r="49" spans="1:27" ht="13.5">
      <c r="A49" s="348" t="s">
        <v>93</v>
      </c>
      <c r="B49" s="136"/>
      <c r="C49" s="54"/>
      <c r="D49" s="355"/>
      <c r="E49" s="54"/>
      <c r="F49" s="53">
        <v>87702023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65776517</v>
      </c>
      <c r="Y49" s="53">
        <v>-65776517</v>
      </c>
      <c r="Z49" s="94">
        <v>-100</v>
      </c>
      <c r="AA49" s="95">
        <v>87702023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834087661</v>
      </c>
      <c r="F60" s="264">
        <f t="shared" si="14"/>
        <v>626089994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469567496</v>
      </c>
      <c r="Y60" s="264">
        <f t="shared" si="14"/>
        <v>-469567496</v>
      </c>
      <c r="Z60" s="324">
        <f>+IF(X60&lt;&gt;0,+(Y60/X60)*100,0)</f>
        <v>-100</v>
      </c>
      <c r="AA60" s="232">
        <f>+AA57+AA54+AA51+AA40+AA37+AA34+AA22+AA5</f>
        <v>626089994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Kgothatso Matlala</cp:lastModifiedBy>
  <dcterms:created xsi:type="dcterms:W3CDTF">2018-05-08T14:50:22Z</dcterms:created>
  <dcterms:modified xsi:type="dcterms:W3CDTF">2018-05-08T14:57:11Z</dcterms:modified>
  <cp:category/>
  <cp:version/>
  <cp:contentType/>
  <cp:contentStatus/>
</cp:coreProperties>
</file>