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<sst xmlns="http://schemas.openxmlformats.org/spreadsheetml/2006/main" count="857" uniqueCount="303">
  <si>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eThekwini(ETH)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</si>
  <si>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</si>
  <si>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</si>
  <si>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</si>
  <si>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</si>
  <si>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</si>
  <si>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</si>
  <si>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</si>
  <si>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</si>
  <si>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</si>
  <si>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</si>
  <si>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</si>
  <si>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</si>
  <si>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</si>
  <si>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</si>
  <si>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</si>
  <si>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</si>
  <si>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</si>
  <si>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</si>
  <si>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</si>
  <si>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</si>
  <si>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</si>
  <si>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</si>
  <si>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</si>
  <si>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</si>
  <si>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</si>
  <si>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</si>
  <si>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</si>
  <si>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</si>
  <si>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</si>
  <si>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</si>
  <si>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</si>
  <si>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</si>
  <si>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</si>
  <si>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</si>
  <si>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</si>
  <si>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</si>
  <si>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</si>
  <si>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</si>
  <si>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</si>
  <si>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</si>
  <si>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</si>
  <si>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</si>
  <si>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</si>
  <si>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</si>
  <si>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</si>
  <si>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</si>
  <si>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</si>
  <si>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</si>
  <si>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</si>
  <si>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</si>
  <si>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</si>
  <si>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</si>
  <si>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</si>
  <si>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</si>
  <si>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</si>
  <si>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</si>
  <si>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</si>
  <si>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</si>
  <si>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</si>
  <si>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</si>
  <si>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</si>
  <si>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</si>
  <si>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</si>
  <si>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</si>
  <si>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</si>
  <si>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</si>
  <si>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</si>
  <si>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</si>
  <si>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</si>
  <si>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eThekwini(ETH)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</si>
  <si>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</si>
  <si>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</si>
  <si>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</si>
  <si>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</si>
  <si>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</si>
  <si>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</si>
  <si>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</si>
  <si>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</si>
  <si>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</si>
  <si>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</si>
  <si>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</si>
  <si>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</si>
  <si>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</si>
  <si>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</si>
  <si>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</si>
  <si>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</si>
  <si>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</si>
  <si>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</si>
  <si>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</si>
  <si>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</si>
  <si>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</si>
  <si>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</si>
  <si>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</si>
  <si>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</si>
  <si>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</si>
  <si>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</si>
  <si>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</si>
  <si>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</si>
  <si>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</si>
  <si>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eThekwini(ETH)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</si>
  <si>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</si>
  <si>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</si>
  <si>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</si>
  <si>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</si>
  <si>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</si>
  <si>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</si>
  <si>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</si>
  <si>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</si>
  <si>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</si>
  <si>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</si>
  <si>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</si>
  <si>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</si>
  <si>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</si>
  <si>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</si>
  <si>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</si>
  <si>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</si>
  <si>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</si>
  <si>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</si>
  <si>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</si>
  <si>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</si>
  <si>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</si>
  <si>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</si>
  <si>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</si>
  <si>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</si>
  <si>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</si>
  <si>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</si>
  <si>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</si>
  <si>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</si>
  <si>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eThekwini(ETH)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</si>
  <si>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</si>
  <si>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</si>
  <si>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</si>
  <si>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</si>
  <si>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</si>
  <si>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</si>
  <si>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</si>
  <si>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</si>
  <si>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</si>
  <si>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</si>
  <si>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eThekwini(ETH)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</si>
  <si>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</si>
  <si>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</si>
  <si>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</si>
  <si>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</si>
  <si>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</si>
  <si>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</si>
  <si>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</si>
  <si>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</si>
  <si>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</si>
  <si>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</si>
  <si>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</si>
  <si>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</si>
  <si>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</si>
  <si>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</si>
  <si>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</si>
  <si>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</si>
  <si>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</si>
  <si>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</si>
  <si>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</si>
  <si>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</si>
  <si>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</si>
  <si>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</si>
  <si>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</si>
  <si>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</si>
  <si>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</si>
  <si>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</si>
  <si>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</si>
  <si>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</si>
  <si>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</si>
  <si>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</si>
  <si>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</si>
  <si>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</si>
  <si>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</si>
  <si>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eThekwini(ETH)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</si>
  <si>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</si>
  <si>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</si>
  <si>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</si>
  <si>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</si>
  <si>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</si>
  <si>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</si>
  <si>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</si>
  <si>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</si>
  <si>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</si>
  <si>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</si>
  <si>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</si>
  <si>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</si>
  <si>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</si>
  <si>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</si>
  <si>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</si>
  <si>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</si>
  <si>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</si>
  <si>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</si>
  <si>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</si>
  <si>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</si>
  <si>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</si>
  <si>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</si>
  <si>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</si>
  <si>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</si>
  <si>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</si>
  <si>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</si>
  <si>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</si>
  <si>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eThekwini(ETH)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</si>
  <si>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</si>
  <si>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</si>
  <si>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</si>
  <si>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</si>
  <si>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</si>
  <si>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</si>
  <si>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</si>
  <si>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</si>
  <si>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</si>
  <si>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</si>
  <si>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</si>
  <si>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</si>
  <si>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</si>
  <si>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</si>
  <si>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</si>
  <si>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</si>
  <si>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</si>
  <si>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</si>
  <si>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</si>
  <si>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</si>
  <si>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</si>
  <si>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</si>
  <si>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</si>
  <si>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</si>
  <si>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eThekwini(ETH)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</si>
  <si>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</si>
  <si>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</si>
  <si>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</si>
  <si>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</si>
  <si>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</si>
  <si>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</si>
  <si>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</si>
  <si>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</si>
  <si>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</si>
  <si>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</si>
  <si>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</si>
  <si>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</si>
  <si>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</si>
  <si>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</si>
  <si>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</si>
  <si>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</si>
  <si>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</si>
  <si>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</si>
  <si>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</si>
  <si>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</si>
  <si>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</si>
  <si>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</si>
  <si>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</si>
  <si>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</si>
  <si>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</si>
  <si>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</si>
  <si>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</si>
  <si>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</si>
  <si>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</si>
  <si>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</si>
  <si>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</si>
  <si>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</si>
  <si>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</si>
  <si>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</si>
  <si>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</si>
  <si>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eThekwini(ETH)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</si>
  <si>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</si>
  <si>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</si>
  <si>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eThekwini(ETH)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</si>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</sst>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6711643994</v>
      </c>
      <c r="C5" s="19">
        <v>0</v>
      </c>
      <c r="D5" s="59">
        <v>6907500000</v>
      </c>
      <c r="E5" s="60">
        <v>7013367000</v>
      </c>
      <c r="F5" s="60">
        <v>667780612</v>
      </c>
      <c r="G5" s="60">
        <v>667780613</v>
      </c>
      <c r="H5" s="60">
        <v>667780613</v>
      </c>
      <c r="I5" s="60">
        <v>2003341838</v>
      </c>
      <c r="J5" s="60">
        <v>667780613</v>
      </c>
      <c r="K5" s="60">
        <v>667780613</v>
      </c>
      <c r="L5" s="60">
        <v>417578795</v>
      </c>
      <c r="M5" s="60">
        <v>1753140021</v>
      </c>
      <c r="N5" s="60">
        <v>680403885</v>
      </c>
      <c r="O5" s="60">
        <v>517633449</v>
      </c>
      <c r="P5" s="60">
        <v>969640239</v>
      </c>
      <c r="Q5" s="60">
        <v>2167677573</v>
      </c>
      <c r="R5" s="60">
        <v>0</v>
      </c>
      <c r="S5" s="60">
        <v>0</v>
      </c>
      <c r="T5" s="60">
        <v>0</v>
      </c>
      <c r="U5" s="60">
        <v>0</v>
      </c>
      <c r="V5" s="60">
        <v>5924159432</v>
      </c>
      <c r="W5" s="60">
        <v>4958555689</v>
      </c>
      <c r="X5" s="60">
        <v>965603743</v>
      </c>
      <c r="Y5" s="61">
        <v>19.47</v>
      </c>
      <c r="Z5" s="62">
        <v>7013367000</v>
      </c>
    </row>
    <row r="6" spans="1:26" ht="13.5">
      <c r="A6" s="58" t="s">
        <v>32</v>
      </c>
      <c r="B6" s="19">
        <v>16571802299</v>
      </c>
      <c r="C6" s="19">
        <v>0</v>
      </c>
      <c r="D6" s="59">
        <v>18265088429</v>
      </c>
      <c r="E6" s="60">
        <v>18423317046</v>
      </c>
      <c r="F6" s="60">
        <v>1461051848</v>
      </c>
      <c r="G6" s="60">
        <v>1520812582</v>
      </c>
      <c r="H6" s="60">
        <v>1598137806</v>
      </c>
      <c r="I6" s="60">
        <v>4580002236</v>
      </c>
      <c r="J6" s="60">
        <v>1500785305</v>
      </c>
      <c r="K6" s="60">
        <v>1528803675</v>
      </c>
      <c r="L6" s="60">
        <v>1430000932</v>
      </c>
      <c r="M6" s="60">
        <v>4459589912</v>
      </c>
      <c r="N6" s="60">
        <v>1301760318</v>
      </c>
      <c r="O6" s="60">
        <v>1639316876</v>
      </c>
      <c r="P6" s="60">
        <v>1295700617</v>
      </c>
      <c r="Q6" s="60">
        <v>4236777811</v>
      </c>
      <c r="R6" s="60">
        <v>0</v>
      </c>
      <c r="S6" s="60">
        <v>0</v>
      </c>
      <c r="T6" s="60">
        <v>0</v>
      </c>
      <c r="U6" s="60">
        <v>0</v>
      </c>
      <c r="V6" s="60">
        <v>13276369959</v>
      </c>
      <c r="W6" s="60">
        <v>13192912740</v>
      </c>
      <c r="X6" s="60">
        <v>83457219</v>
      </c>
      <c r="Y6" s="61">
        <v>0.63</v>
      </c>
      <c r="Z6" s="62">
        <v>18423317046</v>
      </c>
    </row>
    <row r="7" spans="1:26" ht="13.5">
      <c r="A7" s="58" t="s">
        <v>33</v>
      </c>
      <c r="B7" s="19">
        <v>666814384</v>
      </c>
      <c r="C7" s="19">
        <v>0</v>
      </c>
      <c r="D7" s="59">
        <v>1296055260</v>
      </c>
      <c r="E7" s="60">
        <v>462323928</v>
      </c>
      <c r="F7" s="60">
        <v>40843565</v>
      </c>
      <c r="G7" s="60">
        <v>48957262</v>
      </c>
      <c r="H7" s="60">
        <v>44445003</v>
      </c>
      <c r="I7" s="60">
        <v>134245830</v>
      </c>
      <c r="J7" s="60">
        <v>41515425</v>
      </c>
      <c r="K7" s="60">
        <v>43549232</v>
      </c>
      <c r="L7" s="60">
        <v>53343020</v>
      </c>
      <c r="M7" s="60">
        <v>138407677</v>
      </c>
      <c r="N7" s="60">
        <v>50796871</v>
      </c>
      <c r="O7" s="60">
        <v>1749554</v>
      </c>
      <c r="P7" s="60">
        <v>58065030</v>
      </c>
      <c r="Q7" s="60">
        <v>110611455</v>
      </c>
      <c r="R7" s="60">
        <v>0</v>
      </c>
      <c r="S7" s="60">
        <v>0</v>
      </c>
      <c r="T7" s="60">
        <v>0</v>
      </c>
      <c r="U7" s="60">
        <v>0</v>
      </c>
      <c r="V7" s="60">
        <v>383264962</v>
      </c>
      <c r="W7" s="60">
        <v>672061689</v>
      </c>
      <c r="X7" s="60">
        <v>-288796727</v>
      </c>
      <c r="Y7" s="61">
        <v>-42.97</v>
      </c>
      <c r="Z7" s="62">
        <v>462323928</v>
      </c>
    </row>
    <row r="8" spans="1:26" ht="13.5">
      <c r="A8" s="58" t="s">
        <v>34</v>
      </c>
      <c r="B8" s="19">
        <v>2716460712</v>
      </c>
      <c r="C8" s="19">
        <v>0</v>
      </c>
      <c r="D8" s="59">
        <v>3087888523</v>
      </c>
      <c r="E8" s="60">
        <v>5355544565</v>
      </c>
      <c r="F8" s="60">
        <v>48571981</v>
      </c>
      <c r="G8" s="60">
        <v>1099681166</v>
      </c>
      <c r="H8" s="60">
        <v>5592491</v>
      </c>
      <c r="I8" s="60">
        <v>1153845638</v>
      </c>
      <c r="J8" s="60">
        <v>75080367</v>
      </c>
      <c r="K8" s="60">
        <v>7329770</v>
      </c>
      <c r="L8" s="60">
        <v>866352994</v>
      </c>
      <c r="M8" s="60">
        <v>948763131</v>
      </c>
      <c r="N8" s="60">
        <v>94982566</v>
      </c>
      <c r="O8" s="60">
        <v>53453942</v>
      </c>
      <c r="P8" s="60">
        <v>2345773424</v>
      </c>
      <c r="Q8" s="60">
        <v>2494209932</v>
      </c>
      <c r="R8" s="60">
        <v>0</v>
      </c>
      <c r="S8" s="60">
        <v>0</v>
      </c>
      <c r="T8" s="60">
        <v>0</v>
      </c>
      <c r="U8" s="60">
        <v>0</v>
      </c>
      <c r="V8" s="60">
        <v>4596818701</v>
      </c>
      <c r="W8" s="60">
        <v>2997761188</v>
      </c>
      <c r="X8" s="60">
        <v>1599057513</v>
      </c>
      <c r="Y8" s="61">
        <v>53.34</v>
      </c>
      <c r="Z8" s="62">
        <v>5355544565</v>
      </c>
    </row>
    <row r="9" spans="1:26" ht="13.5">
      <c r="A9" s="58" t="s">
        <v>35</v>
      </c>
      <c r="B9" s="19">
        <v>3904451042</v>
      </c>
      <c r="C9" s="19">
        <v>0</v>
      </c>
      <c r="D9" s="59">
        <v>3828123492</v>
      </c>
      <c r="E9" s="60">
        <v>1513155182</v>
      </c>
      <c r="F9" s="60">
        <v>466524034</v>
      </c>
      <c r="G9" s="60">
        <v>894370525</v>
      </c>
      <c r="H9" s="60">
        <v>146217327</v>
      </c>
      <c r="I9" s="60">
        <v>1507111886</v>
      </c>
      <c r="J9" s="60">
        <v>31313093</v>
      </c>
      <c r="K9" s="60">
        <v>185361763</v>
      </c>
      <c r="L9" s="60">
        <v>125832908</v>
      </c>
      <c r="M9" s="60">
        <v>342507764</v>
      </c>
      <c r="N9" s="60">
        <v>61525981</v>
      </c>
      <c r="O9" s="60">
        <v>76601353</v>
      </c>
      <c r="P9" s="60">
        <v>-850565263</v>
      </c>
      <c r="Q9" s="60">
        <v>-712437929</v>
      </c>
      <c r="R9" s="60">
        <v>0</v>
      </c>
      <c r="S9" s="60">
        <v>0</v>
      </c>
      <c r="T9" s="60">
        <v>0</v>
      </c>
      <c r="U9" s="60">
        <v>0</v>
      </c>
      <c r="V9" s="60">
        <v>1137181721</v>
      </c>
      <c r="W9" s="60">
        <v>3326713046</v>
      </c>
      <c r="X9" s="60">
        <v>-2189531325</v>
      </c>
      <c r="Y9" s="61">
        <v>-65.82</v>
      </c>
      <c r="Z9" s="62">
        <v>1513155182</v>
      </c>
    </row>
    <row r="10" spans="1:26" ht="25.5">
      <c r="A10" s="63" t="s">
        <v>278</v>
      </c>
      <c r="B10" s="64">
        <f>SUM(B5:B9)</f>
        <v>30571172431</v>
      </c>
      <c r="C10" s="64">
        <f>SUM(C5:C9)</f>
        <v>0</v>
      </c>
      <c r="D10" s="65">
        <f aca="true" t="shared" si="0" ref="D10:Z10">SUM(D5:D9)</f>
        <v>33384655704</v>
      </c>
      <c r="E10" s="66">
        <f t="shared" si="0"/>
        <v>32767707721</v>
      </c>
      <c r="F10" s="66">
        <f t="shared" si="0"/>
        <v>2684772040</v>
      </c>
      <c r="G10" s="66">
        <f t="shared" si="0"/>
        <v>4231602148</v>
      </c>
      <c r="H10" s="66">
        <f t="shared" si="0"/>
        <v>2462173240</v>
      </c>
      <c r="I10" s="66">
        <f t="shared" si="0"/>
        <v>9378547428</v>
      </c>
      <c r="J10" s="66">
        <f t="shared" si="0"/>
        <v>2316474803</v>
      </c>
      <c r="K10" s="66">
        <f t="shared" si="0"/>
        <v>2432825053</v>
      </c>
      <c r="L10" s="66">
        <f t="shared" si="0"/>
        <v>2893108649</v>
      </c>
      <c r="M10" s="66">
        <f t="shared" si="0"/>
        <v>7642408505</v>
      </c>
      <c r="N10" s="66">
        <f t="shared" si="0"/>
        <v>2189469621</v>
      </c>
      <c r="O10" s="66">
        <f t="shared" si="0"/>
        <v>2288755174</v>
      </c>
      <c r="P10" s="66">
        <f t="shared" si="0"/>
        <v>3818614047</v>
      </c>
      <c r="Q10" s="66">
        <f t="shared" si="0"/>
        <v>8296838842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25317794775</v>
      </c>
      <c r="W10" s="66">
        <f t="shared" si="0"/>
        <v>25148004352</v>
      </c>
      <c r="X10" s="66">
        <f t="shared" si="0"/>
        <v>169790423</v>
      </c>
      <c r="Y10" s="67">
        <f>+IF(W10&lt;&gt;0,(X10/W10)*100,0)</f>
        <v>0.6751646000351383</v>
      </c>
      <c r="Z10" s="68">
        <f t="shared" si="0"/>
        <v>32767707721</v>
      </c>
    </row>
    <row r="11" spans="1:26" ht="13.5">
      <c r="A11" s="58" t="s">
        <v>37</v>
      </c>
      <c r="B11" s="19">
        <v>8860255111</v>
      </c>
      <c r="C11" s="19">
        <v>0</v>
      </c>
      <c r="D11" s="59">
        <v>9824017625</v>
      </c>
      <c r="E11" s="60">
        <v>9780760153</v>
      </c>
      <c r="F11" s="60">
        <v>698903129</v>
      </c>
      <c r="G11" s="60">
        <v>727845577</v>
      </c>
      <c r="H11" s="60">
        <v>770588003</v>
      </c>
      <c r="I11" s="60">
        <v>2197336709</v>
      </c>
      <c r="J11" s="60">
        <v>677937059</v>
      </c>
      <c r="K11" s="60">
        <v>1148493067</v>
      </c>
      <c r="L11" s="60">
        <v>743437716</v>
      </c>
      <c r="M11" s="60">
        <v>2569867842</v>
      </c>
      <c r="N11" s="60">
        <v>745491539</v>
      </c>
      <c r="O11" s="60">
        <v>741101734</v>
      </c>
      <c r="P11" s="60">
        <v>823087768</v>
      </c>
      <c r="Q11" s="60">
        <v>2309681041</v>
      </c>
      <c r="R11" s="60">
        <v>0</v>
      </c>
      <c r="S11" s="60">
        <v>0</v>
      </c>
      <c r="T11" s="60">
        <v>0</v>
      </c>
      <c r="U11" s="60">
        <v>0</v>
      </c>
      <c r="V11" s="60">
        <v>7076885592</v>
      </c>
      <c r="W11" s="60">
        <v>7245198958</v>
      </c>
      <c r="X11" s="60">
        <v>-168313366</v>
      </c>
      <c r="Y11" s="61">
        <v>-2.32</v>
      </c>
      <c r="Z11" s="62">
        <v>9780760153</v>
      </c>
    </row>
    <row r="12" spans="1:26" ht="13.5">
      <c r="A12" s="58" t="s">
        <v>38</v>
      </c>
      <c r="B12" s="19">
        <v>110933821</v>
      </c>
      <c r="C12" s="19">
        <v>0</v>
      </c>
      <c r="D12" s="59">
        <v>107946853</v>
      </c>
      <c r="E12" s="60">
        <v>107946853</v>
      </c>
      <c r="F12" s="60">
        <v>9375752</v>
      </c>
      <c r="G12" s="60">
        <v>9619309</v>
      </c>
      <c r="H12" s="60">
        <v>9329440</v>
      </c>
      <c r="I12" s="60">
        <v>28324501</v>
      </c>
      <c r="J12" s="60">
        <v>9381974</v>
      </c>
      <c r="K12" s="60">
        <v>9349350</v>
      </c>
      <c r="L12" s="60">
        <v>9111531</v>
      </c>
      <c r="M12" s="60">
        <v>27842855</v>
      </c>
      <c r="N12" s="60">
        <v>9349804</v>
      </c>
      <c r="O12" s="60">
        <v>9350129</v>
      </c>
      <c r="P12" s="60">
        <v>13303628</v>
      </c>
      <c r="Q12" s="60">
        <v>32003561</v>
      </c>
      <c r="R12" s="60">
        <v>0</v>
      </c>
      <c r="S12" s="60">
        <v>0</v>
      </c>
      <c r="T12" s="60">
        <v>0</v>
      </c>
      <c r="U12" s="60">
        <v>0</v>
      </c>
      <c r="V12" s="60">
        <v>88170917</v>
      </c>
      <c r="W12" s="60">
        <v>81009000</v>
      </c>
      <c r="X12" s="60">
        <v>7161917</v>
      </c>
      <c r="Y12" s="61">
        <v>8.84</v>
      </c>
      <c r="Z12" s="62">
        <v>107946853</v>
      </c>
    </row>
    <row r="13" spans="1:26" ht="13.5">
      <c r="A13" s="58" t="s">
        <v>279</v>
      </c>
      <c r="B13" s="19">
        <v>2188666562</v>
      </c>
      <c r="C13" s="19">
        <v>0</v>
      </c>
      <c r="D13" s="59">
        <v>2080882000</v>
      </c>
      <c r="E13" s="60">
        <v>2050098721</v>
      </c>
      <c r="F13" s="60">
        <v>235284119</v>
      </c>
      <c r="G13" s="60">
        <v>234312043</v>
      </c>
      <c r="H13" s="60">
        <v>77006977</v>
      </c>
      <c r="I13" s="60">
        <v>546603139</v>
      </c>
      <c r="J13" s="60">
        <v>182664055</v>
      </c>
      <c r="K13" s="60">
        <v>183158343</v>
      </c>
      <c r="L13" s="60">
        <v>189198946</v>
      </c>
      <c r="M13" s="60">
        <v>555021344</v>
      </c>
      <c r="N13" s="60">
        <v>184415434</v>
      </c>
      <c r="O13" s="60">
        <v>183984480</v>
      </c>
      <c r="P13" s="60">
        <v>194285603</v>
      </c>
      <c r="Q13" s="60">
        <v>562685517</v>
      </c>
      <c r="R13" s="60">
        <v>0</v>
      </c>
      <c r="S13" s="60">
        <v>0</v>
      </c>
      <c r="T13" s="60">
        <v>0</v>
      </c>
      <c r="U13" s="60">
        <v>0</v>
      </c>
      <c r="V13" s="60">
        <v>1664310000</v>
      </c>
      <c r="W13" s="60">
        <v>1436381441</v>
      </c>
      <c r="X13" s="60">
        <v>227928559</v>
      </c>
      <c r="Y13" s="61">
        <v>15.87</v>
      </c>
      <c r="Z13" s="62">
        <v>2050098721</v>
      </c>
    </row>
    <row r="14" spans="1:26" ht="13.5">
      <c r="A14" s="58" t="s">
        <v>40</v>
      </c>
      <c r="B14" s="19">
        <v>897959010</v>
      </c>
      <c r="C14" s="19">
        <v>0</v>
      </c>
      <c r="D14" s="59">
        <v>1466337000</v>
      </c>
      <c r="E14" s="60">
        <v>841444304</v>
      </c>
      <c r="F14" s="60">
        <v>6330221</v>
      </c>
      <c r="G14" s="60">
        <v>6330221</v>
      </c>
      <c r="H14" s="60">
        <v>6330851</v>
      </c>
      <c r="I14" s="60">
        <v>18991293</v>
      </c>
      <c r="J14" s="60">
        <v>12106274</v>
      </c>
      <c r="K14" s="60">
        <v>19185166</v>
      </c>
      <c r="L14" s="60">
        <v>260381168</v>
      </c>
      <c r="M14" s="60">
        <v>291672608</v>
      </c>
      <c r="N14" s="60">
        <v>113453193</v>
      </c>
      <c r="O14" s="60">
        <v>3490</v>
      </c>
      <c r="P14" s="60">
        <v>-5358328</v>
      </c>
      <c r="Q14" s="60">
        <v>108098355</v>
      </c>
      <c r="R14" s="60">
        <v>0</v>
      </c>
      <c r="S14" s="60">
        <v>0</v>
      </c>
      <c r="T14" s="60">
        <v>0</v>
      </c>
      <c r="U14" s="60">
        <v>0</v>
      </c>
      <c r="V14" s="60">
        <v>418762256</v>
      </c>
      <c r="W14" s="60">
        <v>969273511</v>
      </c>
      <c r="X14" s="60">
        <v>-550511255</v>
      </c>
      <c r="Y14" s="61">
        <v>-56.8</v>
      </c>
      <c r="Z14" s="62">
        <v>841444304</v>
      </c>
    </row>
    <row r="15" spans="1:26" ht="13.5">
      <c r="A15" s="58" t="s">
        <v>41</v>
      </c>
      <c r="B15" s="19">
        <v>10234644134</v>
      </c>
      <c r="C15" s="19">
        <v>0</v>
      </c>
      <c r="D15" s="59">
        <v>10840261560</v>
      </c>
      <c r="E15" s="60">
        <v>11541230238</v>
      </c>
      <c r="F15" s="60">
        <v>1146750251</v>
      </c>
      <c r="G15" s="60">
        <v>1162539183</v>
      </c>
      <c r="H15" s="60">
        <v>1209528761</v>
      </c>
      <c r="I15" s="60">
        <v>3518818195</v>
      </c>
      <c r="J15" s="60">
        <v>267651777</v>
      </c>
      <c r="K15" s="60">
        <v>855731033</v>
      </c>
      <c r="L15" s="60">
        <v>831882240</v>
      </c>
      <c r="M15" s="60">
        <v>1955265050</v>
      </c>
      <c r="N15" s="60">
        <v>792315343</v>
      </c>
      <c r="O15" s="60">
        <v>895325799</v>
      </c>
      <c r="P15" s="60">
        <v>1159142718</v>
      </c>
      <c r="Q15" s="60">
        <v>2846783860</v>
      </c>
      <c r="R15" s="60">
        <v>0</v>
      </c>
      <c r="S15" s="60">
        <v>0</v>
      </c>
      <c r="T15" s="60">
        <v>0</v>
      </c>
      <c r="U15" s="60">
        <v>0</v>
      </c>
      <c r="V15" s="60">
        <v>8320867105</v>
      </c>
      <c r="W15" s="60">
        <v>8218045143</v>
      </c>
      <c r="X15" s="60">
        <v>102821962</v>
      </c>
      <c r="Y15" s="61">
        <v>1.25</v>
      </c>
      <c r="Z15" s="62">
        <v>11541230238</v>
      </c>
    </row>
    <row r="16" spans="1:26" ht="13.5">
      <c r="A16" s="69" t="s">
        <v>42</v>
      </c>
      <c r="B16" s="19">
        <v>282815170</v>
      </c>
      <c r="C16" s="19">
        <v>0</v>
      </c>
      <c r="D16" s="59">
        <v>226274730</v>
      </c>
      <c r="E16" s="60">
        <v>454203057</v>
      </c>
      <c r="F16" s="60">
        <v>28554703</v>
      </c>
      <c r="G16" s="60">
        <v>6159073</v>
      </c>
      <c r="H16" s="60">
        <v>30639526</v>
      </c>
      <c r="I16" s="60">
        <v>65353302</v>
      </c>
      <c r="J16" s="60">
        <v>8548428</v>
      </c>
      <c r="K16" s="60">
        <v>105201853</v>
      </c>
      <c r="L16" s="60">
        <v>24636814</v>
      </c>
      <c r="M16" s="60">
        <v>138387095</v>
      </c>
      <c r="N16" s="60">
        <v>29537189</v>
      </c>
      <c r="O16" s="60">
        <v>49632254</v>
      </c>
      <c r="P16" s="60">
        <v>-5141451</v>
      </c>
      <c r="Q16" s="60">
        <v>74027992</v>
      </c>
      <c r="R16" s="60">
        <v>0</v>
      </c>
      <c r="S16" s="60">
        <v>0</v>
      </c>
      <c r="T16" s="60">
        <v>0</v>
      </c>
      <c r="U16" s="60">
        <v>0</v>
      </c>
      <c r="V16" s="60">
        <v>277768389</v>
      </c>
      <c r="W16" s="60">
        <v>174703432</v>
      </c>
      <c r="X16" s="60">
        <v>103064957</v>
      </c>
      <c r="Y16" s="61">
        <v>58.99</v>
      </c>
      <c r="Z16" s="62">
        <v>454203057</v>
      </c>
    </row>
    <row r="17" spans="1:26" ht="13.5">
      <c r="A17" s="58" t="s">
        <v>43</v>
      </c>
      <c r="B17" s="19">
        <v>8766290534</v>
      </c>
      <c r="C17" s="19">
        <v>0</v>
      </c>
      <c r="D17" s="59">
        <v>8151551182</v>
      </c>
      <c r="E17" s="60">
        <v>7479848624</v>
      </c>
      <c r="F17" s="60">
        <v>207479000</v>
      </c>
      <c r="G17" s="60">
        <v>722774799</v>
      </c>
      <c r="H17" s="60">
        <v>555396733</v>
      </c>
      <c r="I17" s="60">
        <v>1485650532</v>
      </c>
      <c r="J17" s="60">
        <v>538655386</v>
      </c>
      <c r="K17" s="60">
        <v>718662595</v>
      </c>
      <c r="L17" s="60">
        <v>664436769</v>
      </c>
      <c r="M17" s="60">
        <v>1921754750</v>
      </c>
      <c r="N17" s="60">
        <v>546488768</v>
      </c>
      <c r="O17" s="60">
        <v>456159682</v>
      </c>
      <c r="P17" s="60">
        <v>43967168</v>
      </c>
      <c r="Q17" s="60">
        <v>1046615618</v>
      </c>
      <c r="R17" s="60">
        <v>0</v>
      </c>
      <c r="S17" s="60">
        <v>0</v>
      </c>
      <c r="T17" s="60">
        <v>0</v>
      </c>
      <c r="U17" s="60">
        <v>0</v>
      </c>
      <c r="V17" s="60">
        <v>4454020900</v>
      </c>
      <c r="W17" s="60">
        <v>5394564057</v>
      </c>
      <c r="X17" s="60">
        <v>-940543157</v>
      </c>
      <c r="Y17" s="61">
        <v>-17.44</v>
      </c>
      <c r="Z17" s="62">
        <v>7479848624</v>
      </c>
    </row>
    <row r="18" spans="1:26" ht="13.5">
      <c r="A18" s="70" t="s">
        <v>44</v>
      </c>
      <c r="B18" s="71">
        <f>SUM(B11:B17)</f>
        <v>31341564342</v>
      </c>
      <c r="C18" s="71">
        <f>SUM(C11:C17)</f>
        <v>0</v>
      </c>
      <c r="D18" s="72">
        <f aca="true" t="shared" si="1" ref="D18:Z18">SUM(D11:D17)</f>
        <v>32697270950</v>
      </c>
      <c r="E18" s="73">
        <f t="shared" si="1"/>
        <v>32255531950</v>
      </c>
      <c r="F18" s="73">
        <f t="shared" si="1"/>
        <v>2332677175</v>
      </c>
      <c r="G18" s="73">
        <f t="shared" si="1"/>
        <v>2869580205</v>
      </c>
      <c r="H18" s="73">
        <f t="shared" si="1"/>
        <v>2658820291</v>
      </c>
      <c r="I18" s="73">
        <f t="shared" si="1"/>
        <v>7861077671</v>
      </c>
      <c r="J18" s="73">
        <f t="shared" si="1"/>
        <v>1696944953</v>
      </c>
      <c r="K18" s="73">
        <f t="shared" si="1"/>
        <v>3039781407</v>
      </c>
      <c r="L18" s="73">
        <f t="shared" si="1"/>
        <v>2723085184</v>
      </c>
      <c r="M18" s="73">
        <f t="shared" si="1"/>
        <v>7459811544</v>
      </c>
      <c r="N18" s="73">
        <f t="shared" si="1"/>
        <v>2421051270</v>
      </c>
      <c r="O18" s="73">
        <f t="shared" si="1"/>
        <v>2335557568</v>
      </c>
      <c r="P18" s="73">
        <f t="shared" si="1"/>
        <v>2223287106</v>
      </c>
      <c r="Q18" s="73">
        <f t="shared" si="1"/>
        <v>6979895944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22300785159</v>
      </c>
      <c r="W18" s="73">
        <f t="shared" si="1"/>
        <v>23519175542</v>
      </c>
      <c r="X18" s="73">
        <f t="shared" si="1"/>
        <v>-1218390383</v>
      </c>
      <c r="Y18" s="67">
        <f>+IF(W18&lt;&gt;0,(X18/W18)*100,0)</f>
        <v>-5.180412811768111</v>
      </c>
      <c r="Z18" s="74">
        <f t="shared" si="1"/>
        <v>32255531950</v>
      </c>
    </row>
    <row r="19" spans="1:26" ht="13.5">
      <c r="A19" s="70" t="s">
        <v>45</v>
      </c>
      <c r="B19" s="75">
        <f>+B10-B18</f>
        <v>-770391911</v>
      </c>
      <c r="C19" s="75">
        <f>+C10-C18</f>
        <v>0</v>
      </c>
      <c r="D19" s="76">
        <f aca="true" t="shared" si="2" ref="D19:Z19">+D10-D18</f>
        <v>687384754</v>
      </c>
      <c r="E19" s="77">
        <f t="shared" si="2"/>
        <v>512175771</v>
      </c>
      <c r="F19" s="77">
        <f t="shared" si="2"/>
        <v>352094865</v>
      </c>
      <c r="G19" s="77">
        <f t="shared" si="2"/>
        <v>1362021943</v>
      </c>
      <c r="H19" s="77">
        <f t="shared" si="2"/>
        <v>-196647051</v>
      </c>
      <c r="I19" s="77">
        <f t="shared" si="2"/>
        <v>1517469757</v>
      </c>
      <c r="J19" s="77">
        <f t="shared" si="2"/>
        <v>619529850</v>
      </c>
      <c r="K19" s="77">
        <f t="shared" si="2"/>
        <v>-606956354</v>
      </c>
      <c r="L19" s="77">
        <f t="shared" si="2"/>
        <v>170023465</v>
      </c>
      <c r="M19" s="77">
        <f t="shared" si="2"/>
        <v>182596961</v>
      </c>
      <c r="N19" s="77">
        <f t="shared" si="2"/>
        <v>-231581649</v>
      </c>
      <c r="O19" s="77">
        <f t="shared" si="2"/>
        <v>-46802394</v>
      </c>
      <c r="P19" s="77">
        <f t="shared" si="2"/>
        <v>1595326941</v>
      </c>
      <c r="Q19" s="77">
        <f t="shared" si="2"/>
        <v>1316942898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3017009616</v>
      </c>
      <c r="W19" s="77">
        <f>IF(E10=E18,0,W10-W18)</f>
        <v>1628828810</v>
      </c>
      <c r="X19" s="77">
        <f t="shared" si="2"/>
        <v>1388180806</v>
      </c>
      <c r="Y19" s="78">
        <f>+IF(W19&lt;&gt;0,(X19/W19)*100,0)</f>
        <v>85.22570312346083</v>
      </c>
      <c r="Z19" s="79">
        <f t="shared" si="2"/>
        <v>512175771</v>
      </c>
    </row>
    <row r="20" spans="1:26" ht="13.5">
      <c r="A20" s="58" t="s">
        <v>46</v>
      </c>
      <c r="B20" s="19">
        <v>2968038609</v>
      </c>
      <c r="C20" s="19">
        <v>0</v>
      </c>
      <c r="D20" s="59">
        <v>3807035850</v>
      </c>
      <c r="E20" s="60">
        <v>3771386600</v>
      </c>
      <c r="F20" s="60">
        <v>118995000</v>
      </c>
      <c r="G20" s="60">
        <v>210248000</v>
      </c>
      <c r="H20" s="60">
        <v>152717000</v>
      </c>
      <c r="I20" s="60">
        <v>481960000</v>
      </c>
      <c r="J20" s="60">
        <v>132410000</v>
      </c>
      <c r="K20" s="60">
        <v>148190000</v>
      </c>
      <c r="L20" s="60">
        <v>260367000</v>
      </c>
      <c r="M20" s="60">
        <v>540967000</v>
      </c>
      <c r="N20" s="60">
        <v>4188813</v>
      </c>
      <c r="O20" s="60">
        <v>116388058</v>
      </c>
      <c r="P20" s="60">
        <v>4474581</v>
      </c>
      <c r="Q20" s="60">
        <v>125051452</v>
      </c>
      <c r="R20" s="60">
        <v>0</v>
      </c>
      <c r="S20" s="60">
        <v>0</v>
      </c>
      <c r="T20" s="60">
        <v>0</v>
      </c>
      <c r="U20" s="60">
        <v>0</v>
      </c>
      <c r="V20" s="60">
        <v>1147978452</v>
      </c>
      <c r="W20" s="60">
        <v>2037262377</v>
      </c>
      <c r="X20" s="60">
        <v>-889283925</v>
      </c>
      <c r="Y20" s="61">
        <v>-43.65</v>
      </c>
      <c r="Z20" s="62">
        <v>3771386600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2197646698</v>
      </c>
      <c r="C22" s="86">
        <f>SUM(C19:C21)</f>
        <v>0</v>
      </c>
      <c r="D22" s="87">
        <f aca="true" t="shared" si="3" ref="D22:Z22">SUM(D19:D21)</f>
        <v>4494420604</v>
      </c>
      <c r="E22" s="88">
        <f t="shared" si="3"/>
        <v>4283562371</v>
      </c>
      <c r="F22" s="88">
        <f t="shared" si="3"/>
        <v>471089865</v>
      </c>
      <c r="G22" s="88">
        <f t="shared" si="3"/>
        <v>1572269943</v>
      </c>
      <c r="H22" s="88">
        <f t="shared" si="3"/>
        <v>-43930051</v>
      </c>
      <c r="I22" s="88">
        <f t="shared" si="3"/>
        <v>1999429757</v>
      </c>
      <c r="J22" s="88">
        <f t="shared" si="3"/>
        <v>751939850</v>
      </c>
      <c r="K22" s="88">
        <f t="shared" si="3"/>
        <v>-458766354</v>
      </c>
      <c r="L22" s="88">
        <f t="shared" si="3"/>
        <v>430390465</v>
      </c>
      <c r="M22" s="88">
        <f t="shared" si="3"/>
        <v>723563961</v>
      </c>
      <c r="N22" s="88">
        <f t="shared" si="3"/>
        <v>-227392836</v>
      </c>
      <c r="O22" s="88">
        <f t="shared" si="3"/>
        <v>69585664</v>
      </c>
      <c r="P22" s="88">
        <f t="shared" si="3"/>
        <v>1599801522</v>
      </c>
      <c r="Q22" s="88">
        <f t="shared" si="3"/>
        <v>1441994350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4164988068</v>
      </c>
      <c r="W22" s="88">
        <f t="shared" si="3"/>
        <v>3666091187</v>
      </c>
      <c r="X22" s="88">
        <f t="shared" si="3"/>
        <v>498896881</v>
      </c>
      <c r="Y22" s="89">
        <f>+IF(W22&lt;&gt;0,(X22/W22)*100,0)</f>
        <v>13.6084143997589</v>
      </c>
      <c r="Z22" s="90">
        <f t="shared" si="3"/>
        <v>4283562371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2197646698</v>
      </c>
      <c r="C24" s="75">
        <f>SUM(C22:C23)</f>
        <v>0</v>
      </c>
      <c r="D24" s="76">
        <f aca="true" t="shared" si="4" ref="D24:Z24">SUM(D22:D23)</f>
        <v>4494420604</v>
      </c>
      <c r="E24" s="77">
        <f t="shared" si="4"/>
        <v>4283562371</v>
      </c>
      <c r="F24" s="77">
        <f t="shared" si="4"/>
        <v>471089865</v>
      </c>
      <c r="G24" s="77">
        <f t="shared" si="4"/>
        <v>1572269943</v>
      </c>
      <c r="H24" s="77">
        <f t="shared" si="4"/>
        <v>-43930051</v>
      </c>
      <c r="I24" s="77">
        <f t="shared" si="4"/>
        <v>1999429757</v>
      </c>
      <c r="J24" s="77">
        <f t="shared" si="4"/>
        <v>751939850</v>
      </c>
      <c r="K24" s="77">
        <f t="shared" si="4"/>
        <v>-458766354</v>
      </c>
      <c r="L24" s="77">
        <f t="shared" si="4"/>
        <v>430390465</v>
      </c>
      <c r="M24" s="77">
        <f t="shared" si="4"/>
        <v>723563961</v>
      </c>
      <c r="N24" s="77">
        <f t="shared" si="4"/>
        <v>-227392836</v>
      </c>
      <c r="O24" s="77">
        <f t="shared" si="4"/>
        <v>69585664</v>
      </c>
      <c r="P24" s="77">
        <f t="shared" si="4"/>
        <v>1599801522</v>
      </c>
      <c r="Q24" s="77">
        <f t="shared" si="4"/>
        <v>1441994350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4164988068</v>
      </c>
      <c r="W24" s="77">
        <f t="shared" si="4"/>
        <v>3666091187</v>
      </c>
      <c r="X24" s="77">
        <f t="shared" si="4"/>
        <v>498896881</v>
      </c>
      <c r="Y24" s="78">
        <f>+IF(W24&lt;&gt;0,(X24/W24)*100,0)</f>
        <v>13.6084143997589</v>
      </c>
      <c r="Z24" s="79">
        <f t="shared" si="4"/>
        <v>4283562371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5466428000</v>
      </c>
      <c r="C27" s="22">
        <v>0</v>
      </c>
      <c r="D27" s="99">
        <v>7340084000</v>
      </c>
      <c r="E27" s="100">
        <v>7335632000</v>
      </c>
      <c r="F27" s="100">
        <v>380039000</v>
      </c>
      <c r="G27" s="100">
        <v>272037000</v>
      </c>
      <c r="H27" s="100">
        <v>239508000</v>
      </c>
      <c r="I27" s="100">
        <v>891584000</v>
      </c>
      <c r="J27" s="100">
        <v>281818000</v>
      </c>
      <c r="K27" s="100">
        <v>433430000</v>
      </c>
      <c r="L27" s="100">
        <v>457638000</v>
      </c>
      <c r="M27" s="100">
        <v>1172886000</v>
      </c>
      <c r="N27" s="100">
        <v>207302000</v>
      </c>
      <c r="O27" s="100">
        <v>204481000</v>
      </c>
      <c r="P27" s="100">
        <v>310396200</v>
      </c>
      <c r="Q27" s="100">
        <v>722179200</v>
      </c>
      <c r="R27" s="100">
        <v>0</v>
      </c>
      <c r="S27" s="100">
        <v>0</v>
      </c>
      <c r="T27" s="100">
        <v>0</v>
      </c>
      <c r="U27" s="100">
        <v>0</v>
      </c>
      <c r="V27" s="100">
        <v>2786649200</v>
      </c>
      <c r="W27" s="100">
        <v>5501724000</v>
      </c>
      <c r="X27" s="100">
        <v>-2715074800</v>
      </c>
      <c r="Y27" s="101">
        <v>-49.35</v>
      </c>
      <c r="Z27" s="102">
        <v>7335632000</v>
      </c>
    </row>
    <row r="28" spans="1:26" ht="13.5">
      <c r="A28" s="103" t="s">
        <v>46</v>
      </c>
      <c r="B28" s="19">
        <v>2962422000</v>
      </c>
      <c r="C28" s="19">
        <v>0</v>
      </c>
      <c r="D28" s="59">
        <v>3807036000</v>
      </c>
      <c r="E28" s="60">
        <v>3771386000</v>
      </c>
      <c r="F28" s="60">
        <v>118996000</v>
      </c>
      <c r="G28" s="60">
        <v>210248000</v>
      </c>
      <c r="H28" s="60">
        <v>152717000</v>
      </c>
      <c r="I28" s="60">
        <v>481961000</v>
      </c>
      <c r="J28" s="60">
        <v>132410000</v>
      </c>
      <c r="K28" s="60">
        <v>148190000</v>
      </c>
      <c r="L28" s="60">
        <v>276146000</v>
      </c>
      <c r="M28" s="60">
        <v>556746000</v>
      </c>
      <c r="N28" s="60">
        <v>163693000</v>
      </c>
      <c r="O28" s="60">
        <v>207272000</v>
      </c>
      <c r="P28" s="60">
        <v>260031000</v>
      </c>
      <c r="Q28" s="60">
        <v>630996000</v>
      </c>
      <c r="R28" s="60">
        <v>0</v>
      </c>
      <c r="S28" s="60">
        <v>0</v>
      </c>
      <c r="T28" s="60">
        <v>0</v>
      </c>
      <c r="U28" s="60">
        <v>0</v>
      </c>
      <c r="V28" s="60">
        <v>1669703000</v>
      </c>
      <c r="W28" s="60">
        <v>2828539500</v>
      </c>
      <c r="X28" s="60">
        <v>-1158836500</v>
      </c>
      <c r="Y28" s="61">
        <v>-40.97</v>
      </c>
      <c r="Z28" s="62">
        <v>3771386000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171914000</v>
      </c>
      <c r="C30" s="19">
        <v>0</v>
      </c>
      <c r="D30" s="59">
        <v>1000000000</v>
      </c>
      <c r="E30" s="60">
        <v>1000000000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750000000</v>
      </c>
      <c r="X30" s="60">
        <v>-750000000</v>
      </c>
      <c r="Y30" s="61">
        <v>-100</v>
      </c>
      <c r="Z30" s="62">
        <v>1000000000</v>
      </c>
    </row>
    <row r="31" spans="1:26" ht="13.5">
      <c r="A31" s="58" t="s">
        <v>53</v>
      </c>
      <c r="B31" s="19">
        <v>2332092000</v>
      </c>
      <c r="C31" s="19">
        <v>0</v>
      </c>
      <c r="D31" s="59">
        <v>2533048000</v>
      </c>
      <c r="E31" s="60">
        <v>2564246000</v>
      </c>
      <c r="F31" s="60">
        <v>261043000</v>
      </c>
      <c r="G31" s="60">
        <v>61789000</v>
      </c>
      <c r="H31" s="60">
        <v>86791000</v>
      </c>
      <c r="I31" s="60">
        <v>409623000</v>
      </c>
      <c r="J31" s="60">
        <v>149408000</v>
      </c>
      <c r="K31" s="60">
        <v>285240000</v>
      </c>
      <c r="L31" s="60">
        <v>181492000</v>
      </c>
      <c r="M31" s="60">
        <v>616140000</v>
      </c>
      <c r="N31" s="60">
        <v>43609000</v>
      </c>
      <c r="O31" s="60">
        <v>-2791000</v>
      </c>
      <c r="P31" s="60">
        <v>50365200</v>
      </c>
      <c r="Q31" s="60">
        <v>91183200</v>
      </c>
      <c r="R31" s="60">
        <v>0</v>
      </c>
      <c r="S31" s="60">
        <v>0</v>
      </c>
      <c r="T31" s="60">
        <v>0</v>
      </c>
      <c r="U31" s="60">
        <v>0</v>
      </c>
      <c r="V31" s="60">
        <v>1116946200</v>
      </c>
      <c r="W31" s="60">
        <v>1923184500</v>
      </c>
      <c r="X31" s="60">
        <v>-806238300</v>
      </c>
      <c r="Y31" s="61">
        <v>-41.92</v>
      </c>
      <c r="Z31" s="62">
        <v>2564246000</v>
      </c>
    </row>
    <row r="32" spans="1:26" ht="13.5">
      <c r="A32" s="70" t="s">
        <v>54</v>
      </c>
      <c r="B32" s="22">
        <f>SUM(B28:B31)</f>
        <v>5466428000</v>
      </c>
      <c r="C32" s="22">
        <f>SUM(C28:C31)</f>
        <v>0</v>
      </c>
      <c r="D32" s="99">
        <f aca="true" t="shared" si="5" ref="D32:Z32">SUM(D28:D31)</f>
        <v>7340084000</v>
      </c>
      <c r="E32" s="100">
        <f t="shared" si="5"/>
        <v>7335632000</v>
      </c>
      <c r="F32" s="100">
        <f t="shared" si="5"/>
        <v>380039000</v>
      </c>
      <c r="G32" s="100">
        <f t="shared" si="5"/>
        <v>272037000</v>
      </c>
      <c r="H32" s="100">
        <f t="shared" si="5"/>
        <v>239508000</v>
      </c>
      <c r="I32" s="100">
        <f t="shared" si="5"/>
        <v>891584000</v>
      </c>
      <c r="J32" s="100">
        <f t="shared" si="5"/>
        <v>281818000</v>
      </c>
      <c r="K32" s="100">
        <f t="shared" si="5"/>
        <v>433430000</v>
      </c>
      <c r="L32" s="100">
        <f t="shared" si="5"/>
        <v>457638000</v>
      </c>
      <c r="M32" s="100">
        <f t="shared" si="5"/>
        <v>1172886000</v>
      </c>
      <c r="N32" s="100">
        <f t="shared" si="5"/>
        <v>207302000</v>
      </c>
      <c r="O32" s="100">
        <f t="shared" si="5"/>
        <v>204481000</v>
      </c>
      <c r="P32" s="100">
        <f t="shared" si="5"/>
        <v>310396200</v>
      </c>
      <c r="Q32" s="100">
        <f t="shared" si="5"/>
        <v>722179200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2786649200</v>
      </c>
      <c r="W32" s="100">
        <f t="shared" si="5"/>
        <v>5501724000</v>
      </c>
      <c r="X32" s="100">
        <f t="shared" si="5"/>
        <v>-2715074800</v>
      </c>
      <c r="Y32" s="101">
        <f>+IF(W32&lt;&gt;0,(X32/W32)*100,0)</f>
        <v>-49.349527529916074</v>
      </c>
      <c r="Z32" s="102">
        <f t="shared" si="5"/>
        <v>7335632000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14315463000</v>
      </c>
      <c r="C35" s="19">
        <v>0</v>
      </c>
      <c r="D35" s="59">
        <v>16466103041</v>
      </c>
      <c r="E35" s="60">
        <v>16210882487</v>
      </c>
      <c r="F35" s="60">
        <v>16245709</v>
      </c>
      <c r="G35" s="60">
        <v>16407633</v>
      </c>
      <c r="H35" s="60">
        <v>14454137</v>
      </c>
      <c r="I35" s="60">
        <v>14454137</v>
      </c>
      <c r="J35" s="60">
        <v>14228339</v>
      </c>
      <c r="K35" s="60">
        <v>14435630</v>
      </c>
      <c r="L35" s="60">
        <v>14726156</v>
      </c>
      <c r="M35" s="60">
        <v>14726156</v>
      </c>
      <c r="N35" s="60">
        <v>14736050</v>
      </c>
      <c r="O35" s="60">
        <v>15505794</v>
      </c>
      <c r="P35" s="60">
        <v>20995795000</v>
      </c>
      <c r="Q35" s="60">
        <v>20995795000</v>
      </c>
      <c r="R35" s="60">
        <v>0</v>
      </c>
      <c r="S35" s="60">
        <v>0</v>
      </c>
      <c r="T35" s="60">
        <v>0</v>
      </c>
      <c r="U35" s="60">
        <v>0</v>
      </c>
      <c r="V35" s="60">
        <v>20995795000</v>
      </c>
      <c r="W35" s="60">
        <v>12158161865</v>
      </c>
      <c r="X35" s="60">
        <v>8837633135</v>
      </c>
      <c r="Y35" s="61">
        <v>72.69</v>
      </c>
      <c r="Z35" s="62">
        <v>16210882487</v>
      </c>
    </row>
    <row r="36" spans="1:26" ht="13.5">
      <c r="A36" s="58" t="s">
        <v>57</v>
      </c>
      <c r="B36" s="19">
        <v>48301228000</v>
      </c>
      <c r="C36" s="19">
        <v>0</v>
      </c>
      <c r="D36" s="59">
        <v>54530664083</v>
      </c>
      <c r="E36" s="60">
        <v>54500474083</v>
      </c>
      <c r="F36" s="60">
        <v>48455921</v>
      </c>
      <c r="G36" s="60">
        <v>48510821</v>
      </c>
      <c r="H36" s="60">
        <v>48719595</v>
      </c>
      <c r="I36" s="60">
        <v>48719595</v>
      </c>
      <c r="J36" s="60">
        <v>48436365</v>
      </c>
      <c r="K36" s="60">
        <v>48683523</v>
      </c>
      <c r="L36" s="60">
        <v>48830547</v>
      </c>
      <c r="M36" s="60">
        <v>48830547</v>
      </c>
      <c r="N36" s="60">
        <v>49025176</v>
      </c>
      <c r="O36" s="60">
        <v>49130579</v>
      </c>
      <c r="P36" s="60">
        <v>49749839000</v>
      </c>
      <c r="Q36" s="60">
        <v>49749839000</v>
      </c>
      <c r="R36" s="60">
        <v>0</v>
      </c>
      <c r="S36" s="60">
        <v>0</v>
      </c>
      <c r="T36" s="60">
        <v>0</v>
      </c>
      <c r="U36" s="60">
        <v>0</v>
      </c>
      <c r="V36" s="60">
        <v>49749839000</v>
      </c>
      <c r="W36" s="60">
        <v>40875355562</v>
      </c>
      <c r="X36" s="60">
        <v>8874483438</v>
      </c>
      <c r="Y36" s="61">
        <v>21.71</v>
      </c>
      <c r="Z36" s="62">
        <v>54500474083</v>
      </c>
    </row>
    <row r="37" spans="1:26" ht="13.5">
      <c r="A37" s="58" t="s">
        <v>58</v>
      </c>
      <c r="B37" s="19">
        <v>11300859000</v>
      </c>
      <c r="C37" s="19">
        <v>0</v>
      </c>
      <c r="D37" s="59">
        <v>11347683728</v>
      </c>
      <c r="E37" s="60">
        <v>11348890727</v>
      </c>
      <c r="F37" s="60">
        <v>11468991</v>
      </c>
      <c r="G37" s="60">
        <v>10735707</v>
      </c>
      <c r="H37" s="60">
        <v>10968352</v>
      </c>
      <c r="I37" s="60">
        <v>10968352</v>
      </c>
      <c r="J37" s="60">
        <v>9669738</v>
      </c>
      <c r="K37" s="60">
        <v>10004609</v>
      </c>
      <c r="L37" s="60">
        <v>10203646</v>
      </c>
      <c r="M37" s="60">
        <v>10203646</v>
      </c>
      <c r="N37" s="60">
        <v>10062805</v>
      </c>
      <c r="O37" s="60">
        <v>11534530</v>
      </c>
      <c r="P37" s="60">
        <v>15054319000</v>
      </c>
      <c r="Q37" s="60">
        <v>15054319000</v>
      </c>
      <c r="R37" s="60">
        <v>0</v>
      </c>
      <c r="S37" s="60">
        <v>0</v>
      </c>
      <c r="T37" s="60">
        <v>0</v>
      </c>
      <c r="U37" s="60">
        <v>0</v>
      </c>
      <c r="V37" s="60">
        <v>15054319000</v>
      </c>
      <c r="W37" s="60">
        <v>8511668045</v>
      </c>
      <c r="X37" s="60">
        <v>6542650955</v>
      </c>
      <c r="Y37" s="61">
        <v>76.87</v>
      </c>
      <c r="Z37" s="62">
        <v>11348890727</v>
      </c>
    </row>
    <row r="38" spans="1:26" ht="13.5">
      <c r="A38" s="58" t="s">
        <v>59</v>
      </c>
      <c r="B38" s="19">
        <v>12197749000</v>
      </c>
      <c r="C38" s="19">
        <v>0</v>
      </c>
      <c r="D38" s="59">
        <v>12474404155</v>
      </c>
      <c r="E38" s="60">
        <v>12247814155</v>
      </c>
      <c r="F38" s="60">
        <v>12023431</v>
      </c>
      <c r="G38" s="60">
        <v>12167350</v>
      </c>
      <c r="H38" s="60">
        <v>12123417</v>
      </c>
      <c r="I38" s="60">
        <v>12123417</v>
      </c>
      <c r="J38" s="60">
        <v>12076673</v>
      </c>
      <c r="K38" s="60">
        <v>12059120</v>
      </c>
      <c r="L38" s="60">
        <v>11604908</v>
      </c>
      <c r="M38" s="60">
        <v>11604908</v>
      </c>
      <c r="N38" s="60">
        <v>11589801</v>
      </c>
      <c r="O38" s="60">
        <v>11663852</v>
      </c>
      <c r="P38" s="60">
        <v>11832886000</v>
      </c>
      <c r="Q38" s="60">
        <v>11832886000</v>
      </c>
      <c r="R38" s="60">
        <v>0</v>
      </c>
      <c r="S38" s="60">
        <v>0</v>
      </c>
      <c r="T38" s="60">
        <v>0</v>
      </c>
      <c r="U38" s="60">
        <v>0</v>
      </c>
      <c r="V38" s="60">
        <v>11832886000</v>
      </c>
      <c r="W38" s="60">
        <v>9185860616</v>
      </c>
      <c r="X38" s="60">
        <v>2647025384</v>
      </c>
      <c r="Y38" s="61">
        <v>28.82</v>
      </c>
      <c r="Z38" s="62">
        <v>12247814155</v>
      </c>
    </row>
    <row r="39" spans="1:26" ht="13.5">
      <c r="A39" s="58" t="s">
        <v>60</v>
      </c>
      <c r="B39" s="19">
        <v>39118083000</v>
      </c>
      <c r="C39" s="19">
        <v>0</v>
      </c>
      <c r="D39" s="59">
        <v>47174679241</v>
      </c>
      <c r="E39" s="60">
        <v>47114651688</v>
      </c>
      <c r="F39" s="60">
        <v>41209208</v>
      </c>
      <c r="G39" s="60">
        <v>42015397</v>
      </c>
      <c r="H39" s="60">
        <v>40081963</v>
      </c>
      <c r="I39" s="60">
        <v>40081963</v>
      </c>
      <c r="J39" s="60">
        <v>40918293</v>
      </c>
      <c r="K39" s="60">
        <v>41055424</v>
      </c>
      <c r="L39" s="60">
        <v>41748149</v>
      </c>
      <c r="M39" s="60">
        <v>41748149</v>
      </c>
      <c r="N39" s="60">
        <v>42108620</v>
      </c>
      <c r="O39" s="60">
        <v>41437991</v>
      </c>
      <c r="P39" s="60">
        <v>43858429000</v>
      </c>
      <c r="Q39" s="60">
        <v>43858429000</v>
      </c>
      <c r="R39" s="60">
        <v>0</v>
      </c>
      <c r="S39" s="60">
        <v>0</v>
      </c>
      <c r="T39" s="60">
        <v>0</v>
      </c>
      <c r="U39" s="60">
        <v>0</v>
      </c>
      <c r="V39" s="60">
        <v>43858429000</v>
      </c>
      <c r="W39" s="60">
        <v>35335988766</v>
      </c>
      <c r="X39" s="60">
        <v>8522440234</v>
      </c>
      <c r="Y39" s="61">
        <v>24.12</v>
      </c>
      <c r="Z39" s="62">
        <v>47114651688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5119974000</v>
      </c>
      <c r="C42" s="19">
        <v>0</v>
      </c>
      <c r="D42" s="59">
        <v>6016701783</v>
      </c>
      <c r="E42" s="60">
        <v>6463308256</v>
      </c>
      <c r="F42" s="60">
        <v>64142927</v>
      </c>
      <c r="G42" s="60">
        <v>543493602</v>
      </c>
      <c r="H42" s="60">
        <v>-362647708</v>
      </c>
      <c r="I42" s="60">
        <v>244988821</v>
      </c>
      <c r="J42" s="60">
        <v>-216639268</v>
      </c>
      <c r="K42" s="60">
        <v>986987397</v>
      </c>
      <c r="L42" s="60">
        <v>-380478042</v>
      </c>
      <c r="M42" s="60">
        <v>389870087</v>
      </c>
      <c r="N42" s="60">
        <v>830060690</v>
      </c>
      <c r="O42" s="60">
        <v>1515964810</v>
      </c>
      <c r="P42" s="60">
        <v>1648996848</v>
      </c>
      <c r="Q42" s="60">
        <v>3995022348</v>
      </c>
      <c r="R42" s="60">
        <v>0</v>
      </c>
      <c r="S42" s="60">
        <v>0</v>
      </c>
      <c r="T42" s="60">
        <v>0</v>
      </c>
      <c r="U42" s="60">
        <v>0</v>
      </c>
      <c r="V42" s="60">
        <v>4629881256</v>
      </c>
      <c r="W42" s="60">
        <v>3979846599</v>
      </c>
      <c r="X42" s="60">
        <v>650034657</v>
      </c>
      <c r="Y42" s="61">
        <v>16.33</v>
      </c>
      <c r="Z42" s="62">
        <v>6463308256</v>
      </c>
    </row>
    <row r="43" spans="1:26" ht="13.5">
      <c r="A43" s="58" t="s">
        <v>63</v>
      </c>
      <c r="B43" s="19">
        <v>-5338579000</v>
      </c>
      <c r="C43" s="19">
        <v>0</v>
      </c>
      <c r="D43" s="59">
        <v>-7317651732</v>
      </c>
      <c r="E43" s="60">
        <v>-7313200434</v>
      </c>
      <c r="F43" s="60">
        <v>-290377000</v>
      </c>
      <c r="G43" s="60">
        <v>-246954459</v>
      </c>
      <c r="H43" s="60">
        <v>-306632208</v>
      </c>
      <c r="I43" s="60">
        <v>-843963667</v>
      </c>
      <c r="J43" s="60">
        <v>-499581057</v>
      </c>
      <c r="K43" s="60">
        <v>-295316018</v>
      </c>
      <c r="L43" s="60">
        <v>-427406997</v>
      </c>
      <c r="M43" s="60">
        <v>-1222304072</v>
      </c>
      <c r="N43" s="60">
        <v>-162916236</v>
      </c>
      <c r="O43" s="60">
        <v>-277670767</v>
      </c>
      <c r="P43" s="60">
        <v>-1254750804</v>
      </c>
      <c r="Q43" s="60">
        <v>-1695337807</v>
      </c>
      <c r="R43" s="60">
        <v>0</v>
      </c>
      <c r="S43" s="60">
        <v>0</v>
      </c>
      <c r="T43" s="60">
        <v>0</v>
      </c>
      <c r="U43" s="60">
        <v>0</v>
      </c>
      <c r="V43" s="60">
        <v>-3761605546</v>
      </c>
      <c r="W43" s="60">
        <v>-3351692259</v>
      </c>
      <c r="X43" s="60">
        <v>-409913287</v>
      </c>
      <c r="Y43" s="61">
        <v>12.23</v>
      </c>
      <c r="Z43" s="62">
        <v>-7313200434</v>
      </c>
    </row>
    <row r="44" spans="1:26" ht="13.5">
      <c r="A44" s="58" t="s">
        <v>64</v>
      </c>
      <c r="B44" s="19">
        <v>-400374000</v>
      </c>
      <c r="C44" s="19">
        <v>0</v>
      </c>
      <c r="D44" s="59">
        <v>345254729</v>
      </c>
      <c r="E44" s="60">
        <v>339313729</v>
      </c>
      <c r="F44" s="60">
        <v>0</v>
      </c>
      <c r="G44" s="60">
        <v>0</v>
      </c>
      <c r="H44" s="60">
        <v>-115472129</v>
      </c>
      <c r="I44" s="60">
        <v>-115472129</v>
      </c>
      <c r="J44" s="60">
        <v>-88466598</v>
      </c>
      <c r="K44" s="60">
        <v>-11666667</v>
      </c>
      <c r="L44" s="60">
        <v>-158175928</v>
      </c>
      <c r="M44" s="60">
        <v>-258309193</v>
      </c>
      <c r="N44" s="60">
        <v>-122813594</v>
      </c>
      <c r="O44" s="60">
        <v>0</v>
      </c>
      <c r="P44" s="60">
        <v>-166648362</v>
      </c>
      <c r="Q44" s="60">
        <v>-289461956</v>
      </c>
      <c r="R44" s="60">
        <v>0</v>
      </c>
      <c r="S44" s="60">
        <v>0</v>
      </c>
      <c r="T44" s="60">
        <v>0</v>
      </c>
      <c r="U44" s="60">
        <v>0</v>
      </c>
      <c r="V44" s="60">
        <v>-663243278</v>
      </c>
      <c r="W44" s="60">
        <v>-1007222731</v>
      </c>
      <c r="X44" s="60">
        <v>343979453</v>
      </c>
      <c r="Y44" s="61">
        <v>-34.15</v>
      </c>
      <c r="Z44" s="62">
        <v>339313729</v>
      </c>
    </row>
    <row r="45" spans="1:26" ht="13.5">
      <c r="A45" s="70" t="s">
        <v>65</v>
      </c>
      <c r="B45" s="22">
        <v>6597350000</v>
      </c>
      <c r="C45" s="22">
        <v>0</v>
      </c>
      <c r="D45" s="99">
        <v>5380625670</v>
      </c>
      <c r="E45" s="100">
        <v>5825742553</v>
      </c>
      <c r="F45" s="100">
        <v>6070737538</v>
      </c>
      <c r="G45" s="100">
        <v>6367276681</v>
      </c>
      <c r="H45" s="100">
        <v>5582524636</v>
      </c>
      <c r="I45" s="100">
        <v>5582524636</v>
      </c>
      <c r="J45" s="100">
        <v>4777837713</v>
      </c>
      <c r="K45" s="100">
        <v>5457842425</v>
      </c>
      <c r="L45" s="100">
        <v>4491781458</v>
      </c>
      <c r="M45" s="100">
        <v>4491781458</v>
      </c>
      <c r="N45" s="100">
        <v>5036112318</v>
      </c>
      <c r="O45" s="100">
        <v>6274406361</v>
      </c>
      <c r="P45" s="100">
        <v>6502004043</v>
      </c>
      <c r="Q45" s="100">
        <v>6502004043</v>
      </c>
      <c r="R45" s="100">
        <v>0</v>
      </c>
      <c r="S45" s="100">
        <v>0</v>
      </c>
      <c r="T45" s="100">
        <v>0</v>
      </c>
      <c r="U45" s="100">
        <v>0</v>
      </c>
      <c r="V45" s="100">
        <v>6502004043</v>
      </c>
      <c r="W45" s="100">
        <v>5957252611</v>
      </c>
      <c r="X45" s="100">
        <v>544751432</v>
      </c>
      <c r="Y45" s="101">
        <v>9.14</v>
      </c>
      <c r="Z45" s="102">
        <v>5825742553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1186921953</v>
      </c>
      <c r="C49" s="52">
        <v>0</v>
      </c>
      <c r="D49" s="129">
        <v>539326679</v>
      </c>
      <c r="E49" s="54">
        <v>328873344</v>
      </c>
      <c r="F49" s="54">
        <v>0</v>
      </c>
      <c r="G49" s="54">
        <v>0</v>
      </c>
      <c r="H49" s="54">
        <v>0</v>
      </c>
      <c r="I49" s="54">
        <v>327003653</v>
      </c>
      <c r="J49" s="54">
        <v>0</v>
      </c>
      <c r="K49" s="54">
        <v>0</v>
      </c>
      <c r="L49" s="54">
        <v>0</v>
      </c>
      <c r="M49" s="54">
        <v>289893789</v>
      </c>
      <c r="N49" s="54">
        <v>0</v>
      </c>
      <c r="O49" s="54">
        <v>0</v>
      </c>
      <c r="P49" s="54">
        <v>0</v>
      </c>
      <c r="Q49" s="54">
        <v>309492684</v>
      </c>
      <c r="R49" s="54">
        <v>0</v>
      </c>
      <c r="S49" s="54">
        <v>0</v>
      </c>
      <c r="T49" s="54">
        <v>0</v>
      </c>
      <c r="U49" s="54">
        <v>0</v>
      </c>
      <c r="V49" s="54">
        <v>1462621042</v>
      </c>
      <c r="W49" s="54">
        <v>4807367160</v>
      </c>
      <c r="X49" s="54">
        <v>9251500304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1511369804</v>
      </c>
      <c r="C51" s="52">
        <v>0</v>
      </c>
      <c r="D51" s="129">
        <v>15282826</v>
      </c>
      <c r="E51" s="54">
        <v>168732309</v>
      </c>
      <c r="F51" s="54">
        <v>0</v>
      </c>
      <c r="G51" s="54">
        <v>0</v>
      </c>
      <c r="H51" s="54">
        <v>0</v>
      </c>
      <c r="I51" s="54">
        <v>132266273</v>
      </c>
      <c r="J51" s="54">
        <v>0</v>
      </c>
      <c r="K51" s="54">
        <v>0</v>
      </c>
      <c r="L51" s="54">
        <v>0</v>
      </c>
      <c r="M51" s="54">
        <v>76022783</v>
      </c>
      <c r="N51" s="54">
        <v>0</v>
      </c>
      <c r="O51" s="54">
        <v>0</v>
      </c>
      <c r="P51" s="54">
        <v>0</v>
      </c>
      <c r="Q51" s="54">
        <v>41301503</v>
      </c>
      <c r="R51" s="54">
        <v>0</v>
      </c>
      <c r="S51" s="54">
        <v>0</v>
      </c>
      <c r="T51" s="54">
        <v>0</v>
      </c>
      <c r="U51" s="54">
        <v>0</v>
      </c>
      <c r="V51" s="54">
        <v>374577788</v>
      </c>
      <c r="W51" s="54">
        <v>0</v>
      </c>
      <c r="X51" s="54">
        <v>2319553286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100.0106502463827</v>
      </c>
      <c r="C58" s="5">
        <f>IF(C67=0,0,+(C76/C67)*100)</f>
        <v>0</v>
      </c>
      <c r="D58" s="6">
        <f aca="true" t="shared" si="6" ref="D58:Z58">IF(D67=0,0,+(D76/D67)*100)</f>
        <v>95.47625653015879</v>
      </c>
      <c r="E58" s="7">
        <f t="shared" si="6"/>
        <v>94.6791906279322</v>
      </c>
      <c r="F58" s="7">
        <f t="shared" si="6"/>
        <v>102.1951589355071</v>
      </c>
      <c r="G58" s="7">
        <f t="shared" si="6"/>
        <v>100.75050268593178</v>
      </c>
      <c r="H58" s="7">
        <f t="shared" si="6"/>
        <v>100.56871498376749</v>
      </c>
      <c r="I58" s="7">
        <f t="shared" si="6"/>
        <v>101.15370370274763</v>
      </c>
      <c r="J58" s="7">
        <f t="shared" si="6"/>
        <v>64.28648842535975</v>
      </c>
      <c r="K58" s="7">
        <f t="shared" si="6"/>
        <v>80.44923408622144</v>
      </c>
      <c r="L58" s="7">
        <f t="shared" si="6"/>
        <v>87.94073673189516</v>
      </c>
      <c r="M58" s="7">
        <f t="shared" si="6"/>
        <v>77.07410814250363</v>
      </c>
      <c r="N58" s="7">
        <f t="shared" si="6"/>
        <v>115.03639101612029</v>
      </c>
      <c r="O58" s="7">
        <f t="shared" si="6"/>
        <v>110.61986000453552</v>
      </c>
      <c r="P58" s="7">
        <f t="shared" si="6"/>
        <v>93.40337205874778</v>
      </c>
      <c r="Q58" s="7">
        <f t="shared" si="6"/>
        <v>105.73773037244582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94.98622255274127</v>
      </c>
      <c r="W58" s="7">
        <f t="shared" si="6"/>
        <v>97.3580204141433</v>
      </c>
      <c r="X58" s="7">
        <f t="shared" si="6"/>
        <v>0</v>
      </c>
      <c r="Y58" s="7">
        <f t="shared" si="6"/>
        <v>0</v>
      </c>
      <c r="Z58" s="8">
        <f t="shared" si="6"/>
        <v>94.6791906279322</v>
      </c>
    </row>
    <row r="59" spans="1:26" ht="13.5">
      <c r="A59" s="37" t="s">
        <v>31</v>
      </c>
      <c r="B59" s="9">
        <f aca="true" t="shared" si="7" ref="B59:Z66">IF(B68=0,0,+(B77/B68)*100)</f>
        <v>99.99998780843963</v>
      </c>
      <c r="C59" s="9">
        <f t="shared" si="7"/>
        <v>0</v>
      </c>
      <c r="D59" s="2">
        <f t="shared" si="7"/>
        <v>95</v>
      </c>
      <c r="E59" s="10">
        <f t="shared" si="7"/>
        <v>95.00000497621186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53.68160171490334</v>
      </c>
      <c r="K59" s="10">
        <f t="shared" si="7"/>
        <v>65.55138161820221</v>
      </c>
      <c r="L59" s="10">
        <f t="shared" si="7"/>
        <v>112.6715763907504</v>
      </c>
      <c r="M59" s="10">
        <f t="shared" si="7"/>
        <v>72.25363307133127</v>
      </c>
      <c r="N59" s="10">
        <f t="shared" si="7"/>
        <v>106.94656027720949</v>
      </c>
      <c r="O59" s="10">
        <f t="shared" si="7"/>
        <v>167.74263075105102</v>
      </c>
      <c r="P59" s="10">
        <f t="shared" si="7"/>
        <v>78.57977931957504</v>
      </c>
      <c r="Q59" s="10">
        <f t="shared" si="7"/>
        <v>108.77547959020195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94.99999006778926</v>
      </c>
      <c r="W59" s="10">
        <f t="shared" si="7"/>
        <v>105.48243204373135</v>
      </c>
      <c r="X59" s="10">
        <f t="shared" si="7"/>
        <v>0</v>
      </c>
      <c r="Y59" s="10">
        <f t="shared" si="7"/>
        <v>0</v>
      </c>
      <c r="Z59" s="11">
        <f t="shared" si="7"/>
        <v>95.00000497621186</v>
      </c>
    </row>
    <row r="60" spans="1:26" ht="13.5">
      <c r="A60" s="38" t="s">
        <v>32</v>
      </c>
      <c r="B60" s="12">
        <f t="shared" si="7"/>
        <v>99.99999819573034</v>
      </c>
      <c r="C60" s="12">
        <f t="shared" si="7"/>
        <v>0</v>
      </c>
      <c r="D60" s="3">
        <f t="shared" si="7"/>
        <v>95.69839786402274</v>
      </c>
      <c r="E60" s="13">
        <f t="shared" si="7"/>
        <v>94.47667752522919</v>
      </c>
      <c r="F60" s="13">
        <f t="shared" si="7"/>
        <v>101.1915366332708</v>
      </c>
      <c r="G60" s="13">
        <f t="shared" si="7"/>
        <v>101.33507910444155</v>
      </c>
      <c r="H60" s="13">
        <f t="shared" si="7"/>
        <v>101.39917320746994</v>
      </c>
      <c r="I60" s="13">
        <f t="shared" si="7"/>
        <v>101.3116529622585</v>
      </c>
      <c r="J60" s="13">
        <f t="shared" si="7"/>
        <v>68.60828971136547</v>
      </c>
      <c r="K60" s="13">
        <f t="shared" si="7"/>
        <v>78.50553544751257</v>
      </c>
      <c r="L60" s="13">
        <f t="shared" si="7"/>
        <v>78.15929437450185</v>
      </c>
      <c r="M60" s="13">
        <f t="shared" si="7"/>
        <v>75.06379162784329</v>
      </c>
      <c r="N60" s="13">
        <f t="shared" si="7"/>
        <v>122.71739274203317</v>
      </c>
      <c r="O60" s="13">
        <f t="shared" si="7"/>
        <v>95.31357035819352</v>
      </c>
      <c r="P60" s="13">
        <f t="shared" si="7"/>
        <v>113.06317939339223</v>
      </c>
      <c r="Q60" s="13">
        <f t="shared" si="7"/>
        <v>109.16168572711588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94.99999900537571</v>
      </c>
      <c r="W60" s="13">
        <f t="shared" si="7"/>
        <v>94.29709943643574</v>
      </c>
      <c r="X60" s="13">
        <f t="shared" si="7"/>
        <v>0</v>
      </c>
      <c r="Y60" s="13">
        <f t="shared" si="7"/>
        <v>0</v>
      </c>
      <c r="Z60" s="14">
        <f t="shared" si="7"/>
        <v>94.47667752522919</v>
      </c>
    </row>
    <row r="61" spans="1:26" ht="13.5">
      <c r="A61" s="39" t="s">
        <v>103</v>
      </c>
      <c r="B61" s="12">
        <f t="shared" si="7"/>
        <v>99.69660658005618</v>
      </c>
      <c r="C61" s="12">
        <f t="shared" si="7"/>
        <v>0</v>
      </c>
      <c r="D61" s="3">
        <f t="shared" si="7"/>
        <v>95.76293914008758</v>
      </c>
      <c r="E61" s="13">
        <f t="shared" si="7"/>
        <v>95.88399928023028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63.787106022394546</v>
      </c>
      <c r="K61" s="13">
        <f t="shared" si="7"/>
        <v>80.3099228208455</v>
      </c>
      <c r="L61" s="13">
        <f t="shared" si="7"/>
        <v>82.90908850874435</v>
      </c>
      <c r="M61" s="13">
        <f t="shared" si="7"/>
        <v>75.19370193404608</v>
      </c>
      <c r="N61" s="13">
        <f t="shared" si="7"/>
        <v>137.857340164239</v>
      </c>
      <c r="O61" s="13">
        <f t="shared" si="7"/>
        <v>102.73675455382782</v>
      </c>
      <c r="P61" s="13">
        <f t="shared" si="7"/>
        <v>98.83977630987359</v>
      </c>
      <c r="Q61" s="13">
        <f t="shared" si="7"/>
        <v>111.67149330946881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96.0007388563172</v>
      </c>
      <c r="W61" s="13">
        <f t="shared" si="7"/>
        <v>90.82942144022711</v>
      </c>
      <c r="X61" s="13">
        <f t="shared" si="7"/>
        <v>0</v>
      </c>
      <c r="Y61" s="13">
        <f t="shared" si="7"/>
        <v>0</v>
      </c>
      <c r="Z61" s="14">
        <f t="shared" si="7"/>
        <v>95.88399928023028</v>
      </c>
    </row>
    <row r="62" spans="1:26" ht="13.5">
      <c r="A62" s="39" t="s">
        <v>104</v>
      </c>
      <c r="B62" s="12">
        <f t="shared" si="7"/>
        <v>100.00000821030457</v>
      </c>
      <c r="C62" s="12">
        <f t="shared" si="7"/>
        <v>0</v>
      </c>
      <c r="D62" s="3">
        <f t="shared" si="7"/>
        <v>94.84888913159341</v>
      </c>
      <c r="E62" s="13">
        <f t="shared" si="7"/>
        <v>94.99999999085183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75.41141681292216</v>
      </c>
      <c r="K62" s="13">
        <f t="shared" si="7"/>
        <v>75.25172427260051</v>
      </c>
      <c r="L62" s="13">
        <f t="shared" si="7"/>
        <v>80.7329700266167</v>
      </c>
      <c r="M62" s="13">
        <f t="shared" si="7"/>
        <v>77.02437379661325</v>
      </c>
      <c r="N62" s="13">
        <f t="shared" si="7"/>
        <v>111.21252882446602</v>
      </c>
      <c r="O62" s="13">
        <f t="shared" si="7"/>
        <v>84.95760509636186</v>
      </c>
      <c r="P62" s="13">
        <f t="shared" si="7"/>
        <v>350.9127953073491</v>
      </c>
      <c r="Q62" s="13">
        <f t="shared" si="7"/>
        <v>123.70584972303101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97.8327116226327</v>
      </c>
      <c r="W62" s="13">
        <f t="shared" si="7"/>
        <v>96.24566804705059</v>
      </c>
      <c r="X62" s="13">
        <f t="shared" si="7"/>
        <v>0</v>
      </c>
      <c r="Y62" s="13">
        <f t="shared" si="7"/>
        <v>0</v>
      </c>
      <c r="Z62" s="14">
        <f t="shared" si="7"/>
        <v>94.99999999085183</v>
      </c>
    </row>
    <row r="63" spans="1:26" ht="13.5">
      <c r="A63" s="39" t="s">
        <v>105</v>
      </c>
      <c r="B63" s="12">
        <f t="shared" si="7"/>
        <v>99.99999728303699</v>
      </c>
      <c r="C63" s="12">
        <f t="shared" si="7"/>
        <v>0</v>
      </c>
      <c r="D63" s="3">
        <f t="shared" si="7"/>
        <v>94.95922678696255</v>
      </c>
      <c r="E63" s="13">
        <f t="shared" si="7"/>
        <v>94.99594329242247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85.94175344495257</v>
      </c>
      <c r="K63" s="13">
        <f t="shared" si="7"/>
        <v>68.48105393276315</v>
      </c>
      <c r="L63" s="13">
        <f t="shared" si="7"/>
        <v>79.49477947660577</v>
      </c>
      <c r="M63" s="13">
        <f t="shared" si="7"/>
        <v>77.16724206495535</v>
      </c>
      <c r="N63" s="13">
        <f t="shared" si="7"/>
        <v>79.38661379011626</v>
      </c>
      <c r="O63" s="13">
        <f t="shared" si="7"/>
        <v>96.72017901698963</v>
      </c>
      <c r="P63" s="13">
        <f t="shared" si="7"/>
        <v>94.5965766964143</v>
      </c>
      <c r="Q63" s="13">
        <f t="shared" si="7"/>
        <v>90.22712888218373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88.67623760915765</v>
      </c>
      <c r="W63" s="13">
        <f t="shared" si="7"/>
        <v>117.89955239226455</v>
      </c>
      <c r="X63" s="13">
        <f t="shared" si="7"/>
        <v>0</v>
      </c>
      <c r="Y63" s="13">
        <f t="shared" si="7"/>
        <v>0</v>
      </c>
      <c r="Z63" s="14">
        <f t="shared" si="7"/>
        <v>94.99594329242247</v>
      </c>
    </row>
    <row r="64" spans="1:26" ht="13.5">
      <c r="A64" s="39" t="s">
        <v>106</v>
      </c>
      <c r="B64" s="12">
        <f t="shared" si="7"/>
        <v>99.99998051755766</v>
      </c>
      <c r="C64" s="12">
        <f t="shared" si="7"/>
        <v>0</v>
      </c>
      <c r="D64" s="3">
        <f t="shared" si="7"/>
        <v>94.98322868880676</v>
      </c>
      <c r="E64" s="13">
        <f t="shared" si="7"/>
        <v>94.99999815725924</v>
      </c>
      <c r="F64" s="13">
        <f t="shared" si="7"/>
        <v>100</v>
      </c>
      <c r="G64" s="13">
        <f t="shared" si="7"/>
        <v>105.80055696011354</v>
      </c>
      <c r="H64" s="13">
        <f t="shared" si="7"/>
        <v>100</v>
      </c>
      <c r="I64" s="13">
        <f t="shared" si="7"/>
        <v>101.64529365640804</v>
      </c>
      <c r="J64" s="13">
        <f t="shared" si="7"/>
        <v>42.45806984649103</v>
      </c>
      <c r="K64" s="13">
        <f t="shared" si="7"/>
        <v>82.8562627377537</v>
      </c>
      <c r="L64" s="13">
        <f t="shared" si="7"/>
        <v>79.44263157623105</v>
      </c>
      <c r="M64" s="13">
        <f t="shared" si="7"/>
        <v>68.70180146257609</v>
      </c>
      <c r="N64" s="13">
        <f t="shared" si="7"/>
        <v>24.77466585150589</v>
      </c>
      <c r="O64" s="13">
        <f t="shared" si="7"/>
        <v>91.36695472233029</v>
      </c>
      <c r="P64" s="13">
        <f t="shared" si="7"/>
        <v>106.19716894793827</v>
      </c>
      <c r="Q64" s="13">
        <f t="shared" si="7"/>
        <v>71.98658524186695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80.87996877368002</v>
      </c>
      <c r="W64" s="13">
        <f t="shared" si="7"/>
        <v>102.83169959550997</v>
      </c>
      <c r="X64" s="13">
        <f t="shared" si="7"/>
        <v>0</v>
      </c>
      <c r="Y64" s="13">
        <f t="shared" si="7"/>
        <v>0</v>
      </c>
      <c r="Z64" s="14">
        <f t="shared" si="7"/>
        <v>94.99999815725924</v>
      </c>
    </row>
    <row r="65" spans="1:26" ht="13.5">
      <c r="A65" s="39" t="s">
        <v>107</v>
      </c>
      <c r="B65" s="12">
        <f t="shared" si="7"/>
        <v>76199.32676620614</v>
      </c>
      <c r="C65" s="12">
        <f t="shared" si="7"/>
        <v>0</v>
      </c>
      <c r="D65" s="3">
        <f t="shared" si="7"/>
        <v>121.49910760346528</v>
      </c>
      <c r="E65" s="13">
        <f t="shared" si="7"/>
        <v>37.70961081930475</v>
      </c>
      <c r="F65" s="13">
        <f t="shared" si="7"/>
        <v>400.31285449712817</v>
      </c>
      <c r="G65" s="13">
        <f t="shared" si="7"/>
        <v>253.9612800384753</v>
      </c>
      <c r="H65" s="13">
        <f t="shared" si="7"/>
        <v>483.9912378615601</v>
      </c>
      <c r="I65" s="13">
        <f t="shared" si="7"/>
        <v>348.89064774758725</v>
      </c>
      <c r="J65" s="13">
        <f t="shared" si="7"/>
        <v>213.03543692630353</v>
      </c>
      <c r="K65" s="13">
        <f t="shared" si="7"/>
        <v>88.78554976847424</v>
      </c>
      <c r="L65" s="13">
        <f t="shared" si="7"/>
        <v>23.273980064942094</v>
      </c>
      <c r="M65" s="13">
        <f t="shared" si="7"/>
        <v>61.918506708427365</v>
      </c>
      <c r="N65" s="13">
        <f t="shared" si="7"/>
        <v>81.55358528309414</v>
      </c>
      <c r="O65" s="13">
        <f t="shared" si="7"/>
        <v>-101.13751272121915</v>
      </c>
      <c r="P65" s="13">
        <f t="shared" si="7"/>
        <v>38.77608598169983</v>
      </c>
      <c r="Q65" s="13">
        <f t="shared" si="7"/>
        <v>22.456064176757838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75.80730080863087</v>
      </c>
      <c r="W65" s="13">
        <f t="shared" si="7"/>
        <v>181.1446218411205</v>
      </c>
      <c r="X65" s="13">
        <f t="shared" si="7"/>
        <v>0</v>
      </c>
      <c r="Y65" s="13">
        <f t="shared" si="7"/>
        <v>0</v>
      </c>
      <c r="Z65" s="14">
        <f t="shared" si="7"/>
        <v>37.70961081930475</v>
      </c>
    </row>
    <row r="66" spans="1:26" ht="13.5">
      <c r="A66" s="40" t="s">
        <v>110</v>
      </c>
      <c r="B66" s="15">
        <f t="shared" si="7"/>
        <v>101.86493361193575</v>
      </c>
      <c r="C66" s="15">
        <f t="shared" si="7"/>
        <v>0</v>
      </c>
      <c r="D66" s="4">
        <f t="shared" si="7"/>
        <v>92.80447679272191</v>
      </c>
      <c r="E66" s="16">
        <f t="shared" si="7"/>
        <v>100.00011389344412</v>
      </c>
      <c r="F66" s="16">
        <f t="shared" si="7"/>
        <v>1893.2028255644564</v>
      </c>
      <c r="G66" s="16">
        <f t="shared" si="7"/>
        <v>22.180071034665914</v>
      </c>
      <c r="H66" s="16">
        <f t="shared" si="7"/>
        <v>37.72203242228923</v>
      </c>
      <c r="I66" s="16">
        <f t="shared" si="7"/>
        <v>174.50048954675862</v>
      </c>
      <c r="J66" s="16">
        <f t="shared" si="7"/>
        <v>1686.2459018179045</v>
      </c>
      <c r="K66" s="16">
        <f t="shared" si="7"/>
        <v>776.0226506592561</v>
      </c>
      <c r="L66" s="16">
        <f t="shared" si="7"/>
        <v>306.38400352526764</v>
      </c>
      <c r="M66" s="16">
        <f t="shared" si="7"/>
        <v>564.9403779557335</v>
      </c>
      <c r="N66" s="16">
        <f t="shared" si="7"/>
        <v>6.184019554947988</v>
      </c>
      <c r="O66" s="16">
        <f t="shared" si="7"/>
        <v>8.941749962672434</v>
      </c>
      <c r="P66" s="16">
        <f t="shared" si="7"/>
        <v>8.858821149728309</v>
      </c>
      <c r="Q66" s="16">
        <f t="shared" si="7"/>
        <v>8.365806531957768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94.02086912495274</v>
      </c>
      <c r="W66" s="16">
        <f t="shared" si="7"/>
        <v>97.96950267113354</v>
      </c>
      <c r="X66" s="16">
        <f t="shared" si="7"/>
        <v>0</v>
      </c>
      <c r="Y66" s="16">
        <f t="shared" si="7"/>
        <v>0</v>
      </c>
      <c r="Z66" s="17">
        <f t="shared" si="7"/>
        <v>100.00011389344412</v>
      </c>
    </row>
    <row r="67" spans="1:26" ht="13.5" hidden="1">
      <c r="A67" s="41" t="s">
        <v>286</v>
      </c>
      <c r="B67" s="24">
        <v>23274898166</v>
      </c>
      <c r="C67" s="24"/>
      <c r="D67" s="25">
        <v>25459920919</v>
      </c>
      <c r="E67" s="26">
        <v>25715014377</v>
      </c>
      <c r="F67" s="26">
        <v>2130469655</v>
      </c>
      <c r="G67" s="26">
        <v>2193529658</v>
      </c>
      <c r="H67" s="26">
        <v>2280993357</v>
      </c>
      <c r="I67" s="26">
        <v>6604992670</v>
      </c>
      <c r="J67" s="26">
        <v>2168933154</v>
      </c>
      <c r="K67" s="26">
        <v>2215158935</v>
      </c>
      <c r="L67" s="26">
        <v>1864336469</v>
      </c>
      <c r="M67" s="26">
        <v>6248428558</v>
      </c>
      <c r="N67" s="26">
        <v>2023453804</v>
      </c>
      <c r="O67" s="26">
        <v>2200979447</v>
      </c>
      <c r="P67" s="26">
        <v>2396628708</v>
      </c>
      <c r="Q67" s="26">
        <v>6621061959</v>
      </c>
      <c r="R67" s="26"/>
      <c r="S67" s="26"/>
      <c r="T67" s="26"/>
      <c r="U67" s="26"/>
      <c r="V67" s="26">
        <v>19474483187</v>
      </c>
      <c r="W67" s="26">
        <v>18310288830</v>
      </c>
      <c r="X67" s="26"/>
      <c r="Y67" s="25"/>
      <c r="Z67" s="27">
        <v>25715014377</v>
      </c>
    </row>
    <row r="68" spans="1:26" ht="13.5" hidden="1">
      <c r="A68" s="37" t="s">
        <v>31</v>
      </c>
      <c r="B68" s="19">
        <v>6570118801</v>
      </c>
      <c r="C68" s="19"/>
      <c r="D68" s="20">
        <v>6907500000</v>
      </c>
      <c r="E68" s="21">
        <v>7013367000</v>
      </c>
      <c r="F68" s="21">
        <v>667780612</v>
      </c>
      <c r="G68" s="21">
        <v>667780613</v>
      </c>
      <c r="H68" s="21">
        <v>667780613</v>
      </c>
      <c r="I68" s="21">
        <v>2003341838</v>
      </c>
      <c r="J68" s="21">
        <v>667780613</v>
      </c>
      <c r="K68" s="21">
        <v>667780613</v>
      </c>
      <c r="L68" s="21">
        <v>417578795</v>
      </c>
      <c r="M68" s="21">
        <v>1753140021</v>
      </c>
      <c r="N68" s="21">
        <v>680403885</v>
      </c>
      <c r="O68" s="21">
        <v>517633449</v>
      </c>
      <c r="P68" s="21">
        <v>969640239</v>
      </c>
      <c r="Q68" s="21">
        <v>2167677573</v>
      </c>
      <c r="R68" s="21"/>
      <c r="S68" s="21"/>
      <c r="T68" s="21"/>
      <c r="U68" s="21"/>
      <c r="V68" s="21">
        <v>5924159432</v>
      </c>
      <c r="W68" s="21">
        <v>4958555689</v>
      </c>
      <c r="X68" s="21"/>
      <c r="Y68" s="20"/>
      <c r="Z68" s="23">
        <v>7013367000</v>
      </c>
    </row>
    <row r="69" spans="1:26" ht="13.5" hidden="1">
      <c r="A69" s="38" t="s">
        <v>32</v>
      </c>
      <c r="B69" s="19">
        <v>16571802299</v>
      </c>
      <c r="C69" s="19"/>
      <c r="D69" s="20">
        <v>18265088429</v>
      </c>
      <c r="E69" s="21">
        <v>18423317046</v>
      </c>
      <c r="F69" s="21">
        <v>1461051848</v>
      </c>
      <c r="G69" s="21">
        <v>1520812582</v>
      </c>
      <c r="H69" s="21">
        <v>1598137806</v>
      </c>
      <c r="I69" s="21">
        <v>4580002236</v>
      </c>
      <c r="J69" s="21">
        <v>1500785305</v>
      </c>
      <c r="K69" s="21">
        <v>1528803675</v>
      </c>
      <c r="L69" s="21">
        <v>1430000932</v>
      </c>
      <c r="M69" s="21">
        <v>4459589912</v>
      </c>
      <c r="N69" s="21">
        <v>1301760318</v>
      </c>
      <c r="O69" s="21">
        <v>1639316876</v>
      </c>
      <c r="P69" s="21">
        <v>1295700617</v>
      </c>
      <c r="Q69" s="21">
        <v>4236777811</v>
      </c>
      <c r="R69" s="21"/>
      <c r="S69" s="21"/>
      <c r="T69" s="21"/>
      <c r="U69" s="21"/>
      <c r="V69" s="21">
        <v>13276369959</v>
      </c>
      <c r="W69" s="21">
        <v>13192912740</v>
      </c>
      <c r="X69" s="21"/>
      <c r="Y69" s="20"/>
      <c r="Z69" s="23">
        <v>18423317046</v>
      </c>
    </row>
    <row r="70" spans="1:26" ht="13.5" hidden="1">
      <c r="A70" s="39" t="s">
        <v>103</v>
      </c>
      <c r="B70" s="19">
        <v>12145947004</v>
      </c>
      <c r="C70" s="19"/>
      <c r="D70" s="20">
        <v>12787852120</v>
      </c>
      <c r="E70" s="21">
        <v>12607010016</v>
      </c>
      <c r="F70" s="21">
        <v>1026349849</v>
      </c>
      <c r="G70" s="21">
        <v>1042714422</v>
      </c>
      <c r="H70" s="21">
        <v>1101859495</v>
      </c>
      <c r="I70" s="21">
        <v>3170923766</v>
      </c>
      <c r="J70" s="21">
        <v>1029467524</v>
      </c>
      <c r="K70" s="21">
        <v>974263977</v>
      </c>
      <c r="L70" s="21">
        <v>875934119</v>
      </c>
      <c r="M70" s="21">
        <v>2879665620</v>
      </c>
      <c r="N70" s="21">
        <v>884882373</v>
      </c>
      <c r="O70" s="21">
        <v>1065534246</v>
      </c>
      <c r="P70" s="21">
        <v>1063857953</v>
      </c>
      <c r="Q70" s="21">
        <v>3014274572</v>
      </c>
      <c r="R70" s="21"/>
      <c r="S70" s="21"/>
      <c r="T70" s="21"/>
      <c r="U70" s="21"/>
      <c r="V70" s="21">
        <v>9064863958</v>
      </c>
      <c r="W70" s="21">
        <v>9299541555</v>
      </c>
      <c r="X70" s="21"/>
      <c r="Y70" s="20"/>
      <c r="Z70" s="23">
        <v>12607010016</v>
      </c>
    </row>
    <row r="71" spans="1:26" ht="13.5" hidden="1">
      <c r="A71" s="39" t="s">
        <v>104</v>
      </c>
      <c r="B71" s="19">
        <v>3130212743</v>
      </c>
      <c r="C71" s="19"/>
      <c r="D71" s="20">
        <v>3825905053</v>
      </c>
      <c r="E71" s="21">
        <v>3825905053</v>
      </c>
      <c r="F71" s="21">
        <v>296590344</v>
      </c>
      <c r="G71" s="21">
        <v>334239612</v>
      </c>
      <c r="H71" s="21">
        <v>341111271</v>
      </c>
      <c r="I71" s="21">
        <v>971941227</v>
      </c>
      <c r="J71" s="21">
        <v>314524397</v>
      </c>
      <c r="K71" s="21">
        <v>364007408</v>
      </c>
      <c r="L71" s="21">
        <v>310783868</v>
      </c>
      <c r="M71" s="21">
        <v>989315673</v>
      </c>
      <c r="N71" s="21">
        <v>237990532</v>
      </c>
      <c r="O71" s="21">
        <v>395679753</v>
      </c>
      <c r="P71" s="21">
        <v>80566146</v>
      </c>
      <c r="Q71" s="21">
        <v>714236431</v>
      </c>
      <c r="R71" s="21"/>
      <c r="S71" s="21"/>
      <c r="T71" s="21"/>
      <c r="U71" s="21"/>
      <c r="V71" s="21">
        <v>2675493331</v>
      </c>
      <c r="W71" s="21">
        <v>2708728058</v>
      </c>
      <c r="X71" s="21"/>
      <c r="Y71" s="20"/>
      <c r="Z71" s="23">
        <v>3825905053</v>
      </c>
    </row>
    <row r="72" spans="1:26" ht="13.5" hidden="1">
      <c r="A72" s="39" t="s">
        <v>105</v>
      </c>
      <c r="B72" s="19">
        <v>736116020</v>
      </c>
      <c r="C72" s="19"/>
      <c r="D72" s="20">
        <v>890031035</v>
      </c>
      <c r="E72" s="21">
        <v>960169035</v>
      </c>
      <c r="F72" s="21">
        <v>78313630</v>
      </c>
      <c r="G72" s="21">
        <v>85711630</v>
      </c>
      <c r="H72" s="21">
        <v>85353126</v>
      </c>
      <c r="I72" s="21">
        <v>249378386</v>
      </c>
      <c r="J72" s="21">
        <v>83110941</v>
      </c>
      <c r="K72" s="21">
        <v>108290020</v>
      </c>
      <c r="L72" s="21">
        <v>90812542</v>
      </c>
      <c r="M72" s="21">
        <v>282213503</v>
      </c>
      <c r="N72" s="21">
        <v>93204769</v>
      </c>
      <c r="O72" s="21">
        <v>104921885</v>
      </c>
      <c r="P72" s="21">
        <v>75324082</v>
      </c>
      <c r="Q72" s="21">
        <v>273450736</v>
      </c>
      <c r="R72" s="21"/>
      <c r="S72" s="21"/>
      <c r="T72" s="21"/>
      <c r="U72" s="21"/>
      <c r="V72" s="21">
        <v>805042625</v>
      </c>
      <c r="W72" s="21">
        <v>639138865</v>
      </c>
      <c r="X72" s="21"/>
      <c r="Y72" s="20"/>
      <c r="Z72" s="23">
        <v>960169035</v>
      </c>
    </row>
    <row r="73" spans="1:26" ht="13.5" hidden="1">
      <c r="A73" s="39" t="s">
        <v>106</v>
      </c>
      <c r="B73" s="19">
        <v>559478109</v>
      </c>
      <c r="C73" s="19"/>
      <c r="D73" s="20">
        <v>624509013</v>
      </c>
      <c r="E73" s="21">
        <v>667484014</v>
      </c>
      <c r="F73" s="21">
        <v>54001081</v>
      </c>
      <c r="G73" s="21">
        <v>46719324</v>
      </c>
      <c r="H73" s="21">
        <v>63990678</v>
      </c>
      <c r="I73" s="21">
        <v>164711083</v>
      </c>
      <c r="J73" s="21">
        <v>54279434</v>
      </c>
      <c r="K73" s="21">
        <v>56235877</v>
      </c>
      <c r="L73" s="21">
        <v>58515622</v>
      </c>
      <c r="M73" s="21">
        <v>169030933</v>
      </c>
      <c r="N73" s="21">
        <v>54480868</v>
      </c>
      <c r="O73" s="21">
        <v>54112458</v>
      </c>
      <c r="P73" s="21">
        <v>44530866</v>
      </c>
      <c r="Q73" s="21">
        <v>153124192</v>
      </c>
      <c r="R73" s="21"/>
      <c r="S73" s="21"/>
      <c r="T73" s="21"/>
      <c r="U73" s="21"/>
      <c r="V73" s="21">
        <v>486866208</v>
      </c>
      <c r="W73" s="21">
        <v>453198073</v>
      </c>
      <c r="X73" s="21"/>
      <c r="Y73" s="20"/>
      <c r="Z73" s="23">
        <v>667484014</v>
      </c>
    </row>
    <row r="74" spans="1:26" ht="13.5" hidden="1">
      <c r="A74" s="39" t="s">
        <v>107</v>
      </c>
      <c r="B74" s="19">
        <v>48423</v>
      </c>
      <c r="C74" s="19"/>
      <c r="D74" s="20">
        <v>136791208</v>
      </c>
      <c r="E74" s="21">
        <v>362748928</v>
      </c>
      <c r="F74" s="21">
        <v>5796944</v>
      </c>
      <c r="G74" s="21">
        <v>11427594</v>
      </c>
      <c r="H74" s="21">
        <v>5823236</v>
      </c>
      <c r="I74" s="21">
        <v>23047774</v>
      </c>
      <c r="J74" s="21">
        <v>19403009</v>
      </c>
      <c r="K74" s="21">
        <v>26006393</v>
      </c>
      <c r="L74" s="21">
        <v>93954781</v>
      </c>
      <c r="M74" s="21">
        <v>139364183</v>
      </c>
      <c r="N74" s="21">
        <v>31201776</v>
      </c>
      <c r="O74" s="21">
        <v>19068534</v>
      </c>
      <c r="P74" s="21">
        <v>31421570</v>
      </c>
      <c r="Q74" s="21">
        <v>81691880</v>
      </c>
      <c r="R74" s="21"/>
      <c r="S74" s="21"/>
      <c r="T74" s="21"/>
      <c r="U74" s="21"/>
      <c r="V74" s="21">
        <v>244103837</v>
      </c>
      <c r="W74" s="21">
        <v>92306189</v>
      </c>
      <c r="X74" s="21"/>
      <c r="Y74" s="20"/>
      <c r="Z74" s="23">
        <v>362748928</v>
      </c>
    </row>
    <row r="75" spans="1:26" ht="13.5" hidden="1">
      <c r="A75" s="40" t="s">
        <v>110</v>
      </c>
      <c r="B75" s="28">
        <v>132977066</v>
      </c>
      <c r="C75" s="28"/>
      <c r="D75" s="29">
        <v>287332490</v>
      </c>
      <c r="E75" s="30">
        <v>278330331</v>
      </c>
      <c r="F75" s="30">
        <v>1637195</v>
      </c>
      <c r="G75" s="30">
        <v>4936463</v>
      </c>
      <c r="H75" s="30">
        <v>15074938</v>
      </c>
      <c r="I75" s="30">
        <v>21648596</v>
      </c>
      <c r="J75" s="30">
        <v>367236</v>
      </c>
      <c r="K75" s="30">
        <v>18574647</v>
      </c>
      <c r="L75" s="30">
        <v>16756742</v>
      </c>
      <c r="M75" s="30">
        <v>35698625</v>
      </c>
      <c r="N75" s="30">
        <v>41289601</v>
      </c>
      <c r="O75" s="30">
        <v>44029122</v>
      </c>
      <c r="P75" s="30">
        <v>131287852</v>
      </c>
      <c r="Q75" s="30">
        <v>216606575</v>
      </c>
      <c r="R75" s="30"/>
      <c r="S75" s="30"/>
      <c r="T75" s="30"/>
      <c r="U75" s="30"/>
      <c r="V75" s="30">
        <v>273953796</v>
      </c>
      <c r="W75" s="30">
        <v>158820401</v>
      </c>
      <c r="X75" s="30"/>
      <c r="Y75" s="29"/>
      <c r="Z75" s="31">
        <v>278330331</v>
      </c>
    </row>
    <row r="76" spans="1:26" ht="13.5" hidden="1">
      <c r="A76" s="42" t="s">
        <v>287</v>
      </c>
      <c r="B76" s="32">
        <v>23277377000</v>
      </c>
      <c r="C76" s="32"/>
      <c r="D76" s="33">
        <v>24308179409</v>
      </c>
      <c r="E76" s="34">
        <v>24346767482</v>
      </c>
      <c r="F76" s="34">
        <v>2177236850</v>
      </c>
      <c r="G76" s="34">
        <v>2209992157</v>
      </c>
      <c r="H76" s="34">
        <v>2293965708</v>
      </c>
      <c r="I76" s="34">
        <v>6681194715</v>
      </c>
      <c r="J76" s="34">
        <v>1394330961</v>
      </c>
      <c r="K76" s="34">
        <v>1782078397</v>
      </c>
      <c r="L76" s="34">
        <v>1639511226</v>
      </c>
      <c r="M76" s="34">
        <v>4815920584</v>
      </c>
      <c r="N76" s="34">
        <v>2327708230</v>
      </c>
      <c r="O76" s="34">
        <v>2434720383</v>
      </c>
      <c r="P76" s="34">
        <v>2238532029</v>
      </c>
      <c r="Q76" s="34">
        <v>7000960642</v>
      </c>
      <c r="R76" s="34"/>
      <c r="S76" s="34"/>
      <c r="T76" s="34"/>
      <c r="U76" s="34"/>
      <c r="V76" s="34">
        <v>18498075941</v>
      </c>
      <c r="W76" s="34">
        <v>17826534737</v>
      </c>
      <c r="X76" s="34"/>
      <c r="Y76" s="33"/>
      <c r="Z76" s="35">
        <v>24346767482</v>
      </c>
    </row>
    <row r="77" spans="1:26" ht="13.5" hidden="1">
      <c r="A77" s="37" t="s">
        <v>31</v>
      </c>
      <c r="B77" s="19">
        <v>6570118000</v>
      </c>
      <c r="C77" s="19"/>
      <c r="D77" s="20">
        <v>6562125000</v>
      </c>
      <c r="E77" s="21">
        <v>6662698999</v>
      </c>
      <c r="F77" s="21">
        <v>667780612</v>
      </c>
      <c r="G77" s="21">
        <v>667780613</v>
      </c>
      <c r="H77" s="21">
        <v>667780613</v>
      </c>
      <c r="I77" s="21">
        <v>2003341838</v>
      </c>
      <c r="J77" s="21">
        <v>358475329</v>
      </c>
      <c r="K77" s="21">
        <v>437739418</v>
      </c>
      <c r="L77" s="21">
        <v>470492611</v>
      </c>
      <c r="M77" s="21">
        <v>1266707358</v>
      </c>
      <c r="N77" s="21">
        <v>727668551</v>
      </c>
      <c r="O77" s="21">
        <v>868291965</v>
      </c>
      <c r="P77" s="21">
        <v>761941160</v>
      </c>
      <c r="Q77" s="21">
        <v>2357901676</v>
      </c>
      <c r="R77" s="21"/>
      <c r="S77" s="21"/>
      <c r="T77" s="21"/>
      <c r="U77" s="21"/>
      <c r="V77" s="21">
        <v>5627950872</v>
      </c>
      <c r="W77" s="21">
        <v>5230405135</v>
      </c>
      <c r="X77" s="21"/>
      <c r="Y77" s="20"/>
      <c r="Z77" s="23">
        <v>6662698999</v>
      </c>
    </row>
    <row r="78" spans="1:26" ht="13.5" hidden="1">
      <c r="A78" s="38" t="s">
        <v>32</v>
      </c>
      <c r="B78" s="19">
        <v>16571802000</v>
      </c>
      <c r="C78" s="19"/>
      <c r="D78" s="20">
        <v>17479396995</v>
      </c>
      <c r="E78" s="21">
        <v>17405737835</v>
      </c>
      <c r="F78" s="21">
        <v>1478460816</v>
      </c>
      <c r="G78" s="21">
        <v>1541116633</v>
      </c>
      <c r="H78" s="21">
        <v>1620498522</v>
      </c>
      <c r="I78" s="21">
        <v>4640075971</v>
      </c>
      <c r="J78" s="21">
        <v>1029663130</v>
      </c>
      <c r="K78" s="21">
        <v>1200195511</v>
      </c>
      <c r="L78" s="21">
        <v>1117678638</v>
      </c>
      <c r="M78" s="21">
        <v>3347537279</v>
      </c>
      <c r="N78" s="21">
        <v>1597486322</v>
      </c>
      <c r="O78" s="21">
        <v>1562491444</v>
      </c>
      <c r="P78" s="21">
        <v>1464960313</v>
      </c>
      <c r="Q78" s="21">
        <v>4624938079</v>
      </c>
      <c r="R78" s="21"/>
      <c r="S78" s="21"/>
      <c r="T78" s="21"/>
      <c r="U78" s="21"/>
      <c r="V78" s="21">
        <v>12612551329</v>
      </c>
      <c r="W78" s="21">
        <v>12440534045</v>
      </c>
      <c r="X78" s="21"/>
      <c r="Y78" s="20"/>
      <c r="Z78" s="23">
        <v>17405737835</v>
      </c>
    </row>
    <row r="79" spans="1:26" ht="13.5" hidden="1">
      <c r="A79" s="39" t="s">
        <v>103</v>
      </c>
      <c r="B79" s="19">
        <v>12109097000</v>
      </c>
      <c r="C79" s="19"/>
      <c r="D79" s="20">
        <v>12246023043</v>
      </c>
      <c r="E79" s="21">
        <v>12088105393</v>
      </c>
      <c r="F79" s="21">
        <v>1026349849</v>
      </c>
      <c r="G79" s="21">
        <v>1042714422</v>
      </c>
      <c r="H79" s="21">
        <v>1101859495</v>
      </c>
      <c r="I79" s="21">
        <v>3170923766</v>
      </c>
      <c r="J79" s="21">
        <v>656667541</v>
      </c>
      <c r="K79" s="21">
        <v>782430648</v>
      </c>
      <c r="L79" s="21">
        <v>726228994</v>
      </c>
      <c r="M79" s="21">
        <v>2165327183</v>
      </c>
      <c r="N79" s="21">
        <v>1219875303</v>
      </c>
      <c r="O79" s="21">
        <v>1094695303</v>
      </c>
      <c r="P79" s="21">
        <v>1051514821</v>
      </c>
      <c r="Q79" s="21">
        <v>3366085427</v>
      </c>
      <c r="R79" s="21"/>
      <c r="S79" s="21"/>
      <c r="T79" s="21"/>
      <c r="U79" s="21"/>
      <c r="V79" s="21">
        <v>8702336376</v>
      </c>
      <c r="W79" s="21">
        <v>8446719791</v>
      </c>
      <c r="X79" s="21"/>
      <c r="Y79" s="20"/>
      <c r="Z79" s="23">
        <v>12088105393</v>
      </c>
    </row>
    <row r="80" spans="1:26" ht="13.5" hidden="1">
      <c r="A80" s="39" t="s">
        <v>104</v>
      </c>
      <c r="B80" s="19">
        <v>3130213000</v>
      </c>
      <c r="C80" s="19"/>
      <c r="D80" s="20">
        <v>3628828442</v>
      </c>
      <c r="E80" s="21">
        <v>3634609800</v>
      </c>
      <c r="F80" s="21">
        <v>296590344</v>
      </c>
      <c r="G80" s="21">
        <v>334239612</v>
      </c>
      <c r="H80" s="21">
        <v>341111271</v>
      </c>
      <c r="I80" s="21">
        <v>971941227</v>
      </c>
      <c r="J80" s="21">
        <v>237187304</v>
      </c>
      <c r="K80" s="21">
        <v>273921851</v>
      </c>
      <c r="L80" s="21">
        <v>250905047</v>
      </c>
      <c r="M80" s="21">
        <v>762014202</v>
      </c>
      <c r="N80" s="21">
        <v>264675289</v>
      </c>
      <c r="O80" s="21">
        <v>336160042</v>
      </c>
      <c r="P80" s="21">
        <v>282716915</v>
      </c>
      <c r="Q80" s="21">
        <v>883552246</v>
      </c>
      <c r="R80" s="21"/>
      <c r="S80" s="21"/>
      <c r="T80" s="21"/>
      <c r="U80" s="21"/>
      <c r="V80" s="21">
        <v>2617507675</v>
      </c>
      <c r="W80" s="21">
        <v>2607033415</v>
      </c>
      <c r="X80" s="21"/>
      <c r="Y80" s="20"/>
      <c r="Z80" s="23">
        <v>3634609800</v>
      </c>
    </row>
    <row r="81" spans="1:26" ht="13.5" hidden="1">
      <c r="A81" s="39" t="s">
        <v>105</v>
      </c>
      <c r="B81" s="19">
        <v>736116000</v>
      </c>
      <c r="C81" s="19"/>
      <c r="D81" s="20">
        <v>845166589</v>
      </c>
      <c r="E81" s="21">
        <v>912121632</v>
      </c>
      <c r="F81" s="21">
        <v>78313630</v>
      </c>
      <c r="G81" s="21">
        <v>85711630</v>
      </c>
      <c r="H81" s="21">
        <v>85353126</v>
      </c>
      <c r="I81" s="21">
        <v>249378386</v>
      </c>
      <c r="J81" s="21">
        <v>71427000</v>
      </c>
      <c r="K81" s="21">
        <v>74158147</v>
      </c>
      <c r="L81" s="21">
        <v>72191230</v>
      </c>
      <c r="M81" s="21">
        <v>217776377</v>
      </c>
      <c r="N81" s="21">
        <v>73992110</v>
      </c>
      <c r="O81" s="21">
        <v>101480635</v>
      </c>
      <c r="P81" s="21">
        <v>71254003</v>
      </c>
      <c r="Q81" s="21">
        <v>246726748</v>
      </c>
      <c r="R81" s="21"/>
      <c r="S81" s="21"/>
      <c r="T81" s="21"/>
      <c r="U81" s="21"/>
      <c r="V81" s="21">
        <v>713881511</v>
      </c>
      <c r="W81" s="21">
        <v>753541861</v>
      </c>
      <c r="X81" s="21"/>
      <c r="Y81" s="20"/>
      <c r="Z81" s="23">
        <v>912121632</v>
      </c>
    </row>
    <row r="82" spans="1:26" ht="13.5" hidden="1">
      <c r="A82" s="39" t="s">
        <v>106</v>
      </c>
      <c r="B82" s="19">
        <v>559478000</v>
      </c>
      <c r="C82" s="19"/>
      <c r="D82" s="20">
        <v>593178824</v>
      </c>
      <c r="E82" s="21">
        <v>634109801</v>
      </c>
      <c r="F82" s="21">
        <v>54001081</v>
      </c>
      <c r="G82" s="21">
        <v>49429305</v>
      </c>
      <c r="H82" s="21">
        <v>63990678</v>
      </c>
      <c r="I82" s="21">
        <v>167421064</v>
      </c>
      <c r="J82" s="21">
        <v>23046000</v>
      </c>
      <c r="K82" s="21">
        <v>46594946</v>
      </c>
      <c r="L82" s="21">
        <v>46486350</v>
      </c>
      <c r="M82" s="21">
        <v>116127296</v>
      </c>
      <c r="N82" s="21">
        <v>13497453</v>
      </c>
      <c r="O82" s="21">
        <v>49440905</v>
      </c>
      <c r="P82" s="21">
        <v>47290519</v>
      </c>
      <c r="Q82" s="21">
        <v>110228877</v>
      </c>
      <c r="R82" s="21"/>
      <c r="S82" s="21"/>
      <c r="T82" s="21"/>
      <c r="U82" s="21"/>
      <c r="V82" s="21">
        <v>393777237</v>
      </c>
      <c r="W82" s="21">
        <v>466031281</v>
      </c>
      <c r="X82" s="21"/>
      <c r="Y82" s="20"/>
      <c r="Z82" s="23">
        <v>634109801</v>
      </c>
    </row>
    <row r="83" spans="1:26" ht="13.5" hidden="1">
      <c r="A83" s="39" t="s">
        <v>107</v>
      </c>
      <c r="B83" s="19">
        <v>36898000</v>
      </c>
      <c r="C83" s="19"/>
      <c r="D83" s="20">
        <v>166200097</v>
      </c>
      <c r="E83" s="21">
        <v>136791209</v>
      </c>
      <c r="F83" s="21">
        <v>23205912</v>
      </c>
      <c r="G83" s="21">
        <v>29021664</v>
      </c>
      <c r="H83" s="21">
        <v>28183952</v>
      </c>
      <c r="I83" s="21">
        <v>80411528</v>
      </c>
      <c r="J83" s="21">
        <v>41335285</v>
      </c>
      <c r="K83" s="21">
        <v>23089919</v>
      </c>
      <c r="L83" s="21">
        <v>21867017</v>
      </c>
      <c r="M83" s="21">
        <v>86292221</v>
      </c>
      <c r="N83" s="21">
        <v>25446167</v>
      </c>
      <c r="O83" s="21">
        <v>-19285441</v>
      </c>
      <c r="P83" s="21">
        <v>12184055</v>
      </c>
      <c r="Q83" s="21">
        <v>18344781</v>
      </c>
      <c r="R83" s="21"/>
      <c r="S83" s="21"/>
      <c r="T83" s="21"/>
      <c r="U83" s="21"/>
      <c r="V83" s="21">
        <v>185048530</v>
      </c>
      <c r="W83" s="21">
        <v>167207697</v>
      </c>
      <c r="X83" s="21"/>
      <c r="Y83" s="20"/>
      <c r="Z83" s="23">
        <v>136791209</v>
      </c>
    </row>
    <row r="84" spans="1:26" ht="13.5" hidden="1">
      <c r="A84" s="40" t="s">
        <v>110</v>
      </c>
      <c r="B84" s="28">
        <v>135457000</v>
      </c>
      <c r="C84" s="28"/>
      <c r="D84" s="29">
        <v>266657414</v>
      </c>
      <c r="E84" s="30">
        <v>278330648</v>
      </c>
      <c r="F84" s="30">
        <v>30995422</v>
      </c>
      <c r="G84" s="30">
        <v>1094911</v>
      </c>
      <c r="H84" s="30">
        <v>5686573</v>
      </c>
      <c r="I84" s="30">
        <v>37776906</v>
      </c>
      <c r="J84" s="30">
        <v>6192502</v>
      </c>
      <c r="K84" s="30">
        <v>144143468</v>
      </c>
      <c r="L84" s="30">
        <v>51339977</v>
      </c>
      <c r="M84" s="30">
        <v>201675947</v>
      </c>
      <c r="N84" s="30">
        <v>2553357</v>
      </c>
      <c r="O84" s="30">
        <v>3936974</v>
      </c>
      <c r="P84" s="30">
        <v>11630556</v>
      </c>
      <c r="Q84" s="30">
        <v>18120887</v>
      </c>
      <c r="R84" s="30"/>
      <c r="S84" s="30"/>
      <c r="T84" s="30"/>
      <c r="U84" s="30"/>
      <c r="V84" s="30">
        <v>257573740</v>
      </c>
      <c r="W84" s="30">
        <v>155595557</v>
      </c>
      <c r="X84" s="30"/>
      <c r="Y84" s="29"/>
      <c r="Z84" s="31">
        <v>278330648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2879552461</v>
      </c>
      <c r="F5" s="345">
        <f t="shared" si="0"/>
        <v>2854627138</v>
      </c>
      <c r="G5" s="345">
        <f t="shared" si="0"/>
        <v>93328112</v>
      </c>
      <c r="H5" s="343">
        <f t="shared" si="0"/>
        <v>171911147</v>
      </c>
      <c r="I5" s="343">
        <f t="shared" si="0"/>
        <v>129968602</v>
      </c>
      <c r="J5" s="345">
        <f t="shared" si="0"/>
        <v>395207861</v>
      </c>
      <c r="K5" s="345">
        <f t="shared" si="0"/>
        <v>188921976</v>
      </c>
      <c r="L5" s="343">
        <f t="shared" si="0"/>
        <v>294413228</v>
      </c>
      <c r="M5" s="343">
        <f t="shared" si="0"/>
        <v>135465084</v>
      </c>
      <c r="N5" s="345">
        <f t="shared" si="0"/>
        <v>618800288</v>
      </c>
      <c r="O5" s="345">
        <f t="shared" si="0"/>
        <v>107398918</v>
      </c>
      <c r="P5" s="343">
        <f t="shared" si="0"/>
        <v>138353004</v>
      </c>
      <c r="Q5" s="343">
        <f t="shared" si="0"/>
        <v>84810385</v>
      </c>
      <c r="R5" s="345">
        <f t="shared" si="0"/>
        <v>330562307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1344570456</v>
      </c>
      <c r="X5" s="343">
        <f t="shared" si="0"/>
        <v>2140970354</v>
      </c>
      <c r="Y5" s="345">
        <f t="shared" si="0"/>
        <v>-796399898</v>
      </c>
      <c r="Z5" s="346">
        <f>+IF(X5&lt;&gt;0,+(Y5/X5)*100,0)</f>
        <v>-37.19808153868534</v>
      </c>
      <c r="AA5" s="347">
        <f>+AA6+AA8+AA11+AA13+AA15</f>
        <v>2854627138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539607141</v>
      </c>
      <c r="F6" s="59">
        <f t="shared" si="1"/>
        <v>552364739</v>
      </c>
      <c r="G6" s="59">
        <f t="shared" si="1"/>
        <v>23434191</v>
      </c>
      <c r="H6" s="60">
        <f t="shared" si="1"/>
        <v>53986480</v>
      </c>
      <c r="I6" s="60">
        <f t="shared" si="1"/>
        <v>35640768</v>
      </c>
      <c r="J6" s="59">
        <f t="shared" si="1"/>
        <v>113061439</v>
      </c>
      <c r="K6" s="59">
        <f t="shared" si="1"/>
        <v>29016556</v>
      </c>
      <c r="L6" s="60">
        <f t="shared" si="1"/>
        <v>145333849</v>
      </c>
      <c r="M6" s="60">
        <f t="shared" si="1"/>
        <v>26836742</v>
      </c>
      <c r="N6" s="59">
        <f t="shared" si="1"/>
        <v>201187147</v>
      </c>
      <c r="O6" s="59">
        <f t="shared" si="1"/>
        <v>20890381</v>
      </c>
      <c r="P6" s="60">
        <f t="shared" si="1"/>
        <v>28824748</v>
      </c>
      <c r="Q6" s="60">
        <f t="shared" si="1"/>
        <v>25790638</v>
      </c>
      <c r="R6" s="59">
        <f t="shared" si="1"/>
        <v>75505767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389754353</v>
      </c>
      <c r="X6" s="60">
        <f t="shared" si="1"/>
        <v>414273554</v>
      </c>
      <c r="Y6" s="59">
        <f t="shared" si="1"/>
        <v>-24519201</v>
      </c>
      <c r="Z6" s="61">
        <f>+IF(X6&lt;&gt;0,+(Y6/X6)*100,0)</f>
        <v>-5.918601552828062</v>
      </c>
      <c r="AA6" s="62">
        <f t="shared" si="1"/>
        <v>552364739</v>
      </c>
    </row>
    <row r="7" spans="1:27" ht="13.5">
      <c r="A7" s="291" t="s">
        <v>229</v>
      </c>
      <c r="B7" s="142"/>
      <c r="C7" s="60"/>
      <c r="D7" s="327"/>
      <c r="E7" s="60">
        <v>539607141</v>
      </c>
      <c r="F7" s="59">
        <v>552364739</v>
      </c>
      <c r="G7" s="59">
        <v>23434191</v>
      </c>
      <c r="H7" s="60">
        <v>53986480</v>
      </c>
      <c r="I7" s="60">
        <v>35640768</v>
      </c>
      <c r="J7" s="59">
        <v>113061439</v>
      </c>
      <c r="K7" s="59">
        <v>29016556</v>
      </c>
      <c r="L7" s="60">
        <v>145333849</v>
      </c>
      <c r="M7" s="60">
        <v>26836742</v>
      </c>
      <c r="N7" s="59">
        <v>201187147</v>
      </c>
      <c r="O7" s="59">
        <v>20890381</v>
      </c>
      <c r="P7" s="60">
        <v>28824748</v>
      </c>
      <c r="Q7" s="60">
        <v>25790638</v>
      </c>
      <c r="R7" s="59">
        <v>75505767</v>
      </c>
      <c r="S7" s="59"/>
      <c r="T7" s="60"/>
      <c r="U7" s="60"/>
      <c r="V7" s="59"/>
      <c r="W7" s="59">
        <v>389754353</v>
      </c>
      <c r="X7" s="60">
        <v>414273554</v>
      </c>
      <c r="Y7" s="59">
        <v>-24519201</v>
      </c>
      <c r="Z7" s="61">
        <v>-5.92</v>
      </c>
      <c r="AA7" s="62">
        <v>552364739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1140625515</v>
      </c>
      <c r="F8" s="59">
        <f t="shared" si="2"/>
        <v>1016503858</v>
      </c>
      <c r="G8" s="59">
        <f t="shared" si="2"/>
        <v>30151496</v>
      </c>
      <c r="H8" s="60">
        <f t="shared" si="2"/>
        <v>50143272</v>
      </c>
      <c r="I8" s="60">
        <f t="shared" si="2"/>
        <v>29543454</v>
      </c>
      <c r="J8" s="59">
        <f t="shared" si="2"/>
        <v>109838222</v>
      </c>
      <c r="K8" s="59">
        <f t="shared" si="2"/>
        <v>65159164</v>
      </c>
      <c r="L8" s="60">
        <f t="shared" si="2"/>
        <v>72558464</v>
      </c>
      <c r="M8" s="60">
        <f t="shared" si="2"/>
        <v>43555649</v>
      </c>
      <c r="N8" s="59">
        <f t="shared" si="2"/>
        <v>181273277</v>
      </c>
      <c r="O8" s="59">
        <f t="shared" si="2"/>
        <v>21880179</v>
      </c>
      <c r="P8" s="60">
        <f t="shared" si="2"/>
        <v>40042866</v>
      </c>
      <c r="Q8" s="60">
        <f t="shared" si="2"/>
        <v>11279977</v>
      </c>
      <c r="R8" s="59">
        <f t="shared" si="2"/>
        <v>73203022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364314521</v>
      </c>
      <c r="X8" s="60">
        <f t="shared" si="2"/>
        <v>762377894</v>
      </c>
      <c r="Y8" s="59">
        <f t="shared" si="2"/>
        <v>-398063373</v>
      </c>
      <c r="Z8" s="61">
        <f>+IF(X8&lt;&gt;0,+(Y8/X8)*100,0)</f>
        <v>-52.21339392613606</v>
      </c>
      <c r="AA8" s="62">
        <f>SUM(AA9:AA10)</f>
        <v>1016503858</v>
      </c>
    </row>
    <row r="9" spans="1:27" ht="13.5">
      <c r="A9" s="291" t="s">
        <v>230</v>
      </c>
      <c r="B9" s="142"/>
      <c r="C9" s="60"/>
      <c r="D9" s="327"/>
      <c r="E9" s="60">
        <v>1140625515</v>
      </c>
      <c r="F9" s="59">
        <v>1010380258</v>
      </c>
      <c r="G9" s="59">
        <v>24056615</v>
      </c>
      <c r="H9" s="60">
        <v>27437931</v>
      </c>
      <c r="I9" s="60">
        <v>24335571</v>
      </c>
      <c r="J9" s="59">
        <v>75830117</v>
      </c>
      <c r="K9" s="59">
        <v>54140485</v>
      </c>
      <c r="L9" s="60">
        <v>66935548</v>
      </c>
      <c r="M9" s="60">
        <v>36937569</v>
      </c>
      <c r="N9" s="59">
        <v>158013602</v>
      </c>
      <c r="O9" s="59">
        <v>18004648</v>
      </c>
      <c r="P9" s="60">
        <v>23174116</v>
      </c>
      <c r="Q9" s="60">
        <v>902501</v>
      </c>
      <c r="R9" s="59">
        <v>42081265</v>
      </c>
      <c r="S9" s="59"/>
      <c r="T9" s="60"/>
      <c r="U9" s="60"/>
      <c r="V9" s="59"/>
      <c r="W9" s="59">
        <v>275924984</v>
      </c>
      <c r="X9" s="60">
        <v>757785194</v>
      </c>
      <c r="Y9" s="59">
        <v>-481860210</v>
      </c>
      <c r="Z9" s="61">
        <v>-63.59</v>
      </c>
      <c r="AA9" s="62">
        <v>1010380258</v>
      </c>
    </row>
    <row r="10" spans="1:27" ht="13.5">
      <c r="A10" s="291" t="s">
        <v>231</v>
      </c>
      <c r="B10" s="142"/>
      <c r="C10" s="60"/>
      <c r="D10" s="327"/>
      <c r="E10" s="60"/>
      <c r="F10" s="59">
        <v>6123600</v>
      </c>
      <c r="G10" s="59">
        <v>6094881</v>
      </c>
      <c r="H10" s="60">
        <v>22705341</v>
      </c>
      <c r="I10" s="60">
        <v>5207883</v>
      </c>
      <c r="J10" s="59">
        <v>34008105</v>
      </c>
      <c r="K10" s="59">
        <v>11018679</v>
      </c>
      <c r="L10" s="60">
        <v>5622916</v>
      </c>
      <c r="M10" s="60">
        <v>6618080</v>
      </c>
      <c r="N10" s="59">
        <v>23259675</v>
      </c>
      <c r="O10" s="59">
        <v>3875531</v>
      </c>
      <c r="P10" s="60">
        <v>16868750</v>
      </c>
      <c r="Q10" s="60">
        <v>10377476</v>
      </c>
      <c r="R10" s="59">
        <v>31121757</v>
      </c>
      <c r="S10" s="59"/>
      <c r="T10" s="60"/>
      <c r="U10" s="60"/>
      <c r="V10" s="59"/>
      <c r="W10" s="59">
        <v>88389537</v>
      </c>
      <c r="X10" s="60">
        <v>4592700</v>
      </c>
      <c r="Y10" s="59">
        <v>83796837</v>
      </c>
      <c r="Z10" s="61">
        <v>1824.57</v>
      </c>
      <c r="AA10" s="62">
        <v>6123600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846105940</v>
      </c>
      <c r="F11" s="351">
        <f t="shared" si="3"/>
        <v>866642939</v>
      </c>
      <c r="G11" s="351">
        <f t="shared" si="3"/>
        <v>28976073</v>
      </c>
      <c r="H11" s="349">
        <f t="shared" si="3"/>
        <v>38891861</v>
      </c>
      <c r="I11" s="349">
        <f t="shared" si="3"/>
        <v>40935893</v>
      </c>
      <c r="J11" s="351">
        <f t="shared" si="3"/>
        <v>108803827</v>
      </c>
      <c r="K11" s="351">
        <f t="shared" si="3"/>
        <v>68452622</v>
      </c>
      <c r="L11" s="349">
        <f t="shared" si="3"/>
        <v>56258079</v>
      </c>
      <c r="M11" s="349">
        <f t="shared" si="3"/>
        <v>37325337</v>
      </c>
      <c r="N11" s="351">
        <f t="shared" si="3"/>
        <v>162036038</v>
      </c>
      <c r="O11" s="351">
        <f t="shared" si="3"/>
        <v>45499590</v>
      </c>
      <c r="P11" s="349">
        <f t="shared" si="3"/>
        <v>39819458</v>
      </c>
      <c r="Q11" s="349">
        <f t="shared" si="3"/>
        <v>41950554</v>
      </c>
      <c r="R11" s="351">
        <f t="shared" si="3"/>
        <v>127269602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398109467</v>
      </c>
      <c r="X11" s="349">
        <f t="shared" si="3"/>
        <v>649982204</v>
      </c>
      <c r="Y11" s="351">
        <f t="shared" si="3"/>
        <v>-251872737</v>
      </c>
      <c r="Z11" s="352">
        <f>+IF(X11&lt;&gt;0,+(Y11/X11)*100,0)</f>
        <v>-38.75071278105331</v>
      </c>
      <c r="AA11" s="353">
        <f t="shared" si="3"/>
        <v>866642939</v>
      </c>
    </row>
    <row r="12" spans="1:27" ht="13.5">
      <c r="A12" s="291" t="s">
        <v>232</v>
      </c>
      <c r="B12" s="136"/>
      <c r="C12" s="60"/>
      <c r="D12" s="327"/>
      <c r="E12" s="60">
        <v>846105940</v>
      </c>
      <c r="F12" s="59">
        <v>866642939</v>
      </c>
      <c r="G12" s="59">
        <v>28976073</v>
      </c>
      <c r="H12" s="60">
        <v>38891861</v>
      </c>
      <c r="I12" s="60">
        <v>40935893</v>
      </c>
      <c r="J12" s="59">
        <v>108803827</v>
      </c>
      <c r="K12" s="59">
        <v>68452622</v>
      </c>
      <c r="L12" s="60">
        <v>56258079</v>
      </c>
      <c r="M12" s="60">
        <v>37325337</v>
      </c>
      <c r="N12" s="59">
        <v>162036038</v>
      </c>
      <c r="O12" s="59">
        <v>45499590</v>
      </c>
      <c r="P12" s="60">
        <v>39819458</v>
      </c>
      <c r="Q12" s="60">
        <v>41950554</v>
      </c>
      <c r="R12" s="59">
        <v>127269602</v>
      </c>
      <c r="S12" s="59"/>
      <c r="T12" s="60"/>
      <c r="U12" s="60"/>
      <c r="V12" s="59"/>
      <c r="W12" s="59">
        <v>398109467</v>
      </c>
      <c r="X12" s="60">
        <v>649982204</v>
      </c>
      <c r="Y12" s="59">
        <v>-251872737</v>
      </c>
      <c r="Z12" s="61">
        <v>-38.75</v>
      </c>
      <c r="AA12" s="62">
        <v>866642939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340277255</v>
      </c>
      <c r="F13" s="329">
        <f t="shared" si="4"/>
        <v>390022293</v>
      </c>
      <c r="G13" s="329">
        <f t="shared" si="4"/>
        <v>10087622</v>
      </c>
      <c r="H13" s="275">
        <f t="shared" si="4"/>
        <v>27539389</v>
      </c>
      <c r="I13" s="275">
        <f t="shared" si="4"/>
        <v>22329256</v>
      </c>
      <c r="J13" s="329">
        <f t="shared" si="4"/>
        <v>59956267</v>
      </c>
      <c r="K13" s="329">
        <f t="shared" si="4"/>
        <v>25271923</v>
      </c>
      <c r="L13" s="275">
        <f t="shared" si="4"/>
        <v>19082389</v>
      </c>
      <c r="M13" s="275">
        <f t="shared" si="4"/>
        <v>26684031</v>
      </c>
      <c r="N13" s="329">
        <f t="shared" si="4"/>
        <v>71038343</v>
      </c>
      <c r="O13" s="329">
        <f t="shared" si="4"/>
        <v>18266484</v>
      </c>
      <c r="P13" s="275">
        <f t="shared" si="4"/>
        <v>28884971</v>
      </c>
      <c r="Q13" s="275">
        <f t="shared" si="4"/>
        <v>5125190</v>
      </c>
      <c r="R13" s="329">
        <f t="shared" si="4"/>
        <v>52276645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183271255</v>
      </c>
      <c r="X13" s="275">
        <f t="shared" si="4"/>
        <v>292516720</v>
      </c>
      <c r="Y13" s="329">
        <f t="shared" si="4"/>
        <v>-109245465</v>
      </c>
      <c r="Z13" s="322">
        <f>+IF(X13&lt;&gt;0,+(Y13/X13)*100,0)</f>
        <v>-37.34674209392202</v>
      </c>
      <c r="AA13" s="273">
        <f t="shared" si="4"/>
        <v>390022293</v>
      </c>
    </row>
    <row r="14" spans="1:27" ht="13.5">
      <c r="A14" s="291" t="s">
        <v>233</v>
      </c>
      <c r="B14" s="136"/>
      <c r="C14" s="60"/>
      <c r="D14" s="327"/>
      <c r="E14" s="60">
        <v>340277255</v>
      </c>
      <c r="F14" s="59">
        <v>390022293</v>
      </c>
      <c r="G14" s="59">
        <v>10087622</v>
      </c>
      <c r="H14" s="60">
        <v>27539389</v>
      </c>
      <c r="I14" s="60">
        <v>22329256</v>
      </c>
      <c r="J14" s="59">
        <v>59956267</v>
      </c>
      <c r="K14" s="59">
        <v>25271923</v>
      </c>
      <c r="L14" s="60">
        <v>19082389</v>
      </c>
      <c r="M14" s="60">
        <v>26684031</v>
      </c>
      <c r="N14" s="59">
        <v>71038343</v>
      </c>
      <c r="O14" s="59">
        <v>18266484</v>
      </c>
      <c r="P14" s="60">
        <v>28884971</v>
      </c>
      <c r="Q14" s="60">
        <v>5125190</v>
      </c>
      <c r="R14" s="59">
        <v>52276645</v>
      </c>
      <c r="S14" s="59"/>
      <c r="T14" s="60"/>
      <c r="U14" s="60"/>
      <c r="V14" s="59"/>
      <c r="W14" s="59">
        <v>183271255</v>
      </c>
      <c r="X14" s="60">
        <v>292516720</v>
      </c>
      <c r="Y14" s="59">
        <v>-109245465</v>
      </c>
      <c r="Z14" s="61">
        <v>-37.35</v>
      </c>
      <c r="AA14" s="62">
        <v>390022293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12936610</v>
      </c>
      <c r="F15" s="59">
        <f t="shared" si="5"/>
        <v>29093309</v>
      </c>
      <c r="G15" s="59">
        <f t="shared" si="5"/>
        <v>678730</v>
      </c>
      <c r="H15" s="60">
        <f t="shared" si="5"/>
        <v>1350145</v>
      </c>
      <c r="I15" s="60">
        <f t="shared" si="5"/>
        <v>1519231</v>
      </c>
      <c r="J15" s="59">
        <f t="shared" si="5"/>
        <v>3548106</v>
      </c>
      <c r="K15" s="59">
        <f t="shared" si="5"/>
        <v>1021711</v>
      </c>
      <c r="L15" s="60">
        <f t="shared" si="5"/>
        <v>1180447</v>
      </c>
      <c r="M15" s="60">
        <f t="shared" si="5"/>
        <v>1063325</v>
      </c>
      <c r="N15" s="59">
        <f t="shared" si="5"/>
        <v>3265483</v>
      </c>
      <c r="O15" s="59">
        <f t="shared" si="5"/>
        <v>862284</v>
      </c>
      <c r="P15" s="60">
        <f t="shared" si="5"/>
        <v>780961</v>
      </c>
      <c r="Q15" s="60">
        <f t="shared" si="5"/>
        <v>664026</v>
      </c>
      <c r="R15" s="59">
        <f t="shared" si="5"/>
        <v>2307271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9120860</v>
      </c>
      <c r="X15" s="60">
        <f t="shared" si="5"/>
        <v>21819982</v>
      </c>
      <c r="Y15" s="59">
        <f t="shared" si="5"/>
        <v>-12699122</v>
      </c>
      <c r="Z15" s="61">
        <f>+IF(X15&lt;&gt;0,+(Y15/X15)*100,0)</f>
        <v>-58.19950722232493</v>
      </c>
      <c r="AA15" s="62">
        <f>SUM(AA16:AA20)</f>
        <v>29093309</v>
      </c>
    </row>
    <row r="16" spans="1:27" ht="13.5">
      <c r="A16" s="291" t="s">
        <v>234</v>
      </c>
      <c r="B16" s="300"/>
      <c r="C16" s="60"/>
      <c r="D16" s="327"/>
      <c r="E16" s="60">
        <v>12936610</v>
      </c>
      <c r="F16" s="59">
        <v>11804350</v>
      </c>
      <c r="G16" s="59">
        <v>678730</v>
      </c>
      <c r="H16" s="60">
        <v>319562</v>
      </c>
      <c r="I16" s="60">
        <v>409901</v>
      </c>
      <c r="J16" s="59">
        <v>1408193</v>
      </c>
      <c r="K16" s="59">
        <v>1021711</v>
      </c>
      <c r="L16" s="60">
        <v>1180447</v>
      </c>
      <c r="M16" s="60"/>
      <c r="N16" s="59">
        <v>2202158</v>
      </c>
      <c r="O16" s="59">
        <v>862284</v>
      </c>
      <c r="P16" s="60">
        <v>780961</v>
      </c>
      <c r="Q16" s="60">
        <v>664026</v>
      </c>
      <c r="R16" s="59">
        <v>2307271</v>
      </c>
      <c r="S16" s="59"/>
      <c r="T16" s="60"/>
      <c r="U16" s="60"/>
      <c r="V16" s="59"/>
      <c r="W16" s="59">
        <v>5917622</v>
      </c>
      <c r="X16" s="60">
        <v>8853263</v>
      </c>
      <c r="Y16" s="59">
        <v>-2935641</v>
      </c>
      <c r="Z16" s="61">
        <v>-33.16</v>
      </c>
      <c r="AA16" s="62">
        <v>11804350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>
        <v>17288959</v>
      </c>
      <c r="G19" s="59"/>
      <c r="H19" s="60">
        <v>1030583</v>
      </c>
      <c r="I19" s="60">
        <v>1109330</v>
      </c>
      <c r="J19" s="59">
        <v>2139913</v>
      </c>
      <c r="K19" s="59"/>
      <c r="L19" s="60"/>
      <c r="M19" s="60">
        <v>1063325</v>
      </c>
      <c r="N19" s="59">
        <v>1063325</v>
      </c>
      <c r="O19" s="59"/>
      <c r="P19" s="60"/>
      <c r="Q19" s="60"/>
      <c r="R19" s="59"/>
      <c r="S19" s="59"/>
      <c r="T19" s="60"/>
      <c r="U19" s="60"/>
      <c r="V19" s="59"/>
      <c r="W19" s="59">
        <v>3203238</v>
      </c>
      <c r="X19" s="60">
        <v>12966719</v>
      </c>
      <c r="Y19" s="59">
        <v>-9763481</v>
      </c>
      <c r="Z19" s="61">
        <v>-75.3</v>
      </c>
      <c r="AA19" s="62">
        <v>17288959</v>
      </c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72281926</v>
      </c>
      <c r="F22" s="332">
        <f t="shared" si="6"/>
        <v>272733671</v>
      </c>
      <c r="G22" s="332">
        <f t="shared" si="6"/>
        <v>3085133</v>
      </c>
      <c r="H22" s="330">
        <f t="shared" si="6"/>
        <v>15262239</v>
      </c>
      <c r="I22" s="330">
        <f t="shared" si="6"/>
        <v>4052091</v>
      </c>
      <c r="J22" s="332">
        <f t="shared" si="6"/>
        <v>22399463</v>
      </c>
      <c r="K22" s="332">
        <f t="shared" si="6"/>
        <v>19465971</v>
      </c>
      <c r="L22" s="330">
        <f t="shared" si="6"/>
        <v>8619919</v>
      </c>
      <c r="M22" s="330">
        <f t="shared" si="6"/>
        <v>13374902</v>
      </c>
      <c r="N22" s="332">
        <f t="shared" si="6"/>
        <v>41460792</v>
      </c>
      <c r="O22" s="332">
        <f t="shared" si="6"/>
        <v>4990221</v>
      </c>
      <c r="P22" s="330">
        <f t="shared" si="6"/>
        <v>7551147</v>
      </c>
      <c r="Q22" s="330">
        <f t="shared" si="6"/>
        <v>3472607</v>
      </c>
      <c r="R22" s="332">
        <f t="shared" si="6"/>
        <v>16013975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79874230</v>
      </c>
      <c r="X22" s="330">
        <f t="shared" si="6"/>
        <v>204550254</v>
      </c>
      <c r="Y22" s="332">
        <f t="shared" si="6"/>
        <v>-124676024</v>
      </c>
      <c r="Z22" s="323">
        <f>+IF(X22&lt;&gt;0,+(Y22/X22)*100,0)</f>
        <v>-60.95129268331292</v>
      </c>
      <c r="AA22" s="337">
        <f>SUM(AA23:AA32)</f>
        <v>272733671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35041780</v>
      </c>
      <c r="F24" s="59">
        <v>5193200</v>
      </c>
      <c r="G24" s="59">
        <v>412831</v>
      </c>
      <c r="H24" s="60">
        <v>1035966</v>
      </c>
      <c r="I24" s="60">
        <v>1104965</v>
      </c>
      <c r="J24" s="59">
        <v>2553762</v>
      </c>
      <c r="K24" s="59">
        <v>2460520</v>
      </c>
      <c r="L24" s="60">
        <v>2711699</v>
      </c>
      <c r="M24" s="60"/>
      <c r="N24" s="59">
        <v>5172219</v>
      </c>
      <c r="O24" s="59">
        <v>325872</v>
      </c>
      <c r="P24" s="60">
        <v>1437315</v>
      </c>
      <c r="Q24" s="60"/>
      <c r="R24" s="59">
        <v>1763187</v>
      </c>
      <c r="S24" s="59"/>
      <c r="T24" s="60"/>
      <c r="U24" s="60"/>
      <c r="V24" s="59"/>
      <c r="W24" s="59">
        <v>9489168</v>
      </c>
      <c r="X24" s="60">
        <v>3894900</v>
      </c>
      <c r="Y24" s="59">
        <v>5594268</v>
      </c>
      <c r="Z24" s="61">
        <v>143.63</v>
      </c>
      <c r="AA24" s="62">
        <v>5193200</v>
      </c>
    </row>
    <row r="25" spans="1:27" ht="13.5">
      <c r="A25" s="348" t="s">
        <v>239</v>
      </c>
      <c r="B25" s="142"/>
      <c r="C25" s="60"/>
      <c r="D25" s="327"/>
      <c r="E25" s="60">
        <v>10867140</v>
      </c>
      <c r="F25" s="59">
        <v>8376310</v>
      </c>
      <c r="G25" s="59">
        <v>201731</v>
      </c>
      <c r="H25" s="60">
        <v>259184</v>
      </c>
      <c r="I25" s="60">
        <v>371173</v>
      </c>
      <c r="J25" s="59">
        <v>832088</v>
      </c>
      <c r="K25" s="59">
        <v>457249</v>
      </c>
      <c r="L25" s="60">
        <v>1144309</v>
      </c>
      <c r="M25" s="60">
        <v>573508</v>
      </c>
      <c r="N25" s="59">
        <v>2175066</v>
      </c>
      <c r="O25" s="59">
        <v>1237092</v>
      </c>
      <c r="P25" s="60">
        <v>1629110</v>
      </c>
      <c r="Q25" s="60">
        <v>876009</v>
      </c>
      <c r="R25" s="59">
        <v>3742211</v>
      </c>
      <c r="S25" s="59"/>
      <c r="T25" s="60"/>
      <c r="U25" s="60"/>
      <c r="V25" s="59"/>
      <c r="W25" s="59">
        <v>6749365</v>
      </c>
      <c r="X25" s="60">
        <v>6282233</v>
      </c>
      <c r="Y25" s="59">
        <v>467132</v>
      </c>
      <c r="Z25" s="61">
        <v>7.44</v>
      </c>
      <c r="AA25" s="62">
        <v>8376310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>
        <v>232999</v>
      </c>
      <c r="J26" s="351">
        <v>232999</v>
      </c>
      <c r="K26" s="351"/>
      <c r="L26" s="349">
        <v>1100914</v>
      </c>
      <c r="M26" s="349">
        <v>1044541</v>
      </c>
      <c r="N26" s="351">
        <v>2145455</v>
      </c>
      <c r="O26" s="351">
        <v>367170</v>
      </c>
      <c r="P26" s="349">
        <v>930913</v>
      </c>
      <c r="Q26" s="349">
        <v>629410</v>
      </c>
      <c r="R26" s="351">
        <v>1927493</v>
      </c>
      <c r="S26" s="351"/>
      <c r="T26" s="349"/>
      <c r="U26" s="349"/>
      <c r="V26" s="351"/>
      <c r="W26" s="351">
        <v>4305947</v>
      </c>
      <c r="X26" s="349"/>
      <c r="Y26" s="351">
        <v>4305947</v>
      </c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>
        <v>935096</v>
      </c>
      <c r="P27" s="60">
        <v>1394665</v>
      </c>
      <c r="Q27" s="60"/>
      <c r="R27" s="59">
        <v>2329761</v>
      </c>
      <c r="S27" s="59"/>
      <c r="T27" s="60"/>
      <c r="U27" s="60"/>
      <c r="V27" s="59"/>
      <c r="W27" s="59">
        <v>2329761</v>
      </c>
      <c r="X27" s="60"/>
      <c r="Y27" s="59">
        <v>2329761</v>
      </c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>
        <v>5016980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3762735</v>
      </c>
      <c r="Y30" s="59">
        <v>-3762735</v>
      </c>
      <c r="Z30" s="61">
        <v>-100</v>
      </c>
      <c r="AA30" s="62">
        <v>5016980</v>
      </c>
    </row>
    <row r="31" spans="1:27" ht="13.5">
      <c r="A31" s="348" t="s">
        <v>245</v>
      </c>
      <c r="B31" s="300"/>
      <c r="C31" s="60"/>
      <c r="D31" s="327"/>
      <c r="E31" s="60">
        <v>1548700</v>
      </c>
      <c r="F31" s="59">
        <v>1936549</v>
      </c>
      <c r="G31" s="59">
        <v>49439</v>
      </c>
      <c r="H31" s="60">
        <v>87077</v>
      </c>
      <c r="I31" s="60">
        <v>34948</v>
      </c>
      <c r="J31" s="59">
        <v>171464</v>
      </c>
      <c r="K31" s="59"/>
      <c r="L31" s="60"/>
      <c r="M31" s="60"/>
      <c r="N31" s="59"/>
      <c r="O31" s="59">
        <v>81122</v>
      </c>
      <c r="P31" s="60">
        <v>149753</v>
      </c>
      <c r="Q31" s="60">
        <v>123618</v>
      </c>
      <c r="R31" s="59">
        <v>354493</v>
      </c>
      <c r="S31" s="59"/>
      <c r="T31" s="60"/>
      <c r="U31" s="60"/>
      <c r="V31" s="59"/>
      <c r="W31" s="59">
        <v>525957</v>
      </c>
      <c r="X31" s="60">
        <v>1452412</v>
      </c>
      <c r="Y31" s="59">
        <v>-926455</v>
      </c>
      <c r="Z31" s="61">
        <v>-63.79</v>
      </c>
      <c r="AA31" s="62">
        <v>1936549</v>
      </c>
    </row>
    <row r="32" spans="1:27" ht="13.5">
      <c r="A32" s="348" t="s">
        <v>93</v>
      </c>
      <c r="B32" s="136"/>
      <c r="C32" s="60"/>
      <c r="D32" s="327"/>
      <c r="E32" s="60">
        <v>24824306</v>
      </c>
      <c r="F32" s="59">
        <v>252210632</v>
      </c>
      <c r="G32" s="59">
        <v>2421132</v>
      </c>
      <c r="H32" s="60">
        <v>13880012</v>
      </c>
      <c r="I32" s="60">
        <v>2308006</v>
      </c>
      <c r="J32" s="59">
        <v>18609150</v>
      </c>
      <c r="K32" s="59">
        <v>16548202</v>
      </c>
      <c r="L32" s="60">
        <v>3662997</v>
      </c>
      <c r="M32" s="60">
        <v>11756853</v>
      </c>
      <c r="N32" s="59">
        <v>31968052</v>
      </c>
      <c r="O32" s="59">
        <v>2043869</v>
      </c>
      <c r="P32" s="60">
        <v>2009391</v>
      </c>
      <c r="Q32" s="60">
        <v>1843570</v>
      </c>
      <c r="R32" s="59">
        <v>5896830</v>
      </c>
      <c r="S32" s="59"/>
      <c r="T32" s="60"/>
      <c r="U32" s="60"/>
      <c r="V32" s="59"/>
      <c r="W32" s="59">
        <v>56474032</v>
      </c>
      <c r="X32" s="60">
        <v>189157974</v>
      </c>
      <c r="Y32" s="59">
        <v>-132683942</v>
      </c>
      <c r="Z32" s="61">
        <v>-70.14</v>
      </c>
      <c r="AA32" s="62">
        <v>252210632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985883452</v>
      </c>
      <c r="F40" s="332">
        <f t="shared" si="9"/>
        <v>689591961</v>
      </c>
      <c r="G40" s="332">
        <f t="shared" si="9"/>
        <v>51161963</v>
      </c>
      <c r="H40" s="330">
        <f t="shared" si="9"/>
        <v>127974771</v>
      </c>
      <c r="I40" s="330">
        <f t="shared" si="9"/>
        <v>95503057</v>
      </c>
      <c r="J40" s="332">
        <f t="shared" si="9"/>
        <v>274639791</v>
      </c>
      <c r="K40" s="332">
        <f t="shared" si="9"/>
        <v>122223272</v>
      </c>
      <c r="L40" s="330">
        <f t="shared" si="9"/>
        <v>149952711</v>
      </c>
      <c r="M40" s="330">
        <f t="shared" si="9"/>
        <v>131525205</v>
      </c>
      <c r="N40" s="332">
        <f t="shared" si="9"/>
        <v>403701188</v>
      </c>
      <c r="O40" s="332">
        <f t="shared" si="9"/>
        <v>136538743</v>
      </c>
      <c r="P40" s="330">
        <f t="shared" si="9"/>
        <v>159186177</v>
      </c>
      <c r="Q40" s="330">
        <f t="shared" si="9"/>
        <v>157066029</v>
      </c>
      <c r="R40" s="332">
        <f t="shared" si="9"/>
        <v>452790949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1131131928</v>
      </c>
      <c r="X40" s="330">
        <f t="shared" si="9"/>
        <v>517193973</v>
      </c>
      <c r="Y40" s="332">
        <f t="shared" si="9"/>
        <v>613937955</v>
      </c>
      <c r="Z40" s="323">
        <f>+IF(X40&lt;&gt;0,+(Y40/X40)*100,0)</f>
        <v>118.70555092489448</v>
      </c>
      <c r="AA40" s="337">
        <f>SUM(AA41:AA49)</f>
        <v>689591961</v>
      </c>
    </row>
    <row r="41" spans="1:27" ht="13.5">
      <c r="A41" s="348" t="s">
        <v>248</v>
      </c>
      <c r="B41" s="142"/>
      <c r="C41" s="349"/>
      <c r="D41" s="350"/>
      <c r="E41" s="349">
        <v>241975096</v>
      </c>
      <c r="F41" s="351">
        <v>104852174</v>
      </c>
      <c r="G41" s="351">
        <v>21830</v>
      </c>
      <c r="H41" s="349">
        <v>77792180</v>
      </c>
      <c r="I41" s="349">
        <v>24748983</v>
      </c>
      <c r="J41" s="351">
        <v>102562993</v>
      </c>
      <c r="K41" s="351">
        <v>13749</v>
      </c>
      <c r="L41" s="349">
        <v>22337577</v>
      </c>
      <c r="M41" s="349">
        <v>5721395</v>
      </c>
      <c r="N41" s="351">
        <v>28072721</v>
      </c>
      <c r="O41" s="351">
        <v>27279644</v>
      </c>
      <c r="P41" s="349">
        <v>8681815</v>
      </c>
      <c r="Q41" s="349">
        <v>6824591</v>
      </c>
      <c r="R41" s="351">
        <v>42786050</v>
      </c>
      <c r="S41" s="351"/>
      <c r="T41" s="349"/>
      <c r="U41" s="349"/>
      <c r="V41" s="351"/>
      <c r="W41" s="351">
        <v>173421764</v>
      </c>
      <c r="X41" s="349">
        <v>78639131</v>
      </c>
      <c r="Y41" s="351">
        <v>94782633</v>
      </c>
      <c r="Z41" s="352">
        <v>120.53</v>
      </c>
      <c r="AA41" s="353">
        <v>104852174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70944129</v>
      </c>
      <c r="F42" s="53">
        <f t="shared" si="10"/>
        <v>46120789</v>
      </c>
      <c r="G42" s="53">
        <f t="shared" si="10"/>
        <v>1622991</v>
      </c>
      <c r="H42" s="54">
        <f t="shared" si="10"/>
        <v>3265506</v>
      </c>
      <c r="I42" s="54">
        <f t="shared" si="10"/>
        <v>3186606</v>
      </c>
      <c r="J42" s="53">
        <f t="shared" si="10"/>
        <v>8075103</v>
      </c>
      <c r="K42" s="53">
        <f t="shared" si="10"/>
        <v>0</v>
      </c>
      <c r="L42" s="54">
        <f t="shared" si="10"/>
        <v>2290652</v>
      </c>
      <c r="M42" s="54">
        <f t="shared" si="10"/>
        <v>28075</v>
      </c>
      <c r="N42" s="53">
        <f t="shared" si="10"/>
        <v>2318727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10393830</v>
      </c>
      <c r="X42" s="54">
        <f t="shared" si="10"/>
        <v>34590592</v>
      </c>
      <c r="Y42" s="53">
        <f t="shared" si="10"/>
        <v>-24196762</v>
      </c>
      <c r="Z42" s="94">
        <f>+IF(X42&lt;&gt;0,+(Y42/X42)*100,0)</f>
        <v>-69.95185858628842</v>
      </c>
      <c r="AA42" s="95">
        <f>+AA62</f>
        <v>46120789</v>
      </c>
    </row>
    <row r="43" spans="1:27" ht="13.5">
      <c r="A43" s="348" t="s">
        <v>250</v>
      </c>
      <c r="B43" s="136"/>
      <c r="C43" s="275"/>
      <c r="D43" s="356"/>
      <c r="E43" s="305">
        <v>87057332</v>
      </c>
      <c r="F43" s="357">
        <v>35539469</v>
      </c>
      <c r="G43" s="357">
        <v>9451139</v>
      </c>
      <c r="H43" s="305">
        <v>8101811</v>
      </c>
      <c r="I43" s="305">
        <v>6441911</v>
      </c>
      <c r="J43" s="357">
        <v>23994861</v>
      </c>
      <c r="K43" s="357">
        <v>78390106</v>
      </c>
      <c r="L43" s="305">
        <v>56344276</v>
      </c>
      <c r="M43" s="305">
        <v>36908559</v>
      </c>
      <c r="N43" s="357">
        <v>171642941</v>
      </c>
      <c r="O43" s="357">
        <v>20441582</v>
      </c>
      <c r="P43" s="305">
        <v>24722012</v>
      </c>
      <c r="Q43" s="305">
        <v>77341759</v>
      </c>
      <c r="R43" s="357">
        <v>122505353</v>
      </c>
      <c r="S43" s="357"/>
      <c r="T43" s="305"/>
      <c r="U43" s="305"/>
      <c r="V43" s="357"/>
      <c r="W43" s="357">
        <v>318143155</v>
      </c>
      <c r="X43" s="305">
        <v>26654602</v>
      </c>
      <c r="Y43" s="357">
        <v>291488553</v>
      </c>
      <c r="Z43" s="358">
        <v>1093.58</v>
      </c>
      <c r="AA43" s="303">
        <v>35539469</v>
      </c>
    </row>
    <row r="44" spans="1:27" ht="13.5">
      <c r="A44" s="348" t="s">
        <v>251</v>
      </c>
      <c r="B44" s="136"/>
      <c r="C44" s="60"/>
      <c r="D44" s="355"/>
      <c r="E44" s="54">
        <v>35681501</v>
      </c>
      <c r="F44" s="53">
        <v>51667525</v>
      </c>
      <c r="G44" s="53">
        <v>9366361</v>
      </c>
      <c r="H44" s="54">
        <v>6189687</v>
      </c>
      <c r="I44" s="54">
        <v>4478568</v>
      </c>
      <c r="J44" s="53">
        <v>20034616</v>
      </c>
      <c r="K44" s="53">
        <v>19979573</v>
      </c>
      <c r="L44" s="54">
        <v>12524765</v>
      </c>
      <c r="M44" s="54">
        <v>9715693</v>
      </c>
      <c r="N44" s="53">
        <v>42220031</v>
      </c>
      <c r="O44" s="53">
        <v>6042057</v>
      </c>
      <c r="P44" s="54">
        <v>25498675</v>
      </c>
      <c r="Q44" s="54">
        <v>419000</v>
      </c>
      <c r="R44" s="53">
        <v>31959732</v>
      </c>
      <c r="S44" s="53"/>
      <c r="T44" s="54"/>
      <c r="U44" s="54"/>
      <c r="V44" s="53"/>
      <c r="W44" s="53">
        <v>94214379</v>
      </c>
      <c r="X44" s="54">
        <v>38750644</v>
      </c>
      <c r="Y44" s="53">
        <v>55463735</v>
      </c>
      <c r="Z44" s="94">
        <v>143.13</v>
      </c>
      <c r="AA44" s="95">
        <v>51667525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>
        <v>4245000</v>
      </c>
      <c r="F46" s="53">
        <v>13063150</v>
      </c>
      <c r="G46" s="53">
        <v>5984</v>
      </c>
      <c r="H46" s="54">
        <v>241943</v>
      </c>
      <c r="I46" s="54">
        <v>334970</v>
      </c>
      <c r="J46" s="53">
        <v>582897</v>
      </c>
      <c r="K46" s="53">
        <v>394666</v>
      </c>
      <c r="L46" s="54">
        <v>1171530</v>
      </c>
      <c r="M46" s="54">
        <v>462327</v>
      </c>
      <c r="N46" s="53">
        <v>2028523</v>
      </c>
      <c r="O46" s="53">
        <v>157939</v>
      </c>
      <c r="P46" s="54">
        <v>540050</v>
      </c>
      <c r="Q46" s="54">
        <v>197660</v>
      </c>
      <c r="R46" s="53">
        <v>895649</v>
      </c>
      <c r="S46" s="53"/>
      <c r="T46" s="54"/>
      <c r="U46" s="54"/>
      <c r="V46" s="53"/>
      <c r="W46" s="53">
        <v>3507069</v>
      </c>
      <c r="X46" s="54">
        <v>9797363</v>
      </c>
      <c r="Y46" s="53">
        <v>-6290294</v>
      </c>
      <c r="Z46" s="94">
        <v>-64.2</v>
      </c>
      <c r="AA46" s="95">
        <v>13063150</v>
      </c>
    </row>
    <row r="47" spans="1:27" ht="13.5">
      <c r="A47" s="348" t="s">
        <v>254</v>
      </c>
      <c r="B47" s="136"/>
      <c r="C47" s="60"/>
      <c r="D47" s="355"/>
      <c r="E47" s="54"/>
      <c r="F47" s="53"/>
      <c r="G47" s="53">
        <v>27384</v>
      </c>
      <c r="H47" s="54">
        <v>340351</v>
      </c>
      <c r="I47" s="54">
        <v>183093</v>
      </c>
      <c r="J47" s="53">
        <v>550828</v>
      </c>
      <c r="K47" s="53"/>
      <c r="L47" s="54">
        <v>16717</v>
      </c>
      <c r="M47" s="54"/>
      <c r="N47" s="53">
        <v>16717</v>
      </c>
      <c r="O47" s="53"/>
      <c r="P47" s="54"/>
      <c r="Q47" s="54"/>
      <c r="R47" s="53"/>
      <c r="S47" s="53"/>
      <c r="T47" s="54"/>
      <c r="U47" s="54"/>
      <c r="V47" s="53"/>
      <c r="W47" s="53">
        <v>567545</v>
      </c>
      <c r="X47" s="54"/>
      <c r="Y47" s="53">
        <v>567545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247538380</v>
      </c>
      <c r="F48" s="53">
        <v>112320817</v>
      </c>
      <c r="G48" s="53">
        <v>2691702</v>
      </c>
      <c r="H48" s="54">
        <v>5923044</v>
      </c>
      <c r="I48" s="54">
        <v>3444998</v>
      </c>
      <c r="J48" s="53">
        <v>12059744</v>
      </c>
      <c r="K48" s="53">
        <v>5659617</v>
      </c>
      <c r="L48" s="54">
        <v>9590601</v>
      </c>
      <c r="M48" s="54">
        <v>23767033</v>
      </c>
      <c r="N48" s="53">
        <v>39017251</v>
      </c>
      <c r="O48" s="53">
        <v>5701103</v>
      </c>
      <c r="P48" s="54">
        <v>8206860</v>
      </c>
      <c r="Q48" s="54">
        <v>18194246</v>
      </c>
      <c r="R48" s="53">
        <v>32102209</v>
      </c>
      <c r="S48" s="53"/>
      <c r="T48" s="54"/>
      <c r="U48" s="54"/>
      <c r="V48" s="53"/>
      <c r="W48" s="53">
        <v>83179204</v>
      </c>
      <c r="X48" s="54">
        <v>84240613</v>
      </c>
      <c r="Y48" s="53">
        <v>-1061409</v>
      </c>
      <c r="Z48" s="94">
        <v>-1.26</v>
      </c>
      <c r="AA48" s="95">
        <v>112320817</v>
      </c>
    </row>
    <row r="49" spans="1:27" ht="13.5">
      <c r="A49" s="348" t="s">
        <v>93</v>
      </c>
      <c r="B49" s="136"/>
      <c r="C49" s="54"/>
      <c r="D49" s="355"/>
      <c r="E49" s="54">
        <v>298442014</v>
      </c>
      <c r="F49" s="53">
        <v>326028037</v>
      </c>
      <c r="G49" s="53">
        <v>27974572</v>
      </c>
      <c r="H49" s="54">
        <v>26120249</v>
      </c>
      <c r="I49" s="54">
        <v>52683928</v>
      </c>
      <c r="J49" s="53">
        <v>106778749</v>
      </c>
      <c r="K49" s="53">
        <v>17785561</v>
      </c>
      <c r="L49" s="54">
        <v>45676593</v>
      </c>
      <c r="M49" s="54">
        <v>54922123</v>
      </c>
      <c r="N49" s="53">
        <v>118384277</v>
      </c>
      <c r="O49" s="53">
        <v>76916418</v>
      </c>
      <c r="P49" s="54">
        <v>91536765</v>
      </c>
      <c r="Q49" s="54">
        <v>54088773</v>
      </c>
      <c r="R49" s="53">
        <v>222541956</v>
      </c>
      <c r="S49" s="53"/>
      <c r="T49" s="54"/>
      <c r="U49" s="54"/>
      <c r="V49" s="53"/>
      <c r="W49" s="53">
        <v>447704982</v>
      </c>
      <c r="X49" s="54">
        <v>244521028</v>
      </c>
      <c r="Y49" s="53">
        <v>203183954</v>
      </c>
      <c r="Z49" s="94">
        <v>83.09</v>
      </c>
      <c r="AA49" s="95">
        <v>326028037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11836587</v>
      </c>
      <c r="F57" s="332">
        <f t="shared" si="13"/>
        <v>8252230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6189173</v>
      </c>
      <c r="Y57" s="332">
        <f t="shared" si="13"/>
        <v>-6189173</v>
      </c>
      <c r="Z57" s="323">
        <f>+IF(X57&lt;&gt;0,+(Y57/X57)*100,0)</f>
        <v>-100</v>
      </c>
      <c r="AA57" s="337">
        <f t="shared" si="13"/>
        <v>8252230</v>
      </c>
    </row>
    <row r="58" spans="1:27" ht="13.5">
      <c r="A58" s="348" t="s">
        <v>217</v>
      </c>
      <c r="B58" s="136"/>
      <c r="C58" s="60"/>
      <c r="D58" s="327"/>
      <c r="E58" s="60">
        <v>11836587</v>
      </c>
      <c r="F58" s="59">
        <v>8252230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6189173</v>
      </c>
      <c r="Y58" s="59">
        <v>-6189173</v>
      </c>
      <c r="Z58" s="61">
        <v>-100</v>
      </c>
      <c r="AA58" s="62">
        <v>8252230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3949554426</v>
      </c>
      <c r="F60" s="264">
        <f t="shared" si="14"/>
        <v>3825205000</v>
      </c>
      <c r="G60" s="264">
        <f t="shared" si="14"/>
        <v>147575208</v>
      </c>
      <c r="H60" s="219">
        <f t="shared" si="14"/>
        <v>315148157</v>
      </c>
      <c r="I60" s="219">
        <f t="shared" si="14"/>
        <v>229523750</v>
      </c>
      <c r="J60" s="264">
        <f t="shared" si="14"/>
        <v>692247115</v>
      </c>
      <c r="K60" s="264">
        <f t="shared" si="14"/>
        <v>330611219</v>
      </c>
      <c r="L60" s="219">
        <f t="shared" si="14"/>
        <v>452985858</v>
      </c>
      <c r="M60" s="219">
        <f t="shared" si="14"/>
        <v>280365191</v>
      </c>
      <c r="N60" s="264">
        <f t="shared" si="14"/>
        <v>1063962268</v>
      </c>
      <c r="O60" s="264">
        <f t="shared" si="14"/>
        <v>248927882</v>
      </c>
      <c r="P60" s="219">
        <f t="shared" si="14"/>
        <v>305090328</v>
      </c>
      <c r="Q60" s="219">
        <f t="shared" si="14"/>
        <v>245349021</v>
      </c>
      <c r="R60" s="264">
        <f t="shared" si="14"/>
        <v>799367231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2555576614</v>
      </c>
      <c r="X60" s="219">
        <f t="shared" si="14"/>
        <v>2868903754</v>
      </c>
      <c r="Y60" s="264">
        <f t="shared" si="14"/>
        <v>-313327140</v>
      </c>
      <c r="Z60" s="324">
        <f>+IF(X60&lt;&gt;0,+(Y60/X60)*100,0)</f>
        <v>-10.92149360406881</v>
      </c>
      <c r="AA60" s="232">
        <f>+AA57+AA54+AA51+AA40+AA37+AA34+AA22+AA5</f>
        <v>3825205000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70944129</v>
      </c>
      <c r="F62" s="336">
        <f t="shared" si="15"/>
        <v>46120789</v>
      </c>
      <c r="G62" s="336">
        <f t="shared" si="15"/>
        <v>1622991</v>
      </c>
      <c r="H62" s="334">
        <f t="shared" si="15"/>
        <v>3265506</v>
      </c>
      <c r="I62" s="334">
        <f t="shared" si="15"/>
        <v>3186606</v>
      </c>
      <c r="J62" s="336">
        <f t="shared" si="15"/>
        <v>8075103</v>
      </c>
      <c r="K62" s="336">
        <f t="shared" si="15"/>
        <v>0</v>
      </c>
      <c r="L62" s="334">
        <f t="shared" si="15"/>
        <v>2290652</v>
      </c>
      <c r="M62" s="334">
        <f t="shared" si="15"/>
        <v>28075</v>
      </c>
      <c r="N62" s="336">
        <f t="shared" si="15"/>
        <v>2318727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10393830</v>
      </c>
      <c r="X62" s="334">
        <f t="shared" si="15"/>
        <v>34590592</v>
      </c>
      <c r="Y62" s="336">
        <f t="shared" si="15"/>
        <v>-24196762</v>
      </c>
      <c r="Z62" s="325">
        <f>+IF(X62&lt;&gt;0,+(Y62/X62)*100,0)</f>
        <v>-69.95185858628842</v>
      </c>
      <c r="AA62" s="338">
        <f>SUM(AA63:AA66)</f>
        <v>46120789</v>
      </c>
    </row>
    <row r="63" spans="1:27" ht="13.5">
      <c r="A63" s="348" t="s">
        <v>259</v>
      </c>
      <c r="B63" s="136"/>
      <c r="C63" s="60"/>
      <c r="D63" s="327"/>
      <c r="E63" s="60">
        <v>63424129</v>
      </c>
      <c r="F63" s="59">
        <v>40643490</v>
      </c>
      <c r="G63" s="59">
        <v>1622991</v>
      </c>
      <c r="H63" s="60">
        <v>3265506</v>
      </c>
      <c r="I63" s="60"/>
      <c r="J63" s="59">
        <v>4888497</v>
      </c>
      <c r="K63" s="59"/>
      <c r="L63" s="60">
        <v>2046600</v>
      </c>
      <c r="M63" s="60"/>
      <c r="N63" s="59">
        <v>2046600</v>
      </c>
      <c r="O63" s="59"/>
      <c r="P63" s="60"/>
      <c r="Q63" s="60"/>
      <c r="R63" s="59"/>
      <c r="S63" s="59"/>
      <c r="T63" s="60"/>
      <c r="U63" s="60"/>
      <c r="V63" s="59"/>
      <c r="W63" s="59">
        <v>6935097</v>
      </c>
      <c r="X63" s="60">
        <v>30482618</v>
      </c>
      <c r="Y63" s="59">
        <v>-23547521</v>
      </c>
      <c r="Z63" s="61">
        <v>-77.25</v>
      </c>
      <c r="AA63" s="62">
        <v>40643490</v>
      </c>
    </row>
    <row r="64" spans="1:27" ht="13.5">
      <c r="A64" s="348" t="s">
        <v>260</v>
      </c>
      <c r="B64" s="136"/>
      <c r="C64" s="60"/>
      <c r="D64" s="327"/>
      <c r="E64" s="60">
        <v>7520000</v>
      </c>
      <c r="F64" s="59">
        <v>5477299</v>
      </c>
      <c r="G64" s="59"/>
      <c r="H64" s="60"/>
      <c r="I64" s="60">
        <v>3186606</v>
      </c>
      <c r="J64" s="59">
        <v>3186606</v>
      </c>
      <c r="K64" s="59"/>
      <c r="L64" s="60">
        <v>244052</v>
      </c>
      <c r="M64" s="60">
        <v>28075</v>
      </c>
      <c r="N64" s="59">
        <v>272127</v>
      </c>
      <c r="O64" s="59"/>
      <c r="P64" s="60"/>
      <c r="Q64" s="60"/>
      <c r="R64" s="59"/>
      <c r="S64" s="59"/>
      <c r="T64" s="60"/>
      <c r="U64" s="60"/>
      <c r="V64" s="59"/>
      <c r="W64" s="59">
        <v>3458733</v>
      </c>
      <c r="X64" s="60">
        <v>4107974</v>
      </c>
      <c r="Y64" s="59">
        <v>-649241</v>
      </c>
      <c r="Z64" s="61">
        <v>-15.8</v>
      </c>
      <c r="AA64" s="62">
        <v>5477299</v>
      </c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10651583288</v>
      </c>
      <c r="D5" s="153">
        <f>SUM(D6:D8)</f>
        <v>0</v>
      </c>
      <c r="E5" s="154">
        <f t="shared" si="0"/>
        <v>11657922866</v>
      </c>
      <c r="F5" s="100">
        <f t="shared" si="0"/>
        <v>11336542939</v>
      </c>
      <c r="G5" s="100">
        <f t="shared" si="0"/>
        <v>1151549851</v>
      </c>
      <c r="H5" s="100">
        <f t="shared" si="0"/>
        <v>2625314200</v>
      </c>
      <c r="I5" s="100">
        <f t="shared" si="0"/>
        <v>48752058</v>
      </c>
      <c r="J5" s="100">
        <f t="shared" si="0"/>
        <v>3825616109</v>
      </c>
      <c r="K5" s="100">
        <f t="shared" si="0"/>
        <v>716893410</v>
      </c>
      <c r="L5" s="100">
        <f t="shared" si="0"/>
        <v>798946954</v>
      </c>
      <c r="M5" s="100">
        <f t="shared" si="0"/>
        <v>1638504066</v>
      </c>
      <c r="N5" s="100">
        <f t="shared" si="0"/>
        <v>3154344430</v>
      </c>
      <c r="O5" s="100">
        <f t="shared" si="0"/>
        <v>797115872</v>
      </c>
      <c r="P5" s="100">
        <f t="shared" si="0"/>
        <v>597667247</v>
      </c>
      <c r="Q5" s="100">
        <f t="shared" si="0"/>
        <v>1347587077</v>
      </c>
      <c r="R5" s="100">
        <f t="shared" si="0"/>
        <v>2742370196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9722330735</v>
      </c>
      <c r="X5" s="100">
        <f t="shared" si="0"/>
        <v>9081048516</v>
      </c>
      <c r="Y5" s="100">
        <f t="shared" si="0"/>
        <v>641282219</v>
      </c>
      <c r="Z5" s="137">
        <f>+IF(X5&lt;&gt;0,+(Y5/X5)*100,0)</f>
        <v>7.061764044869023</v>
      </c>
      <c r="AA5" s="153">
        <f>SUM(AA6:AA8)</f>
        <v>11336542939</v>
      </c>
    </row>
    <row r="6" spans="1:27" ht="13.5">
      <c r="A6" s="138" t="s">
        <v>75</v>
      </c>
      <c r="B6" s="136"/>
      <c r="C6" s="155">
        <v>365932</v>
      </c>
      <c r="D6" s="155"/>
      <c r="E6" s="156">
        <v>253292200</v>
      </c>
      <c r="F6" s="60">
        <v>271413950</v>
      </c>
      <c r="G6" s="60">
        <v>-41095</v>
      </c>
      <c r="H6" s="60">
        <v>100950</v>
      </c>
      <c r="I6" s="60">
        <v>8782</v>
      </c>
      <c r="J6" s="60">
        <v>68637</v>
      </c>
      <c r="K6" s="60">
        <v>15091</v>
      </c>
      <c r="L6" s="60">
        <v>59195</v>
      </c>
      <c r="M6" s="60">
        <v>33337</v>
      </c>
      <c r="N6" s="60">
        <v>107623</v>
      </c>
      <c r="O6" s="60">
        <v>10579</v>
      </c>
      <c r="P6" s="60">
        <v>49805</v>
      </c>
      <c r="Q6" s="60">
        <v>66974125</v>
      </c>
      <c r="R6" s="60">
        <v>67034509</v>
      </c>
      <c r="S6" s="60"/>
      <c r="T6" s="60"/>
      <c r="U6" s="60"/>
      <c r="V6" s="60"/>
      <c r="W6" s="60">
        <v>67210769</v>
      </c>
      <c r="X6" s="60">
        <v>40018613</v>
      </c>
      <c r="Y6" s="60">
        <v>27192156</v>
      </c>
      <c r="Z6" s="140">
        <v>67.95</v>
      </c>
      <c r="AA6" s="155">
        <v>271413950</v>
      </c>
    </row>
    <row r="7" spans="1:27" ht="13.5">
      <c r="A7" s="138" t="s">
        <v>76</v>
      </c>
      <c r="B7" s="136"/>
      <c r="C7" s="157">
        <v>10332014358</v>
      </c>
      <c r="D7" s="157"/>
      <c r="E7" s="158">
        <v>11404630666</v>
      </c>
      <c r="F7" s="159">
        <v>11065128989</v>
      </c>
      <c r="G7" s="159">
        <v>1145028443</v>
      </c>
      <c r="H7" s="159">
        <v>2616583033</v>
      </c>
      <c r="I7" s="159">
        <v>47978</v>
      </c>
      <c r="J7" s="159">
        <v>3761659454</v>
      </c>
      <c r="K7" s="159">
        <v>703914969</v>
      </c>
      <c r="L7" s="159">
        <v>719984711</v>
      </c>
      <c r="M7" s="159">
        <v>1604599397</v>
      </c>
      <c r="N7" s="159">
        <v>3028499077</v>
      </c>
      <c r="O7" s="159">
        <v>766770295</v>
      </c>
      <c r="P7" s="159">
        <v>597617464</v>
      </c>
      <c r="Q7" s="159">
        <v>1500514750</v>
      </c>
      <c r="R7" s="159">
        <v>2864902509</v>
      </c>
      <c r="S7" s="159"/>
      <c r="T7" s="159"/>
      <c r="U7" s="159"/>
      <c r="V7" s="159"/>
      <c r="W7" s="159">
        <v>9655061040</v>
      </c>
      <c r="X7" s="159">
        <v>9041029903</v>
      </c>
      <c r="Y7" s="159">
        <v>614031137</v>
      </c>
      <c r="Z7" s="141">
        <v>6.79</v>
      </c>
      <c r="AA7" s="157">
        <v>11065128989</v>
      </c>
    </row>
    <row r="8" spans="1:27" ht="13.5">
      <c r="A8" s="138" t="s">
        <v>77</v>
      </c>
      <c r="B8" s="136"/>
      <c r="C8" s="155">
        <v>319202998</v>
      </c>
      <c r="D8" s="155"/>
      <c r="E8" s="156"/>
      <c r="F8" s="60"/>
      <c r="G8" s="60">
        <v>6562503</v>
      </c>
      <c r="H8" s="60">
        <v>8630217</v>
      </c>
      <c r="I8" s="60">
        <v>48695298</v>
      </c>
      <c r="J8" s="60">
        <v>63888018</v>
      </c>
      <c r="K8" s="60">
        <v>12963350</v>
      </c>
      <c r="L8" s="60">
        <v>78903048</v>
      </c>
      <c r="M8" s="60">
        <v>33871332</v>
      </c>
      <c r="N8" s="60">
        <v>125737730</v>
      </c>
      <c r="O8" s="60">
        <v>30334998</v>
      </c>
      <c r="P8" s="60">
        <v>-22</v>
      </c>
      <c r="Q8" s="60">
        <v>-219901798</v>
      </c>
      <c r="R8" s="60">
        <v>-189566822</v>
      </c>
      <c r="S8" s="60"/>
      <c r="T8" s="60"/>
      <c r="U8" s="60"/>
      <c r="V8" s="60"/>
      <c r="W8" s="60">
        <v>58926</v>
      </c>
      <c r="X8" s="60"/>
      <c r="Y8" s="60">
        <v>58926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1879588857</v>
      </c>
      <c r="D9" s="153">
        <f>SUM(D10:D14)</f>
        <v>0</v>
      </c>
      <c r="E9" s="154">
        <f t="shared" si="1"/>
        <v>1949417571</v>
      </c>
      <c r="F9" s="100">
        <f t="shared" si="1"/>
        <v>2517622094</v>
      </c>
      <c r="G9" s="100">
        <f t="shared" si="1"/>
        <v>113609444</v>
      </c>
      <c r="H9" s="100">
        <f t="shared" si="1"/>
        <v>91214300</v>
      </c>
      <c r="I9" s="100">
        <f t="shared" si="1"/>
        <v>108757246</v>
      </c>
      <c r="J9" s="100">
        <f t="shared" si="1"/>
        <v>313580990</v>
      </c>
      <c r="K9" s="100">
        <f t="shared" si="1"/>
        <v>122981032</v>
      </c>
      <c r="L9" s="100">
        <f t="shared" si="1"/>
        <v>50984227</v>
      </c>
      <c r="M9" s="100">
        <f t="shared" si="1"/>
        <v>144236492</v>
      </c>
      <c r="N9" s="100">
        <f t="shared" si="1"/>
        <v>318201751</v>
      </c>
      <c r="O9" s="100">
        <f t="shared" si="1"/>
        <v>72345408</v>
      </c>
      <c r="P9" s="100">
        <f t="shared" si="1"/>
        <v>93850300</v>
      </c>
      <c r="Q9" s="100">
        <f t="shared" si="1"/>
        <v>233690790</v>
      </c>
      <c r="R9" s="100">
        <f t="shared" si="1"/>
        <v>399886498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1031669239</v>
      </c>
      <c r="X9" s="100">
        <f t="shared" si="1"/>
        <v>756630329</v>
      </c>
      <c r="Y9" s="100">
        <f t="shared" si="1"/>
        <v>275038910</v>
      </c>
      <c r="Z9" s="137">
        <f>+IF(X9&lt;&gt;0,+(Y9/X9)*100,0)</f>
        <v>36.3505002982771</v>
      </c>
      <c r="AA9" s="153">
        <f>SUM(AA10:AA14)</f>
        <v>2517622094</v>
      </c>
    </row>
    <row r="10" spans="1:27" ht="13.5">
      <c r="A10" s="138" t="s">
        <v>79</v>
      </c>
      <c r="B10" s="136"/>
      <c r="C10" s="155">
        <v>524858461</v>
      </c>
      <c r="D10" s="155"/>
      <c r="E10" s="156">
        <v>129205190</v>
      </c>
      <c r="F10" s="60">
        <v>315111508</v>
      </c>
      <c r="G10" s="60">
        <v>3106271</v>
      </c>
      <c r="H10" s="60">
        <v>7908053</v>
      </c>
      <c r="I10" s="60">
        <v>7619098</v>
      </c>
      <c r="J10" s="60">
        <v>18633422</v>
      </c>
      <c r="K10" s="60">
        <v>7032887</v>
      </c>
      <c r="L10" s="60">
        <v>2502931</v>
      </c>
      <c r="M10" s="60">
        <v>16180200</v>
      </c>
      <c r="N10" s="60">
        <v>25716018</v>
      </c>
      <c r="O10" s="60">
        <v>2760541</v>
      </c>
      <c r="P10" s="60">
        <v>2411375</v>
      </c>
      <c r="Q10" s="60">
        <v>189648989</v>
      </c>
      <c r="R10" s="60">
        <v>194820905</v>
      </c>
      <c r="S10" s="60"/>
      <c r="T10" s="60"/>
      <c r="U10" s="60"/>
      <c r="V10" s="60"/>
      <c r="W10" s="60">
        <v>239170345</v>
      </c>
      <c r="X10" s="60">
        <v>39364304</v>
      </c>
      <c r="Y10" s="60">
        <v>199806041</v>
      </c>
      <c r="Z10" s="140">
        <v>507.58</v>
      </c>
      <c r="AA10" s="155">
        <v>315111508</v>
      </c>
    </row>
    <row r="11" spans="1:27" ht="13.5">
      <c r="A11" s="138" t="s">
        <v>80</v>
      </c>
      <c r="B11" s="136"/>
      <c r="C11" s="155">
        <v>84687417</v>
      </c>
      <c r="D11" s="155"/>
      <c r="E11" s="156">
        <v>101843820</v>
      </c>
      <c r="F11" s="60">
        <v>398993023</v>
      </c>
      <c r="G11" s="60">
        <v>4629204</v>
      </c>
      <c r="H11" s="60">
        <v>4421314</v>
      </c>
      <c r="I11" s="60">
        <v>1350428</v>
      </c>
      <c r="J11" s="60">
        <v>10400946</v>
      </c>
      <c r="K11" s="60">
        <v>-5335372</v>
      </c>
      <c r="L11" s="60">
        <v>3757428</v>
      </c>
      <c r="M11" s="60">
        <v>394806</v>
      </c>
      <c r="N11" s="60">
        <v>-1183138</v>
      </c>
      <c r="O11" s="60">
        <v>5328233</v>
      </c>
      <c r="P11" s="60">
        <v>27448157</v>
      </c>
      <c r="Q11" s="60">
        <v>229918067</v>
      </c>
      <c r="R11" s="60">
        <v>262694457</v>
      </c>
      <c r="S11" s="60"/>
      <c r="T11" s="60"/>
      <c r="U11" s="60"/>
      <c r="V11" s="60"/>
      <c r="W11" s="60">
        <v>271912265</v>
      </c>
      <c r="X11" s="60">
        <v>29139942</v>
      </c>
      <c r="Y11" s="60">
        <v>242772323</v>
      </c>
      <c r="Z11" s="140">
        <v>833.13</v>
      </c>
      <c r="AA11" s="155">
        <v>398993023</v>
      </c>
    </row>
    <row r="12" spans="1:27" ht="13.5">
      <c r="A12" s="138" t="s">
        <v>81</v>
      </c>
      <c r="B12" s="136"/>
      <c r="C12" s="155">
        <v>395582079</v>
      </c>
      <c r="D12" s="155"/>
      <c r="E12" s="156">
        <v>78506390</v>
      </c>
      <c r="F12" s="60">
        <v>63016390</v>
      </c>
      <c r="G12" s="60">
        <v>4342911</v>
      </c>
      <c r="H12" s="60">
        <v>9150400</v>
      </c>
      <c r="I12" s="60">
        <v>13034646</v>
      </c>
      <c r="J12" s="60">
        <v>26527957</v>
      </c>
      <c r="K12" s="60">
        <v>5468025</v>
      </c>
      <c r="L12" s="60">
        <v>4286069</v>
      </c>
      <c r="M12" s="60">
        <v>1799442</v>
      </c>
      <c r="N12" s="60">
        <v>11553536</v>
      </c>
      <c r="O12" s="60">
        <v>5125260</v>
      </c>
      <c r="P12" s="60">
        <v>3815707</v>
      </c>
      <c r="Q12" s="60">
        <v>-37307281</v>
      </c>
      <c r="R12" s="60">
        <v>-28366314</v>
      </c>
      <c r="S12" s="60"/>
      <c r="T12" s="60"/>
      <c r="U12" s="60"/>
      <c r="V12" s="60"/>
      <c r="W12" s="60">
        <v>9715179</v>
      </c>
      <c r="X12" s="60">
        <v>51124951</v>
      </c>
      <c r="Y12" s="60">
        <v>-41409772</v>
      </c>
      <c r="Z12" s="140">
        <v>-81</v>
      </c>
      <c r="AA12" s="155">
        <v>63016390</v>
      </c>
    </row>
    <row r="13" spans="1:27" ht="13.5">
      <c r="A13" s="138" t="s">
        <v>82</v>
      </c>
      <c r="B13" s="136"/>
      <c r="C13" s="155">
        <v>760167123</v>
      </c>
      <c r="D13" s="155"/>
      <c r="E13" s="156">
        <v>1444471171</v>
      </c>
      <c r="F13" s="60">
        <v>1541310173</v>
      </c>
      <c r="G13" s="60">
        <v>69430632</v>
      </c>
      <c r="H13" s="60">
        <v>69200532</v>
      </c>
      <c r="I13" s="60">
        <v>86261799</v>
      </c>
      <c r="J13" s="60">
        <v>224892963</v>
      </c>
      <c r="K13" s="60">
        <v>55247511</v>
      </c>
      <c r="L13" s="60">
        <v>40395582</v>
      </c>
      <c r="M13" s="60">
        <v>125354656</v>
      </c>
      <c r="N13" s="60">
        <v>220997749</v>
      </c>
      <c r="O13" s="60">
        <v>11312648</v>
      </c>
      <c r="P13" s="60">
        <v>59825559</v>
      </c>
      <c r="Q13" s="60">
        <v>-196617315</v>
      </c>
      <c r="R13" s="60">
        <v>-125479108</v>
      </c>
      <c r="S13" s="60"/>
      <c r="T13" s="60"/>
      <c r="U13" s="60"/>
      <c r="V13" s="60"/>
      <c r="W13" s="60">
        <v>320411604</v>
      </c>
      <c r="X13" s="60">
        <v>541342751</v>
      </c>
      <c r="Y13" s="60">
        <v>-220931147</v>
      </c>
      <c r="Z13" s="140">
        <v>-40.81</v>
      </c>
      <c r="AA13" s="155">
        <v>1541310173</v>
      </c>
    </row>
    <row r="14" spans="1:27" ht="13.5">
      <c r="A14" s="138" t="s">
        <v>83</v>
      </c>
      <c r="B14" s="136"/>
      <c r="C14" s="157">
        <v>114293777</v>
      </c>
      <c r="D14" s="157"/>
      <c r="E14" s="158">
        <v>195391000</v>
      </c>
      <c r="F14" s="159">
        <v>199191000</v>
      </c>
      <c r="G14" s="159">
        <v>32100426</v>
      </c>
      <c r="H14" s="159">
        <v>534001</v>
      </c>
      <c r="I14" s="159">
        <v>491275</v>
      </c>
      <c r="J14" s="159">
        <v>33125702</v>
      </c>
      <c r="K14" s="159">
        <v>60567981</v>
      </c>
      <c r="L14" s="159">
        <v>42217</v>
      </c>
      <c r="M14" s="159">
        <v>507388</v>
      </c>
      <c r="N14" s="159">
        <v>61117586</v>
      </c>
      <c r="O14" s="159">
        <v>47818726</v>
      </c>
      <c r="P14" s="159">
        <v>349502</v>
      </c>
      <c r="Q14" s="159">
        <v>48048330</v>
      </c>
      <c r="R14" s="159">
        <v>96216558</v>
      </c>
      <c r="S14" s="159"/>
      <c r="T14" s="159"/>
      <c r="U14" s="159"/>
      <c r="V14" s="159"/>
      <c r="W14" s="159">
        <v>190459846</v>
      </c>
      <c r="X14" s="159">
        <v>95658381</v>
      </c>
      <c r="Y14" s="159">
        <v>94801465</v>
      </c>
      <c r="Z14" s="141">
        <v>99.1</v>
      </c>
      <c r="AA14" s="157">
        <v>199191000</v>
      </c>
    </row>
    <row r="15" spans="1:27" ht="13.5">
      <c r="A15" s="135" t="s">
        <v>84</v>
      </c>
      <c r="B15" s="142"/>
      <c r="C15" s="153">
        <f aca="true" t="shared" si="2" ref="C15:Y15">SUM(C16:C18)</f>
        <v>1646078796</v>
      </c>
      <c r="D15" s="153">
        <f>SUM(D16:D18)</f>
        <v>0</v>
      </c>
      <c r="E15" s="154">
        <f t="shared" si="2"/>
        <v>1851797405</v>
      </c>
      <c r="F15" s="100">
        <f t="shared" si="2"/>
        <v>1630859905</v>
      </c>
      <c r="G15" s="100">
        <f t="shared" si="2"/>
        <v>8046162</v>
      </c>
      <c r="H15" s="100">
        <f t="shared" si="2"/>
        <v>146303011</v>
      </c>
      <c r="I15" s="100">
        <f t="shared" si="2"/>
        <v>47101359</v>
      </c>
      <c r="J15" s="100">
        <f t="shared" si="2"/>
        <v>201450532</v>
      </c>
      <c r="K15" s="100">
        <f t="shared" si="2"/>
        <v>17066694</v>
      </c>
      <c r="L15" s="100">
        <f t="shared" si="2"/>
        <v>111866493</v>
      </c>
      <c r="M15" s="100">
        <f t="shared" si="2"/>
        <v>106307112</v>
      </c>
      <c r="N15" s="100">
        <f t="shared" si="2"/>
        <v>235240299</v>
      </c>
      <c r="O15" s="100">
        <f t="shared" si="2"/>
        <v>19584118</v>
      </c>
      <c r="P15" s="100">
        <f t="shared" si="2"/>
        <v>81625682</v>
      </c>
      <c r="Q15" s="100">
        <f t="shared" si="2"/>
        <v>361572026</v>
      </c>
      <c r="R15" s="100">
        <f t="shared" si="2"/>
        <v>462781826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899472657</v>
      </c>
      <c r="X15" s="100">
        <f t="shared" si="2"/>
        <v>684846706</v>
      </c>
      <c r="Y15" s="100">
        <f t="shared" si="2"/>
        <v>214625951</v>
      </c>
      <c r="Z15" s="137">
        <f>+IF(X15&lt;&gt;0,+(Y15/X15)*100,0)</f>
        <v>31.339268937069253</v>
      </c>
      <c r="AA15" s="153">
        <f>SUM(AA16:AA18)</f>
        <v>1630859905</v>
      </c>
    </row>
    <row r="16" spans="1:27" ht="13.5">
      <c r="A16" s="138" t="s">
        <v>85</v>
      </c>
      <c r="B16" s="136"/>
      <c r="C16" s="155">
        <v>256668710</v>
      </c>
      <c r="D16" s="155"/>
      <c r="E16" s="156">
        <v>321962363</v>
      </c>
      <c r="F16" s="60">
        <v>234976863</v>
      </c>
      <c r="G16" s="60">
        <v>4982825</v>
      </c>
      <c r="H16" s="60">
        <v>34056319</v>
      </c>
      <c r="I16" s="60">
        <v>2865213</v>
      </c>
      <c r="J16" s="60">
        <v>41904357</v>
      </c>
      <c r="K16" s="60">
        <v>2866267</v>
      </c>
      <c r="L16" s="60">
        <v>6503151</v>
      </c>
      <c r="M16" s="60">
        <v>41484790</v>
      </c>
      <c r="N16" s="60">
        <v>50854208</v>
      </c>
      <c r="O16" s="60">
        <v>9221177</v>
      </c>
      <c r="P16" s="60">
        <v>25072476</v>
      </c>
      <c r="Q16" s="60">
        <v>-27481190</v>
      </c>
      <c r="R16" s="60">
        <v>6812463</v>
      </c>
      <c r="S16" s="60"/>
      <c r="T16" s="60"/>
      <c r="U16" s="60"/>
      <c r="V16" s="60"/>
      <c r="W16" s="60">
        <v>99571028</v>
      </c>
      <c r="X16" s="60">
        <v>186012500</v>
      </c>
      <c r="Y16" s="60">
        <v>-86441472</v>
      </c>
      <c r="Z16" s="140">
        <v>-46.47</v>
      </c>
      <c r="AA16" s="155">
        <v>234976863</v>
      </c>
    </row>
    <row r="17" spans="1:27" ht="13.5">
      <c r="A17" s="138" t="s">
        <v>86</v>
      </c>
      <c r="B17" s="136"/>
      <c r="C17" s="155">
        <v>1388129522</v>
      </c>
      <c r="D17" s="155"/>
      <c r="E17" s="156">
        <v>1529435042</v>
      </c>
      <c r="F17" s="60">
        <v>1395483042</v>
      </c>
      <c r="G17" s="60">
        <v>3063337</v>
      </c>
      <c r="H17" s="60">
        <v>112241692</v>
      </c>
      <c r="I17" s="60">
        <v>44226146</v>
      </c>
      <c r="J17" s="60">
        <v>159531175</v>
      </c>
      <c r="K17" s="60">
        <v>14167327</v>
      </c>
      <c r="L17" s="60">
        <v>105118342</v>
      </c>
      <c r="M17" s="60">
        <v>64802322</v>
      </c>
      <c r="N17" s="60">
        <v>184087991</v>
      </c>
      <c r="O17" s="60">
        <v>10347941</v>
      </c>
      <c r="P17" s="60">
        <v>56533206</v>
      </c>
      <c r="Q17" s="60">
        <v>389015868</v>
      </c>
      <c r="R17" s="60">
        <v>455897015</v>
      </c>
      <c r="S17" s="60"/>
      <c r="T17" s="60"/>
      <c r="U17" s="60"/>
      <c r="V17" s="60"/>
      <c r="W17" s="60">
        <v>799516181</v>
      </c>
      <c r="X17" s="60">
        <v>498605963</v>
      </c>
      <c r="Y17" s="60">
        <v>300910218</v>
      </c>
      <c r="Z17" s="140">
        <v>60.35</v>
      </c>
      <c r="AA17" s="155">
        <v>1395483042</v>
      </c>
    </row>
    <row r="18" spans="1:27" ht="13.5">
      <c r="A18" s="138" t="s">
        <v>87</v>
      </c>
      <c r="B18" s="136"/>
      <c r="C18" s="155">
        <v>1280564</v>
      </c>
      <c r="D18" s="155"/>
      <c r="E18" s="156">
        <v>400000</v>
      </c>
      <c r="F18" s="60">
        <v>400000</v>
      </c>
      <c r="G18" s="60"/>
      <c r="H18" s="60">
        <v>5000</v>
      </c>
      <c r="I18" s="60">
        <v>10000</v>
      </c>
      <c r="J18" s="60">
        <v>15000</v>
      </c>
      <c r="K18" s="60">
        <v>33100</v>
      </c>
      <c r="L18" s="60">
        <v>245000</v>
      </c>
      <c r="M18" s="60">
        <v>20000</v>
      </c>
      <c r="N18" s="60">
        <v>298100</v>
      </c>
      <c r="O18" s="60">
        <v>15000</v>
      </c>
      <c r="P18" s="60">
        <v>20000</v>
      </c>
      <c r="Q18" s="60">
        <v>37348</v>
      </c>
      <c r="R18" s="60">
        <v>72348</v>
      </c>
      <c r="S18" s="60"/>
      <c r="T18" s="60"/>
      <c r="U18" s="60"/>
      <c r="V18" s="60"/>
      <c r="W18" s="60">
        <v>385448</v>
      </c>
      <c r="X18" s="60">
        <v>228243</v>
      </c>
      <c r="Y18" s="60">
        <v>157205</v>
      </c>
      <c r="Z18" s="140">
        <v>68.88</v>
      </c>
      <c r="AA18" s="155">
        <v>400000</v>
      </c>
    </row>
    <row r="19" spans="1:27" ht="13.5">
      <c r="A19" s="135" t="s">
        <v>88</v>
      </c>
      <c r="B19" s="142"/>
      <c r="C19" s="153">
        <f aca="true" t="shared" si="3" ref="C19:Y19">SUM(C20:C23)</f>
        <v>19249672152</v>
      </c>
      <c r="D19" s="153">
        <f>SUM(D20:D23)</f>
        <v>0</v>
      </c>
      <c r="E19" s="154">
        <f t="shared" si="3"/>
        <v>21044895680</v>
      </c>
      <c r="F19" s="100">
        <f t="shared" si="3"/>
        <v>20916829351</v>
      </c>
      <c r="G19" s="100">
        <f t="shared" si="3"/>
        <v>1472663903</v>
      </c>
      <c r="H19" s="100">
        <f t="shared" si="3"/>
        <v>1542623327</v>
      </c>
      <c r="I19" s="100">
        <f t="shared" si="3"/>
        <v>2363499369</v>
      </c>
      <c r="J19" s="100">
        <f t="shared" si="3"/>
        <v>5378786599</v>
      </c>
      <c r="K19" s="100">
        <f t="shared" si="3"/>
        <v>1556304960</v>
      </c>
      <c r="L19" s="100">
        <f t="shared" si="3"/>
        <v>1586035869</v>
      </c>
      <c r="M19" s="100">
        <f t="shared" si="3"/>
        <v>1118715713</v>
      </c>
      <c r="N19" s="100">
        <f t="shared" si="3"/>
        <v>4261056542</v>
      </c>
      <c r="O19" s="100">
        <f t="shared" si="3"/>
        <v>1242453206</v>
      </c>
      <c r="P19" s="100">
        <f t="shared" si="3"/>
        <v>1603011464</v>
      </c>
      <c r="Q19" s="100">
        <f t="shared" si="3"/>
        <v>2237517132</v>
      </c>
      <c r="R19" s="100">
        <f t="shared" si="3"/>
        <v>5082981802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14722824943</v>
      </c>
      <c r="X19" s="100">
        <f t="shared" si="3"/>
        <v>16171065187</v>
      </c>
      <c r="Y19" s="100">
        <f t="shared" si="3"/>
        <v>-1448240244</v>
      </c>
      <c r="Z19" s="137">
        <f>+IF(X19&lt;&gt;0,+(Y19/X19)*100,0)</f>
        <v>-8.955750454609802</v>
      </c>
      <c r="AA19" s="153">
        <f>SUM(AA20:AA23)</f>
        <v>20916829351</v>
      </c>
    </row>
    <row r="20" spans="1:27" ht="13.5">
      <c r="A20" s="138" t="s">
        <v>89</v>
      </c>
      <c r="B20" s="136"/>
      <c r="C20" s="155">
        <v>12519363788</v>
      </c>
      <c r="D20" s="155"/>
      <c r="E20" s="156">
        <v>13245822676</v>
      </c>
      <c r="F20" s="60">
        <v>13026562596</v>
      </c>
      <c r="G20" s="60">
        <v>1037682181</v>
      </c>
      <c r="H20" s="60">
        <v>1065836616</v>
      </c>
      <c r="I20" s="60">
        <v>1166790828</v>
      </c>
      <c r="J20" s="60">
        <v>3270309625</v>
      </c>
      <c r="K20" s="60">
        <v>1051304375</v>
      </c>
      <c r="L20" s="60">
        <v>987293702</v>
      </c>
      <c r="M20" s="60">
        <v>894020284</v>
      </c>
      <c r="N20" s="60">
        <v>2932618361</v>
      </c>
      <c r="O20" s="60">
        <v>890979957</v>
      </c>
      <c r="P20" s="60">
        <v>1082551225</v>
      </c>
      <c r="Q20" s="60">
        <v>1096116109</v>
      </c>
      <c r="R20" s="60">
        <v>3069647291</v>
      </c>
      <c r="S20" s="60"/>
      <c r="T20" s="60"/>
      <c r="U20" s="60"/>
      <c r="V20" s="60"/>
      <c r="W20" s="60">
        <v>9272575277</v>
      </c>
      <c r="X20" s="60">
        <v>10253034480</v>
      </c>
      <c r="Y20" s="60">
        <v>-980459203</v>
      </c>
      <c r="Z20" s="140">
        <v>-9.56</v>
      </c>
      <c r="AA20" s="155">
        <v>13026562596</v>
      </c>
    </row>
    <row r="21" spans="1:27" ht="13.5">
      <c r="A21" s="138" t="s">
        <v>90</v>
      </c>
      <c r="B21" s="136"/>
      <c r="C21" s="155">
        <v>4036176800</v>
      </c>
      <c r="D21" s="155"/>
      <c r="E21" s="156">
        <v>5154123381</v>
      </c>
      <c r="F21" s="60">
        <v>5167501131</v>
      </c>
      <c r="G21" s="60">
        <v>251594209</v>
      </c>
      <c r="H21" s="60">
        <v>339141063</v>
      </c>
      <c r="I21" s="60">
        <v>684293692</v>
      </c>
      <c r="J21" s="60">
        <v>1275028964</v>
      </c>
      <c r="K21" s="60">
        <v>353030517</v>
      </c>
      <c r="L21" s="60">
        <v>399389814</v>
      </c>
      <c r="M21" s="60">
        <v>29032183</v>
      </c>
      <c r="N21" s="60">
        <v>781452514</v>
      </c>
      <c r="O21" s="60">
        <v>203426262</v>
      </c>
      <c r="P21" s="60">
        <v>356292852</v>
      </c>
      <c r="Q21" s="60">
        <v>745837521</v>
      </c>
      <c r="R21" s="60">
        <v>1305556635</v>
      </c>
      <c r="S21" s="60"/>
      <c r="T21" s="60"/>
      <c r="U21" s="60"/>
      <c r="V21" s="60"/>
      <c r="W21" s="60">
        <v>3362038113</v>
      </c>
      <c r="X21" s="60">
        <v>3782566820</v>
      </c>
      <c r="Y21" s="60">
        <v>-420528707</v>
      </c>
      <c r="Z21" s="140">
        <v>-11.12</v>
      </c>
      <c r="AA21" s="155">
        <v>5167501131</v>
      </c>
    </row>
    <row r="22" spans="1:27" ht="13.5">
      <c r="A22" s="138" t="s">
        <v>91</v>
      </c>
      <c r="B22" s="136"/>
      <c r="C22" s="157">
        <v>1686611132</v>
      </c>
      <c r="D22" s="157"/>
      <c r="E22" s="158">
        <v>1539229810</v>
      </c>
      <c r="F22" s="159">
        <v>1573470810</v>
      </c>
      <c r="G22" s="159">
        <v>129353046</v>
      </c>
      <c r="H22" s="159">
        <v>90889643</v>
      </c>
      <c r="I22" s="159">
        <v>257842979</v>
      </c>
      <c r="J22" s="159">
        <v>478085668</v>
      </c>
      <c r="K22" s="159">
        <v>97662739</v>
      </c>
      <c r="L22" s="159">
        <v>143097278</v>
      </c>
      <c r="M22" s="159">
        <v>137086504</v>
      </c>
      <c r="N22" s="159">
        <v>377846521</v>
      </c>
      <c r="O22" s="159">
        <v>93555234</v>
      </c>
      <c r="P22" s="159">
        <v>109687090</v>
      </c>
      <c r="Q22" s="159">
        <v>198497981</v>
      </c>
      <c r="R22" s="159">
        <v>401740305</v>
      </c>
      <c r="S22" s="159"/>
      <c r="T22" s="159"/>
      <c r="U22" s="159"/>
      <c r="V22" s="159"/>
      <c r="W22" s="159">
        <v>1257672494</v>
      </c>
      <c r="X22" s="159">
        <v>1246439017</v>
      </c>
      <c r="Y22" s="159">
        <v>11233477</v>
      </c>
      <c r="Z22" s="141">
        <v>0.9</v>
      </c>
      <c r="AA22" s="157">
        <v>1573470810</v>
      </c>
    </row>
    <row r="23" spans="1:27" ht="13.5">
      <c r="A23" s="138" t="s">
        <v>92</v>
      </c>
      <c r="B23" s="136"/>
      <c r="C23" s="155">
        <v>1007520432</v>
      </c>
      <c r="D23" s="155"/>
      <c r="E23" s="156">
        <v>1105719813</v>
      </c>
      <c r="F23" s="60">
        <v>1149294814</v>
      </c>
      <c r="G23" s="60">
        <v>54034467</v>
      </c>
      <c r="H23" s="60">
        <v>46756005</v>
      </c>
      <c r="I23" s="60">
        <v>254571870</v>
      </c>
      <c r="J23" s="60">
        <v>355362342</v>
      </c>
      <c r="K23" s="60">
        <v>54307329</v>
      </c>
      <c r="L23" s="60">
        <v>56255075</v>
      </c>
      <c r="M23" s="60">
        <v>58576742</v>
      </c>
      <c r="N23" s="60">
        <v>169139146</v>
      </c>
      <c r="O23" s="60">
        <v>54491753</v>
      </c>
      <c r="P23" s="60">
        <v>54480297</v>
      </c>
      <c r="Q23" s="60">
        <v>197065521</v>
      </c>
      <c r="R23" s="60">
        <v>306037571</v>
      </c>
      <c r="S23" s="60"/>
      <c r="T23" s="60"/>
      <c r="U23" s="60"/>
      <c r="V23" s="60"/>
      <c r="W23" s="60">
        <v>830539059</v>
      </c>
      <c r="X23" s="60">
        <v>889024870</v>
      </c>
      <c r="Y23" s="60">
        <v>-58485811</v>
      </c>
      <c r="Z23" s="140">
        <v>-6.58</v>
      </c>
      <c r="AA23" s="155">
        <v>1149294814</v>
      </c>
    </row>
    <row r="24" spans="1:27" ht="13.5">
      <c r="A24" s="135" t="s">
        <v>93</v>
      </c>
      <c r="B24" s="142" t="s">
        <v>94</v>
      </c>
      <c r="C24" s="153">
        <v>112287947</v>
      </c>
      <c r="D24" s="153"/>
      <c r="E24" s="154">
        <v>687658032</v>
      </c>
      <c r="F24" s="100">
        <v>137240032</v>
      </c>
      <c r="G24" s="100">
        <v>57897680</v>
      </c>
      <c r="H24" s="100">
        <v>36395310</v>
      </c>
      <c r="I24" s="100">
        <v>46780208</v>
      </c>
      <c r="J24" s="100">
        <v>141073198</v>
      </c>
      <c r="K24" s="100">
        <v>35638707</v>
      </c>
      <c r="L24" s="100">
        <v>33181510</v>
      </c>
      <c r="M24" s="100">
        <v>145712266</v>
      </c>
      <c r="N24" s="100">
        <v>214532483</v>
      </c>
      <c r="O24" s="100">
        <v>62159830</v>
      </c>
      <c r="P24" s="100">
        <v>28988539</v>
      </c>
      <c r="Q24" s="100">
        <v>-357278397</v>
      </c>
      <c r="R24" s="100">
        <v>-266130028</v>
      </c>
      <c r="S24" s="100"/>
      <c r="T24" s="100"/>
      <c r="U24" s="100"/>
      <c r="V24" s="100"/>
      <c r="W24" s="100">
        <v>89475653</v>
      </c>
      <c r="X24" s="100">
        <v>491676000</v>
      </c>
      <c r="Y24" s="100">
        <v>-402200347</v>
      </c>
      <c r="Z24" s="137">
        <v>-81.8</v>
      </c>
      <c r="AA24" s="153">
        <v>137240032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33539211040</v>
      </c>
      <c r="D25" s="168">
        <f>+D5+D9+D15+D19+D24</f>
        <v>0</v>
      </c>
      <c r="E25" s="169">
        <f t="shared" si="4"/>
        <v>37191691554</v>
      </c>
      <c r="F25" s="73">
        <f t="shared" si="4"/>
        <v>36539094321</v>
      </c>
      <c r="G25" s="73">
        <f t="shared" si="4"/>
        <v>2803767040</v>
      </c>
      <c r="H25" s="73">
        <f t="shared" si="4"/>
        <v>4441850148</v>
      </c>
      <c r="I25" s="73">
        <f t="shared" si="4"/>
        <v>2614890240</v>
      </c>
      <c r="J25" s="73">
        <f t="shared" si="4"/>
        <v>9860507428</v>
      </c>
      <c r="K25" s="73">
        <f t="shared" si="4"/>
        <v>2448884803</v>
      </c>
      <c r="L25" s="73">
        <f t="shared" si="4"/>
        <v>2581015053</v>
      </c>
      <c r="M25" s="73">
        <f t="shared" si="4"/>
        <v>3153475649</v>
      </c>
      <c r="N25" s="73">
        <f t="shared" si="4"/>
        <v>8183375505</v>
      </c>
      <c r="O25" s="73">
        <f t="shared" si="4"/>
        <v>2193658434</v>
      </c>
      <c r="P25" s="73">
        <f t="shared" si="4"/>
        <v>2405143232</v>
      </c>
      <c r="Q25" s="73">
        <f t="shared" si="4"/>
        <v>3823088628</v>
      </c>
      <c r="R25" s="73">
        <f t="shared" si="4"/>
        <v>8421890294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26465773227</v>
      </c>
      <c r="X25" s="73">
        <f t="shared" si="4"/>
        <v>27185266738</v>
      </c>
      <c r="Y25" s="73">
        <f t="shared" si="4"/>
        <v>-719493511</v>
      </c>
      <c r="Z25" s="170">
        <f>+IF(X25&lt;&gt;0,+(Y25/X25)*100,0)</f>
        <v>-2.646630316097949</v>
      </c>
      <c r="AA25" s="168">
        <f>+AA5+AA9+AA15+AA19+AA24</f>
        <v>36539094321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4512261010</v>
      </c>
      <c r="D28" s="153">
        <f>SUM(D29:D31)</f>
        <v>0</v>
      </c>
      <c r="E28" s="154">
        <f t="shared" si="5"/>
        <v>4126993060</v>
      </c>
      <c r="F28" s="100">
        <f t="shared" si="5"/>
        <v>5255889887</v>
      </c>
      <c r="G28" s="100">
        <f t="shared" si="5"/>
        <v>263290513</v>
      </c>
      <c r="H28" s="100">
        <f t="shared" si="5"/>
        <v>424405013</v>
      </c>
      <c r="I28" s="100">
        <f t="shared" si="5"/>
        <v>96874242</v>
      </c>
      <c r="J28" s="100">
        <f t="shared" si="5"/>
        <v>784569768</v>
      </c>
      <c r="K28" s="100">
        <f t="shared" si="5"/>
        <v>297646754</v>
      </c>
      <c r="L28" s="100">
        <f t="shared" si="5"/>
        <v>381535825</v>
      </c>
      <c r="M28" s="100">
        <f t="shared" si="5"/>
        <v>384933911</v>
      </c>
      <c r="N28" s="100">
        <f t="shared" si="5"/>
        <v>1064116490</v>
      </c>
      <c r="O28" s="100">
        <f t="shared" si="5"/>
        <v>246246603</v>
      </c>
      <c r="P28" s="100">
        <f t="shared" si="5"/>
        <v>447532578</v>
      </c>
      <c r="Q28" s="100">
        <f t="shared" si="5"/>
        <v>1137826880</v>
      </c>
      <c r="R28" s="100">
        <f t="shared" si="5"/>
        <v>1831606061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3680292319</v>
      </c>
      <c r="X28" s="100">
        <f t="shared" si="5"/>
        <v>2659246430</v>
      </c>
      <c r="Y28" s="100">
        <f t="shared" si="5"/>
        <v>1021045889</v>
      </c>
      <c r="Z28" s="137">
        <f>+IF(X28&lt;&gt;0,+(Y28/X28)*100,0)</f>
        <v>38.39606128567784</v>
      </c>
      <c r="AA28" s="153">
        <f>SUM(AA29:AA31)</f>
        <v>5255889887</v>
      </c>
    </row>
    <row r="29" spans="1:27" ht="13.5">
      <c r="A29" s="138" t="s">
        <v>75</v>
      </c>
      <c r="B29" s="136"/>
      <c r="C29" s="155">
        <v>391919448</v>
      </c>
      <c r="D29" s="155"/>
      <c r="E29" s="156">
        <v>467364769</v>
      </c>
      <c r="F29" s="60">
        <v>895096098</v>
      </c>
      <c r="G29" s="60">
        <v>27752798</v>
      </c>
      <c r="H29" s="60">
        <v>29991137</v>
      </c>
      <c r="I29" s="60">
        <v>28416148</v>
      </c>
      <c r="J29" s="60">
        <v>86160083</v>
      </c>
      <c r="K29" s="60">
        <v>94675798</v>
      </c>
      <c r="L29" s="60">
        <v>56630111</v>
      </c>
      <c r="M29" s="60">
        <v>81788446</v>
      </c>
      <c r="N29" s="60">
        <v>233094355</v>
      </c>
      <c r="O29" s="60">
        <v>36224246</v>
      </c>
      <c r="P29" s="60">
        <v>168520346</v>
      </c>
      <c r="Q29" s="60">
        <v>166835187</v>
      </c>
      <c r="R29" s="60">
        <v>371579779</v>
      </c>
      <c r="S29" s="60"/>
      <c r="T29" s="60"/>
      <c r="U29" s="60"/>
      <c r="V29" s="60"/>
      <c r="W29" s="60">
        <v>690834217</v>
      </c>
      <c r="X29" s="60">
        <v>293376574</v>
      </c>
      <c r="Y29" s="60">
        <v>397457643</v>
      </c>
      <c r="Z29" s="140">
        <v>135.48</v>
      </c>
      <c r="AA29" s="155">
        <v>895096098</v>
      </c>
    </row>
    <row r="30" spans="1:27" ht="13.5">
      <c r="A30" s="138" t="s">
        <v>76</v>
      </c>
      <c r="B30" s="136"/>
      <c r="C30" s="157">
        <v>2558873495</v>
      </c>
      <c r="D30" s="157"/>
      <c r="E30" s="158">
        <v>3503710578</v>
      </c>
      <c r="F30" s="159">
        <v>4264365918</v>
      </c>
      <c r="G30" s="159">
        <v>165985903</v>
      </c>
      <c r="H30" s="159">
        <v>199931626</v>
      </c>
      <c r="I30" s="159">
        <v>-77173687</v>
      </c>
      <c r="J30" s="159">
        <v>288743842</v>
      </c>
      <c r="K30" s="159">
        <v>105055374</v>
      </c>
      <c r="L30" s="159">
        <v>151121613</v>
      </c>
      <c r="M30" s="159">
        <v>175590898</v>
      </c>
      <c r="N30" s="159">
        <v>431767885</v>
      </c>
      <c r="O30" s="159">
        <v>94481418</v>
      </c>
      <c r="P30" s="159">
        <v>272645212</v>
      </c>
      <c r="Q30" s="159">
        <v>1838326806</v>
      </c>
      <c r="R30" s="159">
        <v>2205453436</v>
      </c>
      <c r="S30" s="159"/>
      <c r="T30" s="159"/>
      <c r="U30" s="159"/>
      <c r="V30" s="159"/>
      <c r="W30" s="159">
        <v>2925965163</v>
      </c>
      <c r="X30" s="159">
        <v>2310943834</v>
      </c>
      <c r="Y30" s="159">
        <v>615021329</v>
      </c>
      <c r="Z30" s="141">
        <v>26.61</v>
      </c>
      <c r="AA30" s="157">
        <v>4264365918</v>
      </c>
    </row>
    <row r="31" spans="1:27" ht="13.5">
      <c r="A31" s="138" t="s">
        <v>77</v>
      </c>
      <c r="B31" s="136"/>
      <c r="C31" s="155">
        <v>1561468067</v>
      </c>
      <c r="D31" s="155"/>
      <c r="E31" s="156">
        <v>155917713</v>
      </c>
      <c r="F31" s="60">
        <v>96427871</v>
      </c>
      <c r="G31" s="60">
        <v>69551812</v>
      </c>
      <c r="H31" s="60">
        <v>194482250</v>
      </c>
      <c r="I31" s="60">
        <v>145631781</v>
      </c>
      <c r="J31" s="60">
        <v>409665843</v>
      </c>
      <c r="K31" s="60">
        <v>97915582</v>
      </c>
      <c r="L31" s="60">
        <v>173784101</v>
      </c>
      <c r="M31" s="60">
        <v>127554567</v>
      </c>
      <c r="N31" s="60">
        <v>399254250</v>
      </c>
      <c r="O31" s="60">
        <v>115540939</v>
      </c>
      <c r="P31" s="60">
        <v>6367020</v>
      </c>
      <c r="Q31" s="60">
        <v>-867335113</v>
      </c>
      <c r="R31" s="60">
        <v>-745427154</v>
      </c>
      <c r="S31" s="60"/>
      <c r="T31" s="60"/>
      <c r="U31" s="60"/>
      <c r="V31" s="60"/>
      <c r="W31" s="60">
        <v>63492939</v>
      </c>
      <c r="X31" s="60">
        <v>54926022</v>
      </c>
      <c r="Y31" s="60">
        <v>8566917</v>
      </c>
      <c r="Z31" s="140">
        <v>15.6</v>
      </c>
      <c r="AA31" s="155">
        <v>96427871</v>
      </c>
    </row>
    <row r="32" spans="1:27" ht="13.5">
      <c r="A32" s="135" t="s">
        <v>78</v>
      </c>
      <c r="B32" s="136"/>
      <c r="C32" s="153">
        <f aca="true" t="shared" si="6" ref="C32:Y32">SUM(C33:C37)</f>
        <v>6012473198</v>
      </c>
      <c r="D32" s="153">
        <f>SUM(D33:D37)</f>
        <v>0</v>
      </c>
      <c r="E32" s="154">
        <f t="shared" si="6"/>
        <v>5398487808</v>
      </c>
      <c r="F32" s="100">
        <f t="shared" si="6"/>
        <v>5251357982</v>
      </c>
      <c r="G32" s="100">
        <f t="shared" si="6"/>
        <v>376273305</v>
      </c>
      <c r="H32" s="100">
        <f t="shared" si="6"/>
        <v>399090516</v>
      </c>
      <c r="I32" s="100">
        <f t="shared" si="6"/>
        <v>396458856</v>
      </c>
      <c r="J32" s="100">
        <f t="shared" si="6"/>
        <v>1171822677</v>
      </c>
      <c r="K32" s="100">
        <f t="shared" si="6"/>
        <v>361405137</v>
      </c>
      <c r="L32" s="100">
        <f t="shared" si="6"/>
        <v>661206848</v>
      </c>
      <c r="M32" s="100">
        <f t="shared" si="6"/>
        <v>509812634</v>
      </c>
      <c r="N32" s="100">
        <f t="shared" si="6"/>
        <v>1532424619</v>
      </c>
      <c r="O32" s="100">
        <f t="shared" si="6"/>
        <v>433839819</v>
      </c>
      <c r="P32" s="100">
        <f t="shared" si="6"/>
        <v>386012627</v>
      </c>
      <c r="Q32" s="100">
        <f t="shared" si="6"/>
        <v>-742463302</v>
      </c>
      <c r="R32" s="100">
        <f t="shared" si="6"/>
        <v>77389144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2781636440</v>
      </c>
      <c r="X32" s="100">
        <f t="shared" si="6"/>
        <v>3651510969</v>
      </c>
      <c r="Y32" s="100">
        <f t="shared" si="6"/>
        <v>-869874529</v>
      </c>
      <c r="Z32" s="137">
        <f>+IF(X32&lt;&gt;0,+(Y32/X32)*100,0)</f>
        <v>-23.822317292346053</v>
      </c>
      <c r="AA32" s="153">
        <f>SUM(AA33:AA37)</f>
        <v>5251357982</v>
      </c>
    </row>
    <row r="33" spans="1:27" ht="13.5">
      <c r="A33" s="138" t="s">
        <v>79</v>
      </c>
      <c r="B33" s="136"/>
      <c r="C33" s="155">
        <v>1374973250</v>
      </c>
      <c r="D33" s="155"/>
      <c r="E33" s="156">
        <v>1044323565</v>
      </c>
      <c r="F33" s="60">
        <v>798901816</v>
      </c>
      <c r="G33" s="60">
        <v>93498512</v>
      </c>
      <c r="H33" s="60">
        <v>67358234</v>
      </c>
      <c r="I33" s="60">
        <v>76748422</v>
      </c>
      <c r="J33" s="60">
        <v>237605168</v>
      </c>
      <c r="K33" s="60">
        <v>76126678</v>
      </c>
      <c r="L33" s="60">
        <v>150070879</v>
      </c>
      <c r="M33" s="60">
        <v>79786481</v>
      </c>
      <c r="N33" s="60">
        <v>305984038</v>
      </c>
      <c r="O33" s="60">
        <v>86586445</v>
      </c>
      <c r="P33" s="60">
        <v>43305617</v>
      </c>
      <c r="Q33" s="60">
        <v>-103920194</v>
      </c>
      <c r="R33" s="60">
        <v>25971868</v>
      </c>
      <c r="S33" s="60"/>
      <c r="T33" s="60"/>
      <c r="U33" s="60"/>
      <c r="V33" s="60"/>
      <c r="W33" s="60">
        <v>569561074</v>
      </c>
      <c r="X33" s="60">
        <v>697618661</v>
      </c>
      <c r="Y33" s="60">
        <v>-128057587</v>
      </c>
      <c r="Z33" s="140">
        <v>-18.36</v>
      </c>
      <c r="AA33" s="155">
        <v>798901816</v>
      </c>
    </row>
    <row r="34" spans="1:27" ht="13.5">
      <c r="A34" s="138" t="s">
        <v>80</v>
      </c>
      <c r="B34" s="136"/>
      <c r="C34" s="155">
        <v>1193542254</v>
      </c>
      <c r="D34" s="155"/>
      <c r="E34" s="156">
        <v>1364436849</v>
      </c>
      <c r="F34" s="60">
        <v>1728251617</v>
      </c>
      <c r="G34" s="60">
        <v>80603269</v>
      </c>
      <c r="H34" s="60">
        <v>97670048</v>
      </c>
      <c r="I34" s="60">
        <v>90027605</v>
      </c>
      <c r="J34" s="60">
        <v>268300922</v>
      </c>
      <c r="K34" s="60">
        <v>94603439</v>
      </c>
      <c r="L34" s="60">
        <v>150125068</v>
      </c>
      <c r="M34" s="60">
        <v>104455867</v>
      </c>
      <c r="N34" s="60">
        <v>349184374</v>
      </c>
      <c r="O34" s="60">
        <v>122760439</v>
      </c>
      <c r="P34" s="60">
        <v>109407446</v>
      </c>
      <c r="Q34" s="60">
        <v>382675848</v>
      </c>
      <c r="R34" s="60">
        <v>614843733</v>
      </c>
      <c r="S34" s="60"/>
      <c r="T34" s="60"/>
      <c r="U34" s="60"/>
      <c r="V34" s="60"/>
      <c r="W34" s="60">
        <v>1232329029</v>
      </c>
      <c r="X34" s="60">
        <v>776769159</v>
      </c>
      <c r="Y34" s="60">
        <v>455559870</v>
      </c>
      <c r="Z34" s="140">
        <v>58.65</v>
      </c>
      <c r="AA34" s="155">
        <v>1728251617</v>
      </c>
    </row>
    <row r="35" spans="1:27" ht="13.5">
      <c r="A35" s="138" t="s">
        <v>81</v>
      </c>
      <c r="B35" s="136"/>
      <c r="C35" s="155">
        <v>2224237515</v>
      </c>
      <c r="D35" s="155"/>
      <c r="E35" s="156">
        <v>1760567121</v>
      </c>
      <c r="F35" s="60">
        <v>1683624479</v>
      </c>
      <c r="G35" s="60">
        <v>138242860</v>
      </c>
      <c r="H35" s="60">
        <v>164190611</v>
      </c>
      <c r="I35" s="60">
        <v>159135148</v>
      </c>
      <c r="J35" s="60">
        <v>461568619</v>
      </c>
      <c r="K35" s="60">
        <v>119587554</v>
      </c>
      <c r="L35" s="60">
        <v>223198495</v>
      </c>
      <c r="M35" s="60">
        <v>214876082</v>
      </c>
      <c r="N35" s="60">
        <v>557662131</v>
      </c>
      <c r="O35" s="60">
        <v>160787763</v>
      </c>
      <c r="P35" s="60">
        <v>167751180</v>
      </c>
      <c r="Q35" s="60">
        <v>-1035130864</v>
      </c>
      <c r="R35" s="60">
        <v>-706591921</v>
      </c>
      <c r="S35" s="60"/>
      <c r="T35" s="60"/>
      <c r="U35" s="60"/>
      <c r="V35" s="60"/>
      <c r="W35" s="60">
        <v>312638829</v>
      </c>
      <c r="X35" s="60">
        <v>1461744872</v>
      </c>
      <c r="Y35" s="60">
        <v>-1149106043</v>
      </c>
      <c r="Z35" s="140">
        <v>-78.61</v>
      </c>
      <c r="AA35" s="155">
        <v>1683624479</v>
      </c>
    </row>
    <row r="36" spans="1:27" ht="13.5">
      <c r="A36" s="138" t="s">
        <v>82</v>
      </c>
      <c r="B36" s="136"/>
      <c r="C36" s="155">
        <v>779941202</v>
      </c>
      <c r="D36" s="155"/>
      <c r="E36" s="156">
        <v>679805797</v>
      </c>
      <c r="F36" s="60">
        <v>477525418</v>
      </c>
      <c r="G36" s="60">
        <v>26954869</v>
      </c>
      <c r="H36" s="60">
        <v>32044920</v>
      </c>
      <c r="I36" s="60">
        <v>30340254</v>
      </c>
      <c r="J36" s="60">
        <v>89340043</v>
      </c>
      <c r="K36" s="60">
        <v>32171461</v>
      </c>
      <c r="L36" s="60">
        <v>75704686</v>
      </c>
      <c r="M36" s="60">
        <v>74026825</v>
      </c>
      <c r="N36" s="60">
        <v>181902972</v>
      </c>
      <c r="O36" s="60">
        <v>25272872</v>
      </c>
      <c r="P36" s="60">
        <v>27663801</v>
      </c>
      <c r="Q36" s="60">
        <v>-31817176</v>
      </c>
      <c r="R36" s="60">
        <v>21119497</v>
      </c>
      <c r="S36" s="60"/>
      <c r="T36" s="60"/>
      <c r="U36" s="60"/>
      <c r="V36" s="60"/>
      <c r="W36" s="60">
        <v>292362512</v>
      </c>
      <c r="X36" s="60">
        <v>379156209</v>
      </c>
      <c r="Y36" s="60">
        <v>-86793697</v>
      </c>
      <c r="Z36" s="140">
        <v>-22.89</v>
      </c>
      <c r="AA36" s="155">
        <v>477525418</v>
      </c>
    </row>
    <row r="37" spans="1:27" ht="13.5">
      <c r="A37" s="138" t="s">
        <v>83</v>
      </c>
      <c r="B37" s="136"/>
      <c r="C37" s="157">
        <v>439778977</v>
      </c>
      <c r="D37" s="157"/>
      <c r="E37" s="158">
        <v>549354476</v>
      </c>
      <c r="F37" s="159">
        <v>563054652</v>
      </c>
      <c r="G37" s="159">
        <v>36973795</v>
      </c>
      <c r="H37" s="159">
        <v>37826703</v>
      </c>
      <c r="I37" s="159">
        <v>40207427</v>
      </c>
      <c r="J37" s="159">
        <v>115007925</v>
      </c>
      <c r="K37" s="159">
        <v>38916005</v>
      </c>
      <c r="L37" s="159">
        <v>62107720</v>
      </c>
      <c r="M37" s="159">
        <v>36667379</v>
      </c>
      <c r="N37" s="159">
        <v>137691104</v>
      </c>
      <c r="O37" s="159">
        <v>38432300</v>
      </c>
      <c r="P37" s="159">
        <v>37884583</v>
      </c>
      <c r="Q37" s="159">
        <v>45729084</v>
      </c>
      <c r="R37" s="159">
        <v>122045967</v>
      </c>
      <c r="S37" s="159"/>
      <c r="T37" s="159"/>
      <c r="U37" s="159"/>
      <c r="V37" s="159"/>
      <c r="W37" s="159">
        <v>374744996</v>
      </c>
      <c r="X37" s="159">
        <v>336222068</v>
      </c>
      <c r="Y37" s="159">
        <v>38522928</v>
      </c>
      <c r="Z37" s="141">
        <v>11.46</v>
      </c>
      <c r="AA37" s="157">
        <v>563054652</v>
      </c>
    </row>
    <row r="38" spans="1:27" ht="13.5">
      <c r="A38" s="135" t="s">
        <v>84</v>
      </c>
      <c r="B38" s="142"/>
      <c r="C38" s="153">
        <f aca="true" t="shared" si="7" ref="C38:Y38">SUM(C39:C41)</f>
        <v>2929887602</v>
      </c>
      <c r="D38" s="153">
        <f>SUM(D39:D41)</f>
        <v>0</v>
      </c>
      <c r="E38" s="154">
        <f t="shared" si="7"/>
        <v>3298100360</v>
      </c>
      <c r="F38" s="100">
        <f t="shared" si="7"/>
        <v>3048779372</v>
      </c>
      <c r="G38" s="100">
        <f t="shared" si="7"/>
        <v>215157145</v>
      </c>
      <c r="H38" s="100">
        <f t="shared" si="7"/>
        <v>268371139</v>
      </c>
      <c r="I38" s="100">
        <f t="shared" si="7"/>
        <v>294179572</v>
      </c>
      <c r="J38" s="100">
        <f t="shared" si="7"/>
        <v>777707856</v>
      </c>
      <c r="K38" s="100">
        <f t="shared" si="7"/>
        <v>133114818</v>
      </c>
      <c r="L38" s="100">
        <f t="shared" si="7"/>
        <v>337104974</v>
      </c>
      <c r="M38" s="100">
        <f t="shared" si="7"/>
        <v>241092134</v>
      </c>
      <c r="N38" s="100">
        <f t="shared" si="7"/>
        <v>711311926</v>
      </c>
      <c r="O38" s="100">
        <f t="shared" si="7"/>
        <v>249480214</v>
      </c>
      <c r="P38" s="100">
        <f t="shared" si="7"/>
        <v>114439542</v>
      </c>
      <c r="Q38" s="100">
        <f t="shared" si="7"/>
        <v>1190331273</v>
      </c>
      <c r="R38" s="100">
        <f t="shared" si="7"/>
        <v>1554251029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3043270811</v>
      </c>
      <c r="X38" s="100">
        <f t="shared" si="7"/>
        <v>2222992668</v>
      </c>
      <c r="Y38" s="100">
        <f t="shared" si="7"/>
        <v>820278143</v>
      </c>
      <c r="Z38" s="137">
        <f>+IF(X38&lt;&gt;0,+(Y38/X38)*100,0)</f>
        <v>36.89972327879941</v>
      </c>
      <c r="AA38" s="153">
        <f>SUM(AA39:AA41)</f>
        <v>3048779372</v>
      </c>
    </row>
    <row r="39" spans="1:27" ht="13.5">
      <c r="A39" s="138" t="s">
        <v>85</v>
      </c>
      <c r="B39" s="136"/>
      <c r="C39" s="155">
        <v>1012418295</v>
      </c>
      <c r="D39" s="155"/>
      <c r="E39" s="156">
        <v>896116781</v>
      </c>
      <c r="F39" s="60">
        <v>755049838</v>
      </c>
      <c r="G39" s="60">
        <v>75049270</v>
      </c>
      <c r="H39" s="60">
        <v>83798749</v>
      </c>
      <c r="I39" s="60">
        <v>114080121</v>
      </c>
      <c r="J39" s="60">
        <v>272928140</v>
      </c>
      <c r="K39" s="60">
        <v>637929</v>
      </c>
      <c r="L39" s="60">
        <v>98394853</v>
      </c>
      <c r="M39" s="60">
        <v>77828733</v>
      </c>
      <c r="N39" s="60">
        <v>176861515</v>
      </c>
      <c r="O39" s="60">
        <v>77040817</v>
      </c>
      <c r="P39" s="60">
        <v>-46089526</v>
      </c>
      <c r="Q39" s="60">
        <v>-9021379</v>
      </c>
      <c r="R39" s="60">
        <v>21929912</v>
      </c>
      <c r="S39" s="60"/>
      <c r="T39" s="60"/>
      <c r="U39" s="60"/>
      <c r="V39" s="60"/>
      <c r="W39" s="60">
        <v>471719567</v>
      </c>
      <c r="X39" s="60">
        <v>656319585</v>
      </c>
      <c r="Y39" s="60">
        <v>-184600018</v>
      </c>
      <c r="Z39" s="140">
        <v>-28.13</v>
      </c>
      <c r="AA39" s="155">
        <v>755049838</v>
      </c>
    </row>
    <row r="40" spans="1:27" ht="13.5">
      <c r="A40" s="138" t="s">
        <v>86</v>
      </c>
      <c r="B40" s="136"/>
      <c r="C40" s="155">
        <v>1778547936</v>
      </c>
      <c r="D40" s="155"/>
      <c r="E40" s="156">
        <v>2124337198</v>
      </c>
      <c r="F40" s="60">
        <v>2123625217</v>
      </c>
      <c r="G40" s="60">
        <v>128915187</v>
      </c>
      <c r="H40" s="60">
        <v>173326007</v>
      </c>
      <c r="I40" s="60">
        <v>167341900</v>
      </c>
      <c r="J40" s="60">
        <v>469583094</v>
      </c>
      <c r="K40" s="60">
        <v>121112971</v>
      </c>
      <c r="L40" s="60">
        <v>219808447</v>
      </c>
      <c r="M40" s="60">
        <v>151507256</v>
      </c>
      <c r="N40" s="60">
        <v>492428674</v>
      </c>
      <c r="O40" s="60">
        <v>160166201</v>
      </c>
      <c r="P40" s="60">
        <v>149339611</v>
      </c>
      <c r="Q40" s="60">
        <v>1193305284</v>
      </c>
      <c r="R40" s="60">
        <v>1502811096</v>
      </c>
      <c r="S40" s="60"/>
      <c r="T40" s="60"/>
      <c r="U40" s="60"/>
      <c r="V40" s="60"/>
      <c r="W40" s="60">
        <v>2464822864</v>
      </c>
      <c r="X40" s="60">
        <v>1352571620</v>
      </c>
      <c r="Y40" s="60">
        <v>1112251244</v>
      </c>
      <c r="Z40" s="140">
        <v>82.23</v>
      </c>
      <c r="AA40" s="155">
        <v>2123625217</v>
      </c>
    </row>
    <row r="41" spans="1:27" ht="13.5">
      <c r="A41" s="138" t="s">
        <v>87</v>
      </c>
      <c r="B41" s="136"/>
      <c r="C41" s="155">
        <v>138921371</v>
      </c>
      <c r="D41" s="155"/>
      <c r="E41" s="156">
        <v>277646381</v>
      </c>
      <c r="F41" s="60">
        <v>170104317</v>
      </c>
      <c r="G41" s="60">
        <v>11192688</v>
      </c>
      <c r="H41" s="60">
        <v>11246383</v>
      </c>
      <c r="I41" s="60">
        <v>12757551</v>
      </c>
      <c r="J41" s="60">
        <v>35196622</v>
      </c>
      <c r="K41" s="60">
        <v>11363918</v>
      </c>
      <c r="L41" s="60">
        <v>18901674</v>
      </c>
      <c r="M41" s="60">
        <v>11756145</v>
      </c>
      <c r="N41" s="60">
        <v>42021737</v>
      </c>
      <c r="O41" s="60">
        <v>12273196</v>
      </c>
      <c r="P41" s="60">
        <v>11189457</v>
      </c>
      <c r="Q41" s="60">
        <v>6047368</v>
      </c>
      <c r="R41" s="60">
        <v>29510021</v>
      </c>
      <c r="S41" s="60"/>
      <c r="T41" s="60"/>
      <c r="U41" s="60"/>
      <c r="V41" s="60"/>
      <c r="W41" s="60">
        <v>106728380</v>
      </c>
      <c r="X41" s="60">
        <v>214101463</v>
      </c>
      <c r="Y41" s="60">
        <v>-107373083</v>
      </c>
      <c r="Z41" s="140">
        <v>-50.15</v>
      </c>
      <c r="AA41" s="155">
        <v>170104317</v>
      </c>
    </row>
    <row r="42" spans="1:27" ht="13.5">
      <c r="A42" s="135" t="s">
        <v>88</v>
      </c>
      <c r="B42" s="142"/>
      <c r="C42" s="153">
        <f aca="true" t="shared" si="8" ref="C42:Y42">SUM(C43:C46)</f>
        <v>17699351891</v>
      </c>
      <c r="D42" s="153">
        <f>SUM(D43:D46)</f>
        <v>0</v>
      </c>
      <c r="E42" s="154">
        <f t="shared" si="8"/>
        <v>19025100125</v>
      </c>
      <c r="F42" s="100">
        <f t="shared" si="8"/>
        <v>18403417871</v>
      </c>
      <c r="G42" s="100">
        <f t="shared" si="8"/>
        <v>1415673094</v>
      </c>
      <c r="H42" s="100">
        <f t="shared" si="8"/>
        <v>1723499701</v>
      </c>
      <c r="I42" s="100">
        <f t="shared" si="8"/>
        <v>1814548651</v>
      </c>
      <c r="J42" s="100">
        <f t="shared" si="8"/>
        <v>4953721446</v>
      </c>
      <c r="K42" s="100">
        <f t="shared" si="8"/>
        <v>853413062</v>
      </c>
      <c r="L42" s="100">
        <f t="shared" si="8"/>
        <v>1590834267</v>
      </c>
      <c r="M42" s="100">
        <f t="shared" si="8"/>
        <v>1530979065</v>
      </c>
      <c r="N42" s="100">
        <f t="shared" si="8"/>
        <v>3975226394</v>
      </c>
      <c r="O42" s="100">
        <f t="shared" si="8"/>
        <v>1416458421</v>
      </c>
      <c r="P42" s="100">
        <f t="shared" si="8"/>
        <v>1339075508</v>
      </c>
      <c r="Q42" s="100">
        <f t="shared" si="8"/>
        <v>936040855</v>
      </c>
      <c r="R42" s="100">
        <f t="shared" si="8"/>
        <v>3691574784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12620522624</v>
      </c>
      <c r="X42" s="100">
        <f t="shared" si="8"/>
        <v>14456420484</v>
      </c>
      <c r="Y42" s="100">
        <f t="shared" si="8"/>
        <v>-1835897860</v>
      </c>
      <c r="Z42" s="137">
        <f>+IF(X42&lt;&gt;0,+(Y42/X42)*100,0)</f>
        <v>-12.699532792588078</v>
      </c>
      <c r="AA42" s="153">
        <f>SUM(AA43:AA46)</f>
        <v>18403417871</v>
      </c>
    </row>
    <row r="43" spans="1:27" ht="13.5">
      <c r="A43" s="138" t="s">
        <v>89</v>
      </c>
      <c r="B43" s="136"/>
      <c r="C43" s="155">
        <v>10725023114</v>
      </c>
      <c r="D43" s="155"/>
      <c r="E43" s="156">
        <v>11789188043</v>
      </c>
      <c r="F43" s="60">
        <v>11465201178</v>
      </c>
      <c r="G43" s="60">
        <v>970429847</v>
      </c>
      <c r="H43" s="60">
        <v>1239221522</v>
      </c>
      <c r="I43" s="60">
        <v>1189502241</v>
      </c>
      <c r="J43" s="60">
        <v>3399153610</v>
      </c>
      <c r="K43" s="60">
        <v>423108466</v>
      </c>
      <c r="L43" s="60">
        <v>890255771</v>
      </c>
      <c r="M43" s="60">
        <v>840586489</v>
      </c>
      <c r="N43" s="60">
        <v>2153950726</v>
      </c>
      <c r="O43" s="60">
        <v>811291160</v>
      </c>
      <c r="P43" s="60">
        <v>818850252</v>
      </c>
      <c r="Q43" s="60">
        <v>693090377</v>
      </c>
      <c r="R43" s="60">
        <v>2323231789</v>
      </c>
      <c r="S43" s="60"/>
      <c r="T43" s="60"/>
      <c r="U43" s="60"/>
      <c r="V43" s="60"/>
      <c r="W43" s="60">
        <v>7876336125</v>
      </c>
      <c r="X43" s="60">
        <v>9084872327</v>
      </c>
      <c r="Y43" s="60">
        <v>-1208536202</v>
      </c>
      <c r="Z43" s="140">
        <v>-13.3</v>
      </c>
      <c r="AA43" s="155">
        <v>11465201178</v>
      </c>
    </row>
    <row r="44" spans="1:27" ht="13.5">
      <c r="A44" s="138" t="s">
        <v>90</v>
      </c>
      <c r="B44" s="136"/>
      <c r="C44" s="155">
        <v>4283856323</v>
      </c>
      <c r="D44" s="155"/>
      <c r="E44" s="156">
        <v>4922324990</v>
      </c>
      <c r="F44" s="60">
        <v>4465707628</v>
      </c>
      <c r="G44" s="60">
        <v>298506520</v>
      </c>
      <c r="H44" s="60">
        <v>278201358</v>
      </c>
      <c r="I44" s="60">
        <v>389608243</v>
      </c>
      <c r="J44" s="60">
        <v>966316121</v>
      </c>
      <c r="K44" s="60">
        <v>224033370</v>
      </c>
      <c r="L44" s="60">
        <v>421032668</v>
      </c>
      <c r="M44" s="60">
        <v>463856961</v>
      </c>
      <c r="N44" s="60">
        <v>1108922999</v>
      </c>
      <c r="O44" s="60">
        <v>387545828</v>
      </c>
      <c r="P44" s="60">
        <v>322436422</v>
      </c>
      <c r="Q44" s="60">
        <v>155964685</v>
      </c>
      <c r="R44" s="60">
        <v>865946935</v>
      </c>
      <c r="S44" s="60"/>
      <c r="T44" s="60"/>
      <c r="U44" s="60"/>
      <c r="V44" s="60"/>
      <c r="W44" s="60">
        <v>2941186055</v>
      </c>
      <c r="X44" s="60">
        <v>3746473292</v>
      </c>
      <c r="Y44" s="60">
        <v>-805287237</v>
      </c>
      <c r="Z44" s="140">
        <v>-21.49</v>
      </c>
      <c r="AA44" s="155">
        <v>4465707628</v>
      </c>
    </row>
    <row r="45" spans="1:27" ht="13.5">
      <c r="A45" s="138" t="s">
        <v>91</v>
      </c>
      <c r="B45" s="136"/>
      <c r="C45" s="157">
        <v>1360797461</v>
      </c>
      <c r="D45" s="157"/>
      <c r="E45" s="158">
        <v>1316640433</v>
      </c>
      <c r="F45" s="159">
        <v>1354109717</v>
      </c>
      <c r="G45" s="159">
        <v>68219256</v>
      </c>
      <c r="H45" s="159">
        <v>126001273</v>
      </c>
      <c r="I45" s="159">
        <v>119868509</v>
      </c>
      <c r="J45" s="159">
        <v>314089038</v>
      </c>
      <c r="K45" s="159">
        <v>106116546</v>
      </c>
      <c r="L45" s="159">
        <v>150776631</v>
      </c>
      <c r="M45" s="159">
        <v>125816835</v>
      </c>
      <c r="N45" s="159">
        <v>382710012</v>
      </c>
      <c r="O45" s="159">
        <v>116068425</v>
      </c>
      <c r="P45" s="159">
        <v>106066231</v>
      </c>
      <c r="Q45" s="159">
        <v>112846971</v>
      </c>
      <c r="R45" s="159">
        <v>334981627</v>
      </c>
      <c r="S45" s="159"/>
      <c r="T45" s="159"/>
      <c r="U45" s="159"/>
      <c r="V45" s="159"/>
      <c r="W45" s="159">
        <v>1031780677</v>
      </c>
      <c r="X45" s="159">
        <v>889408421</v>
      </c>
      <c r="Y45" s="159">
        <v>142372256</v>
      </c>
      <c r="Z45" s="141">
        <v>16.01</v>
      </c>
      <c r="AA45" s="157">
        <v>1354109717</v>
      </c>
    </row>
    <row r="46" spans="1:27" ht="13.5">
      <c r="A46" s="138" t="s">
        <v>92</v>
      </c>
      <c r="B46" s="136"/>
      <c r="C46" s="155">
        <v>1329674993</v>
      </c>
      <c r="D46" s="155"/>
      <c r="E46" s="156">
        <v>996946659</v>
      </c>
      <c r="F46" s="60">
        <v>1118399348</v>
      </c>
      <c r="G46" s="60">
        <v>78517471</v>
      </c>
      <c r="H46" s="60">
        <v>80075548</v>
      </c>
      <c r="I46" s="60">
        <v>115569658</v>
      </c>
      <c r="J46" s="60">
        <v>274162677</v>
      </c>
      <c r="K46" s="60">
        <v>100154680</v>
      </c>
      <c r="L46" s="60">
        <v>128769197</v>
      </c>
      <c r="M46" s="60">
        <v>100718780</v>
      </c>
      <c r="N46" s="60">
        <v>329642657</v>
      </c>
      <c r="O46" s="60">
        <v>101553008</v>
      </c>
      <c r="P46" s="60">
        <v>91722603</v>
      </c>
      <c r="Q46" s="60">
        <v>-25861178</v>
      </c>
      <c r="R46" s="60">
        <v>167414433</v>
      </c>
      <c r="S46" s="60"/>
      <c r="T46" s="60"/>
      <c r="U46" s="60"/>
      <c r="V46" s="60"/>
      <c r="W46" s="60">
        <v>771219767</v>
      </c>
      <c r="X46" s="60">
        <v>735666444</v>
      </c>
      <c r="Y46" s="60">
        <v>35553323</v>
      </c>
      <c r="Z46" s="140">
        <v>4.83</v>
      </c>
      <c r="AA46" s="155">
        <v>1118399348</v>
      </c>
    </row>
    <row r="47" spans="1:27" ht="13.5">
      <c r="A47" s="135" t="s">
        <v>93</v>
      </c>
      <c r="B47" s="142" t="s">
        <v>94</v>
      </c>
      <c r="C47" s="153">
        <v>187590641</v>
      </c>
      <c r="D47" s="153"/>
      <c r="E47" s="154">
        <v>848589597</v>
      </c>
      <c r="F47" s="100">
        <v>296086838</v>
      </c>
      <c r="G47" s="100">
        <v>62283118</v>
      </c>
      <c r="H47" s="100">
        <v>54213836</v>
      </c>
      <c r="I47" s="100">
        <v>56758970</v>
      </c>
      <c r="J47" s="100">
        <v>173255924</v>
      </c>
      <c r="K47" s="100">
        <v>51365182</v>
      </c>
      <c r="L47" s="100">
        <v>69099493</v>
      </c>
      <c r="M47" s="100">
        <v>56267440</v>
      </c>
      <c r="N47" s="100">
        <v>176732115</v>
      </c>
      <c r="O47" s="100">
        <v>75026213</v>
      </c>
      <c r="P47" s="100">
        <v>48497313</v>
      </c>
      <c r="Q47" s="100">
        <v>-298448600</v>
      </c>
      <c r="R47" s="100">
        <v>-174925074</v>
      </c>
      <c r="S47" s="100"/>
      <c r="T47" s="100"/>
      <c r="U47" s="100"/>
      <c r="V47" s="100"/>
      <c r="W47" s="100">
        <v>175062965</v>
      </c>
      <c r="X47" s="100">
        <v>529005000</v>
      </c>
      <c r="Y47" s="100">
        <v>-353942035</v>
      </c>
      <c r="Z47" s="137">
        <v>-66.91</v>
      </c>
      <c r="AA47" s="153">
        <v>296086838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31341564342</v>
      </c>
      <c r="D48" s="168">
        <f>+D28+D32+D38+D42+D47</f>
        <v>0</v>
      </c>
      <c r="E48" s="169">
        <f t="shared" si="9"/>
        <v>32697270950</v>
      </c>
      <c r="F48" s="73">
        <f t="shared" si="9"/>
        <v>32255531950</v>
      </c>
      <c r="G48" s="73">
        <f t="shared" si="9"/>
        <v>2332677175</v>
      </c>
      <c r="H48" s="73">
        <f t="shared" si="9"/>
        <v>2869580205</v>
      </c>
      <c r="I48" s="73">
        <f t="shared" si="9"/>
        <v>2658820291</v>
      </c>
      <c r="J48" s="73">
        <f t="shared" si="9"/>
        <v>7861077671</v>
      </c>
      <c r="K48" s="73">
        <f t="shared" si="9"/>
        <v>1696944953</v>
      </c>
      <c r="L48" s="73">
        <f t="shared" si="9"/>
        <v>3039781407</v>
      </c>
      <c r="M48" s="73">
        <f t="shared" si="9"/>
        <v>2723085184</v>
      </c>
      <c r="N48" s="73">
        <f t="shared" si="9"/>
        <v>7459811544</v>
      </c>
      <c r="O48" s="73">
        <f t="shared" si="9"/>
        <v>2421051270</v>
      </c>
      <c r="P48" s="73">
        <f t="shared" si="9"/>
        <v>2335557568</v>
      </c>
      <c r="Q48" s="73">
        <f t="shared" si="9"/>
        <v>2223287106</v>
      </c>
      <c r="R48" s="73">
        <f t="shared" si="9"/>
        <v>6979895944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22300785159</v>
      </c>
      <c r="X48" s="73">
        <f t="shared" si="9"/>
        <v>23519175551</v>
      </c>
      <c r="Y48" s="73">
        <f t="shared" si="9"/>
        <v>-1218390392</v>
      </c>
      <c r="Z48" s="170">
        <f>+IF(X48&lt;&gt;0,+(Y48/X48)*100,0)</f>
        <v>-5.180412848052388</v>
      </c>
      <c r="AA48" s="168">
        <f>+AA28+AA32+AA38+AA42+AA47</f>
        <v>32255531950</v>
      </c>
    </row>
    <row r="49" spans="1:27" ht="13.5">
      <c r="A49" s="148" t="s">
        <v>49</v>
      </c>
      <c r="B49" s="149"/>
      <c r="C49" s="171">
        <f aca="true" t="shared" si="10" ref="C49:Y49">+C25-C48</f>
        <v>2197646698</v>
      </c>
      <c r="D49" s="171">
        <f>+D25-D48</f>
        <v>0</v>
      </c>
      <c r="E49" s="172">
        <f t="shared" si="10"/>
        <v>4494420604</v>
      </c>
      <c r="F49" s="173">
        <f t="shared" si="10"/>
        <v>4283562371</v>
      </c>
      <c r="G49" s="173">
        <f t="shared" si="10"/>
        <v>471089865</v>
      </c>
      <c r="H49" s="173">
        <f t="shared" si="10"/>
        <v>1572269943</v>
      </c>
      <c r="I49" s="173">
        <f t="shared" si="10"/>
        <v>-43930051</v>
      </c>
      <c r="J49" s="173">
        <f t="shared" si="10"/>
        <v>1999429757</v>
      </c>
      <c r="K49" s="173">
        <f t="shared" si="10"/>
        <v>751939850</v>
      </c>
      <c r="L49" s="173">
        <f t="shared" si="10"/>
        <v>-458766354</v>
      </c>
      <c r="M49" s="173">
        <f t="shared" si="10"/>
        <v>430390465</v>
      </c>
      <c r="N49" s="173">
        <f t="shared" si="10"/>
        <v>723563961</v>
      </c>
      <c r="O49" s="173">
        <f t="shared" si="10"/>
        <v>-227392836</v>
      </c>
      <c r="P49" s="173">
        <f t="shared" si="10"/>
        <v>69585664</v>
      </c>
      <c r="Q49" s="173">
        <f t="shared" si="10"/>
        <v>1599801522</v>
      </c>
      <c r="R49" s="173">
        <f t="shared" si="10"/>
        <v>1441994350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4164988068</v>
      </c>
      <c r="X49" s="173">
        <f>IF(F25=F48,0,X25-X48)</f>
        <v>3666091187</v>
      </c>
      <c r="Y49" s="173">
        <f t="shared" si="10"/>
        <v>498896881</v>
      </c>
      <c r="Z49" s="174">
        <f>+IF(X49&lt;&gt;0,+(Y49/X49)*100,0)</f>
        <v>13.6084143997589</v>
      </c>
      <c r="AA49" s="171">
        <f>+AA25-AA48</f>
        <v>4283562371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6570118801</v>
      </c>
      <c r="D5" s="155">
        <v>0</v>
      </c>
      <c r="E5" s="156">
        <v>6907500000</v>
      </c>
      <c r="F5" s="60">
        <v>7013367000</v>
      </c>
      <c r="G5" s="60">
        <v>667780612</v>
      </c>
      <c r="H5" s="60">
        <v>667780613</v>
      </c>
      <c r="I5" s="60">
        <v>667780613</v>
      </c>
      <c r="J5" s="60">
        <v>2003341838</v>
      </c>
      <c r="K5" s="60">
        <v>667780613</v>
      </c>
      <c r="L5" s="60">
        <v>667780613</v>
      </c>
      <c r="M5" s="60">
        <v>417578795</v>
      </c>
      <c r="N5" s="60">
        <v>1753140021</v>
      </c>
      <c r="O5" s="60">
        <v>680403885</v>
      </c>
      <c r="P5" s="60">
        <v>517633449</v>
      </c>
      <c r="Q5" s="60">
        <v>969640239</v>
      </c>
      <c r="R5" s="60">
        <v>2167677573</v>
      </c>
      <c r="S5" s="60">
        <v>0</v>
      </c>
      <c r="T5" s="60">
        <v>0</v>
      </c>
      <c r="U5" s="60">
        <v>0</v>
      </c>
      <c r="V5" s="60">
        <v>0</v>
      </c>
      <c r="W5" s="60">
        <v>5924159432</v>
      </c>
      <c r="X5" s="60">
        <v>4958555689</v>
      </c>
      <c r="Y5" s="60">
        <v>965603743</v>
      </c>
      <c r="Z5" s="140">
        <v>19.47</v>
      </c>
      <c r="AA5" s="155">
        <v>7013367000</v>
      </c>
    </row>
    <row r="6" spans="1:27" ht="13.5">
      <c r="A6" s="181" t="s">
        <v>102</v>
      </c>
      <c r="B6" s="182"/>
      <c r="C6" s="155">
        <v>141525193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12145947004</v>
      </c>
      <c r="D7" s="155">
        <v>0</v>
      </c>
      <c r="E7" s="156">
        <v>12787852120</v>
      </c>
      <c r="F7" s="60">
        <v>12607010016</v>
      </c>
      <c r="G7" s="60">
        <v>1026349849</v>
      </c>
      <c r="H7" s="60">
        <v>1042714422</v>
      </c>
      <c r="I7" s="60">
        <v>1101859495</v>
      </c>
      <c r="J7" s="60">
        <v>3170923766</v>
      </c>
      <c r="K7" s="60">
        <v>1029467524</v>
      </c>
      <c r="L7" s="60">
        <v>974263977</v>
      </c>
      <c r="M7" s="60">
        <v>875934119</v>
      </c>
      <c r="N7" s="60">
        <v>2879665620</v>
      </c>
      <c r="O7" s="60">
        <v>884882373</v>
      </c>
      <c r="P7" s="60">
        <v>1065534246</v>
      </c>
      <c r="Q7" s="60">
        <v>1063857953</v>
      </c>
      <c r="R7" s="60">
        <v>3014274572</v>
      </c>
      <c r="S7" s="60">
        <v>0</v>
      </c>
      <c r="T7" s="60">
        <v>0</v>
      </c>
      <c r="U7" s="60">
        <v>0</v>
      </c>
      <c r="V7" s="60">
        <v>0</v>
      </c>
      <c r="W7" s="60">
        <v>9064863958</v>
      </c>
      <c r="X7" s="60">
        <v>9299541555</v>
      </c>
      <c r="Y7" s="60">
        <v>-234677597</v>
      </c>
      <c r="Z7" s="140">
        <v>-2.52</v>
      </c>
      <c r="AA7" s="155">
        <v>12607010016</v>
      </c>
    </row>
    <row r="8" spans="1:27" ht="13.5">
      <c r="A8" s="183" t="s">
        <v>104</v>
      </c>
      <c r="B8" s="182"/>
      <c r="C8" s="155">
        <v>3130212743</v>
      </c>
      <c r="D8" s="155">
        <v>0</v>
      </c>
      <c r="E8" s="156">
        <v>3825905053</v>
      </c>
      <c r="F8" s="60">
        <v>3825905053</v>
      </c>
      <c r="G8" s="60">
        <v>296590344</v>
      </c>
      <c r="H8" s="60">
        <v>334239612</v>
      </c>
      <c r="I8" s="60">
        <v>341111271</v>
      </c>
      <c r="J8" s="60">
        <v>971941227</v>
      </c>
      <c r="K8" s="60">
        <v>314524397</v>
      </c>
      <c r="L8" s="60">
        <v>364007408</v>
      </c>
      <c r="M8" s="60">
        <v>310783868</v>
      </c>
      <c r="N8" s="60">
        <v>989315673</v>
      </c>
      <c r="O8" s="60">
        <v>237990532</v>
      </c>
      <c r="P8" s="60">
        <v>395679753</v>
      </c>
      <c r="Q8" s="60">
        <v>80566146</v>
      </c>
      <c r="R8" s="60">
        <v>714236431</v>
      </c>
      <c r="S8" s="60">
        <v>0</v>
      </c>
      <c r="T8" s="60">
        <v>0</v>
      </c>
      <c r="U8" s="60">
        <v>0</v>
      </c>
      <c r="V8" s="60">
        <v>0</v>
      </c>
      <c r="W8" s="60">
        <v>2675493331</v>
      </c>
      <c r="X8" s="60">
        <v>2708728058</v>
      </c>
      <c r="Y8" s="60">
        <v>-33234727</v>
      </c>
      <c r="Z8" s="140">
        <v>-1.23</v>
      </c>
      <c r="AA8" s="155">
        <v>3825905053</v>
      </c>
    </row>
    <row r="9" spans="1:27" ht="13.5">
      <c r="A9" s="183" t="s">
        <v>105</v>
      </c>
      <c r="B9" s="182"/>
      <c r="C9" s="155">
        <v>736116020</v>
      </c>
      <c r="D9" s="155">
        <v>0</v>
      </c>
      <c r="E9" s="156">
        <v>890031035</v>
      </c>
      <c r="F9" s="60">
        <v>960169035</v>
      </c>
      <c r="G9" s="60">
        <v>78313630</v>
      </c>
      <c r="H9" s="60">
        <v>85711630</v>
      </c>
      <c r="I9" s="60">
        <v>85353126</v>
      </c>
      <c r="J9" s="60">
        <v>249378386</v>
      </c>
      <c r="K9" s="60">
        <v>83110941</v>
      </c>
      <c r="L9" s="60">
        <v>108290020</v>
      </c>
      <c r="M9" s="60">
        <v>90812542</v>
      </c>
      <c r="N9" s="60">
        <v>282213503</v>
      </c>
      <c r="O9" s="60">
        <v>93204769</v>
      </c>
      <c r="P9" s="60">
        <v>104921885</v>
      </c>
      <c r="Q9" s="60">
        <v>75324082</v>
      </c>
      <c r="R9" s="60">
        <v>273450736</v>
      </c>
      <c r="S9" s="60">
        <v>0</v>
      </c>
      <c r="T9" s="60">
        <v>0</v>
      </c>
      <c r="U9" s="60">
        <v>0</v>
      </c>
      <c r="V9" s="60">
        <v>0</v>
      </c>
      <c r="W9" s="60">
        <v>805042625</v>
      </c>
      <c r="X9" s="60">
        <v>639138865</v>
      </c>
      <c r="Y9" s="60">
        <v>165903760</v>
      </c>
      <c r="Z9" s="140">
        <v>25.96</v>
      </c>
      <c r="AA9" s="155">
        <v>960169035</v>
      </c>
    </row>
    <row r="10" spans="1:27" ht="13.5">
      <c r="A10" s="183" t="s">
        <v>106</v>
      </c>
      <c r="B10" s="182"/>
      <c r="C10" s="155">
        <v>559478109</v>
      </c>
      <c r="D10" s="155">
        <v>0</v>
      </c>
      <c r="E10" s="156">
        <v>624509013</v>
      </c>
      <c r="F10" s="54">
        <v>667484014</v>
      </c>
      <c r="G10" s="54">
        <v>54001081</v>
      </c>
      <c r="H10" s="54">
        <v>46719324</v>
      </c>
      <c r="I10" s="54">
        <v>63990678</v>
      </c>
      <c r="J10" s="54">
        <v>164711083</v>
      </c>
      <c r="K10" s="54">
        <v>54279434</v>
      </c>
      <c r="L10" s="54">
        <v>56235877</v>
      </c>
      <c r="M10" s="54">
        <v>58515622</v>
      </c>
      <c r="N10" s="54">
        <v>169030933</v>
      </c>
      <c r="O10" s="54">
        <v>54480868</v>
      </c>
      <c r="P10" s="54">
        <v>54112458</v>
      </c>
      <c r="Q10" s="54">
        <v>44530866</v>
      </c>
      <c r="R10" s="54">
        <v>153124192</v>
      </c>
      <c r="S10" s="54">
        <v>0</v>
      </c>
      <c r="T10" s="54">
        <v>0</v>
      </c>
      <c r="U10" s="54">
        <v>0</v>
      </c>
      <c r="V10" s="54">
        <v>0</v>
      </c>
      <c r="W10" s="54">
        <v>486866208</v>
      </c>
      <c r="X10" s="54">
        <v>453198073</v>
      </c>
      <c r="Y10" s="54">
        <v>33668135</v>
      </c>
      <c r="Z10" s="184">
        <v>7.43</v>
      </c>
      <c r="AA10" s="130">
        <v>667484014</v>
      </c>
    </row>
    <row r="11" spans="1:27" ht="13.5">
      <c r="A11" s="183" t="s">
        <v>107</v>
      </c>
      <c r="B11" s="185"/>
      <c r="C11" s="155">
        <v>48423</v>
      </c>
      <c r="D11" s="155">
        <v>0</v>
      </c>
      <c r="E11" s="156">
        <v>136791208</v>
      </c>
      <c r="F11" s="60">
        <v>362748928</v>
      </c>
      <c r="G11" s="60">
        <v>5796944</v>
      </c>
      <c r="H11" s="60">
        <v>11427594</v>
      </c>
      <c r="I11" s="60">
        <v>5823236</v>
      </c>
      <c r="J11" s="60">
        <v>23047774</v>
      </c>
      <c r="K11" s="60">
        <v>19403009</v>
      </c>
      <c r="L11" s="60">
        <v>26006393</v>
      </c>
      <c r="M11" s="60">
        <v>93954781</v>
      </c>
      <c r="N11" s="60">
        <v>139364183</v>
      </c>
      <c r="O11" s="60">
        <v>31201776</v>
      </c>
      <c r="P11" s="60">
        <v>19068534</v>
      </c>
      <c r="Q11" s="60">
        <v>31421570</v>
      </c>
      <c r="R11" s="60">
        <v>81691880</v>
      </c>
      <c r="S11" s="60">
        <v>0</v>
      </c>
      <c r="T11" s="60">
        <v>0</v>
      </c>
      <c r="U11" s="60">
        <v>0</v>
      </c>
      <c r="V11" s="60">
        <v>0</v>
      </c>
      <c r="W11" s="60">
        <v>244103837</v>
      </c>
      <c r="X11" s="60">
        <v>92306189</v>
      </c>
      <c r="Y11" s="60">
        <v>151797648</v>
      </c>
      <c r="Z11" s="140">
        <v>164.45</v>
      </c>
      <c r="AA11" s="155">
        <v>362748928</v>
      </c>
    </row>
    <row r="12" spans="1:27" ht="13.5">
      <c r="A12" s="183" t="s">
        <v>108</v>
      </c>
      <c r="B12" s="185"/>
      <c r="C12" s="155">
        <v>578745202</v>
      </c>
      <c r="D12" s="155">
        <v>0</v>
      </c>
      <c r="E12" s="156">
        <v>486015009</v>
      </c>
      <c r="F12" s="60">
        <v>816390639</v>
      </c>
      <c r="G12" s="60">
        <v>26440371</v>
      </c>
      <c r="H12" s="60">
        <v>23399306</v>
      </c>
      <c r="I12" s="60">
        <v>60787325</v>
      </c>
      <c r="J12" s="60">
        <v>110627002</v>
      </c>
      <c r="K12" s="60">
        <v>22097197</v>
      </c>
      <c r="L12" s="60">
        <v>154367117</v>
      </c>
      <c r="M12" s="60">
        <v>103322982</v>
      </c>
      <c r="N12" s="60">
        <v>279787296</v>
      </c>
      <c r="O12" s="60">
        <v>48731619</v>
      </c>
      <c r="P12" s="60">
        <v>65685474</v>
      </c>
      <c r="Q12" s="60">
        <v>82503039</v>
      </c>
      <c r="R12" s="60">
        <v>196920132</v>
      </c>
      <c r="S12" s="60">
        <v>0</v>
      </c>
      <c r="T12" s="60">
        <v>0</v>
      </c>
      <c r="U12" s="60">
        <v>0</v>
      </c>
      <c r="V12" s="60">
        <v>0</v>
      </c>
      <c r="W12" s="60">
        <v>587334430</v>
      </c>
      <c r="X12" s="60">
        <v>333747646</v>
      </c>
      <c r="Y12" s="60">
        <v>253586784</v>
      </c>
      <c r="Z12" s="140">
        <v>75.98</v>
      </c>
      <c r="AA12" s="155">
        <v>816390639</v>
      </c>
    </row>
    <row r="13" spans="1:27" ht="13.5">
      <c r="A13" s="181" t="s">
        <v>109</v>
      </c>
      <c r="B13" s="185"/>
      <c r="C13" s="155">
        <v>666814384</v>
      </c>
      <c r="D13" s="155">
        <v>0</v>
      </c>
      <c r="E13" s="156">
        <v>1296055260</v>
      </c>
      <c r="F13" s="60">
        <v>462323928</v>
      </c>
      <c r="G13" s="60">
        <v>40843565</v>
      </c>
      <c r="H13" s="60">
        <v>48957262</v>
      </c>
      <c r="I13" s="60">
        <v>44445003</v>
      </c>
      <c r="J13" s="60">
        <v>134245830</v>
      </c>
      <c r="K13" s="60">
        <v>41515425</v>
      </c>
      <c r="L13" s="60">
        <v>43549232</v>
      </c>
      <c r="M13" s="60">
        <v>53343020</v>
      </c>
      <c r="N13" s="60">
        <v>138407677</v>
      </c>
      <c r="O13" s="60">
        <v>50796871</v>
      </c>
      <c r="P13" s="60">
        <v>1749554</v>
      </c>
      <c r="Q13" s="60">
        <v>58065030</v>
      </c>
      <c r="R13" s="60">
        <v>110611455</v>
      </c>
      <c r="S13" s="60">
        <v>0</v>
      </c>
      <c r="T13" s="60">
        <v>0</v>
      </c>
      <c r="U13" s="60">
        <v>0</v>
      </c>
      <c r="V13" s="60">
        <v>0</v>
      </c>
      <c r="W13" s="60">
        <v>383264962</v>
      </c>
      <c r="X13" s="60">
        <v>672061689</v>
      </c>
      <c r="Y13" s="60">
        <v>-288796727</v>
      </c>
      <c r="Z13" s="140">
        <v>-42.97</v>
      </c>
      <c r="AA13" s="155">
        <v>462323928</v>
      </c>
    </row>
    <row r="14" spans="1:27" ht="13.5">
      <c r="A14" s="181" t="s">
        <v>110</v>
      </c>
      <c r="B14" s="185"/>
      <c r="C14" s="155">
        <v>132977066</v>
      </c>
      <c r="D14" s="155">
        <v>0</v>
      </c>
      <c r="E14" s="156">
        <v>287332490</v>
      </c>
      <c r="F14" s="60">
        <v>278330331</v>
      </c>
      <c r="G14" s="60">
        <v>1637195</v>
      </c>
      <c r="H14" s="60">
        <v>4936463</v>
      </c>
      <c r="I14" s="60">
        <v>15074938</v>
      </c>
      <c r="J14" s="60">
        <v>21648596</v>
      </c>
      <c r="K14" s="60">
        <v>367236</v>
      </c>
      <c r="L14" s="60">
        <v>18574647</v>
      </c>
      <c r="M14" s="60">
        <v>16756742</v>
      </c>
      <c r="N14" s="60">
        <v>35698625</v>
      </c>
      <c r="O14" s="60">
        <v>41289601</v>
      </c>
      <c r="P14" s="60">
        <v>44029122</v>
      </c>
      <c r="Q14" s="60">
        <v>131287852</v>
      </c>
      <c r="R14" s="60">
        <v>216606575</v>
      </c>
      <c r="S14" s="60">
        <v>0</v>
      </c>
      <c r="T14" s="60">
        <v>0</v>
      </c>
      <c r="U14" s="60">
        <v>0</v>
      </c>
      <c r="V14" s="60">
        <v>0</v>
      </c>
      <c r="W14" s="60">
        <v>273953796</v>
      </c>
      <c r="X14" s="60">
        <v>158820401</v>
      </c>
      <c r="Y14" s="60">
        <v>115133395</v>
      </c>
      <c r="Z14" s="140">
        <v>72.49</v>
      </c>
      <c r="AA14" s="155">
        <v>278330331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389454489</v>
      </c>
      <c r="D16" s="155">
        <v>0</v>
      </c>
      <c r="E16" s="156">
        <v>61300442</v>
      </c>
      <c r="F16" s="60">
        <v>61566865</v>
      </c>
      <c r="G16" s="60">
        <v>1797337</v>
      </c>
      <c r="H16" s="60">
        <v>7372248</v>
      </c>
      <c r="I16" s="60">
        <v>11883857</v>
      </c>
      <c r="J16" s="60">
        <v>21053442</v>
      </c>
      <c r="K16" s="60">
        <v>5207550</v>
      </c>
      <c r="L16" s="60">
        <v>3700211</v>
      </c>
      <c r="M16" s="60">
        <v>1520513</v>
      </c>
      <c r="N16" s="60">
        <v>10428274</v>
      </c>
      <c r="O16" s="60">
        <v>-32646958</v>
      </c>
      <c r="P16" s="60">
        <v>-56952614</v>
      </c>
      <c r="Q16" s="60">
        <v>65968726</v>
      </c>
      <c r="R16" s="60">
        <v>-23630846</v>
      </c>
      <c r="S16" s="60">
        <v>0</v>
      </c>
      <c r="T16" s="60">
        <v>0</v>
      </c>
      <c r="U16" s="60">
        <v>0</v>
      </c>
      <c r="V16" s="60">
        <v>0</v>
      </c>
      <c r="W16" s="60">
        <v>7850870</v>
      </c>
      <c r="X16" s="60">
        <v>44532611</v>
      </c>
      <c r="Y16" s="60">
        <v>-36681741</v>
      </c>
      <c r="Z16" s="140">
        <v>-82.37</v>
      </c>
      <c r="AA16" s="155">
        <v>61566865</v>
      </c>
    </row>
    <row r="17" spans="1:27" ht="13.5">
      <c r="A17" s="181" t="s">
        <v>113</v>
      </c>
      <c r="B17" s="185"/>
      <c r="C17" s="155">
        <v>36408667</v>
      </c>
      <c r="D17" s="155">
        <v>0</v>
      </c>
      <c r="E17" s="156">
        <v>38189468</v>
      </c>
      <c r="F17" s="60">
        <v>38189468</v>
      </c>
      <c r="G17" s="60">
        <v>773502</v>
      </c>
      <c r="H17" s="60">
        <v>5963105</v>
      </c>
      <c r="I17" s="60">
        <v>2203202</v>
      </c>
      <c r="J17" s="60">
        <v>8939809</v>
      </c>
      <c r="K17" s="60">
        <v>2002613</v>
      </c>
      <c r="L17" s="60">
        <v>3921411</v>
      </c>
      <c r="M17" s="60">
        <v>467713</v>
      </c>
      <c r="N17" s="60">
        <v>6391737</v>
      </c>
      <c r="O17" s="60">
        <v>5215404</v>
      </c>
      <c r="P17" s="60">
        <v>1796811</v>
      </c>
      <c r="Q17" s="60">
        <v>4780475</v>
      </c>
      <c r="R17" s="60">
        <v>11792690</v>
      </c>
      <c r="S17" s="60">
        <v>0</v>
      </c>
      <c r="T17" s="60">
        <v>0</v>
      </c>
      <c r="U17" s="60">
        <v>0</v>
      </c>
      <c r="V17" s="60">
        <v>0</v>
      </c>
      <c r="W17" s="60">
        <v>27124236</v>
      </c>
      <c r="X17" s="60">
        <v>30573402</v>
      </c>
      <c r="Y17" s="60">
        <v>-3449166</v>
      </c>
      <c r="Z17" s="140">
        <v>-11.28</v>
      </c>
      <c r="AA17" s="155">
        <v>38189468</v>
      </c>
    </row>
    <row r="18" spans="1:27" ht="13.5">
      <c r="A18" s="183" t="s">
        <v>114</v>
      </c>
      <c r="B18" s="182"/>
      <c r="C18" s="155">
        <v>10931365</v>
      </c>
      <c r="D18" s="155">
        <v>0</v>
      </c>
      <c r="E18" s="156">
        <v>11185480</v>
      </c>
      <c r="F18" s="60">
        <v>11185480</v>
      </c>
      <c r="G18" s="60">
        <v>0</v>
      </c>
      <c r="H18" s="60">
        <v>1994308</v>
      </c>
      <c r="I18" s="60">
        <v>945188</v>
      </c>
      <c r="J18" s="60">
        <v>2939496</v>
      </c>
      <c r="K18" s="60">
        <v>983558</v>
      </c>
      <c r="L18" s="60">
        <v>1074513</v>
      </c>
      <c r="M18" s="60">
        <v>949273</v>
      </c>
      <c r="N18" s="60">
        <v>3007344</v>
      </c>
      <c r="O18" s="60">
        <v>1938226</v>
      </c>
      <c r="P18" s="60">
        <v>-42436</v>
      </c>
      <c r="Q18" s="60">
        <v>913853</v>
      </c>
      <c r="R18" s="60">
        <v>2809643</v>
      </c>
      <c r="S18" s="60">
        <v>0</v>
      </c>
      <c r="T18" s="60">
        <v>0</v>
      </c>
      <c r="U18" s="60">
        <v>0</v>
      </c>
      <c r="V18" s="60">
        <v>0</v>
      </c>
      <c r="W18" s="60">
        <v>8756483</v>
      </c>
      <c r="X18" s="60">
        <v>8219785</v>
      </c>
      <c r="Y18" s="60">
        <v>536698</v>
      </c>
      <c r="Z18" s="140">
        <v>6.53</v>
      </c>
      <c r="AA18" s="155">
        <v>11185480</v>
      </c>
    </row>
    <row r="19" spans="1:27" ht="13.5">
      <c r="A19" s="181" t="s">
        <v>34</v>
      </c>
      <c r="B19" s="185"/>
      <c r="C19" s="155">
        <v>2716460712</v>
      </c>
      <c r="D19" s="155">
        <v>0</v>
      </c>
      <c r="E19" s="156">
        <v>3087888523</v>
      </c>
      <c r="F19" s="60">
        <v>5355544565</v>
      </c>
      <c r="G19" s="60">
        <v>48571981</v>
      </c>
      <c r="H19" s="60">
        <v>1099681166</v>
      </c>
      <c r="I19" s="60">
        <v>5592491</v>
      </c>
      <c r="J19" s="60">
        <v>1153845638</v>
      </c>
      <c r="K19" s="60">
        <v>75080367</v>
      </c>
      <c r="L19" s="60">
        <v>7329770</v>
      </c>
      <c r="M19" s="60">
        <v>866352994</v>
      </c>
      <c r="N19" s="60">
        <v>948763131</v>
      </c>
      <c r="O19" s="60">
        <v>94982566</v>
      </c>
      <c r="P19" s="60">
        <v>53453942</v>
      </c>
      <c r="Q19" s="60">
        <v>2345773424</v>
      </c>
      <c r="R19" s="60">
        <v>2494209932</v>
      </c>
      <c r="S19" s="60">
        <v>0</v>
      </c>
      <c r="T19" s="60">
        <v>0</v>
      </c>
      <c r="U19" s="60">
        <v>0</v>
      </c>
      <c r="V19" s="60">
        <v>0</v>
      </c>
      <c r="W19" s="60">
        <v>4596818701</v>
      </c>
      <c r="X19" s="60">
        <v>2997761188</v>
      </c>
      <c r="Y19" s="60">
        <v>1599057513</v>
      </c>
      <c r="Z19" s="140">
        <v>53.34</v>
      </c>
      <c r="AA19" s="155">
        <v>5355544565</v>
      </c>
    </row>
    <row r="20" spans="1:27" ht="13.5">
      <c r="A20" s="181" t="s">
        <v>35</v>
      </c>
      <c r="B20" s="185"/>
      <c r="C20" s="155">
        <v>2755934253</v>
      </c>
      <c r="D20" s="155">
        <v>0</v>
      </c>
      <c r="E20" s="156">
        <v>2903332173</v>
      </c>
      <c r="F20" s="54">
        <v>266724469</v>
      </c>
      <c r="G20" s="54">
        <v>435875629</v>
      </c>
      <c r="H20" s="54">
        <v>850640059</v>
      </c>
      <c r="I20" s="54">
        <v>55277952</v>
      </c>
      <c r="J20" s="54">
        <v>1341793640</v>
      </c>
      <c r="K20" s="54">
        <v>649998</v>
      </c>
      <c r="L20" s="54">
        <v>2673510</v>
      </c>
      <c r="M20" s="54">
        <v>2033361</v>
      </c>
      <c r="N20" s="54">
        <v>5356869</v>
      </c>
      <c r="O20" s="54">
        <v>-3001986</v>
      </c>
      <c r="P20" s="54">
        <v>22068016</v>
      </c>
      <c r="Q20" s="54">
        <v>-1136047135</v>
      </c>
      <c r="R20" s="54">
        <v>-1116981105</v>
      </c>
      <c r="S20" s="54">
        <v>0</v>
      </c>
      <c r="T20" s="54">
        <v>0</v>
      </c>
      <c r="U20" s="54">
        <v>0</v>
      </c>
      <c r="V20" s="54">
        <v>0</v>
      </c>
      <c r="W20" s="54">
        <v>230169404</v>
      </c>
      <c r="X20" s="54">
        <v>2745168882</v>
      </c>
      <c r="Y20" s="54">
        <v>-2514999478</v>
      </c>
      <c r="Z20" s="184">
        <v>-91.62</v>
      </c>
      <c r="AA20" s="130">
        <v>266724469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40768430</v>
      </c>
      <c r="F21" s="60">
        <v>40767930</v>
      </c>
      <c r="G21" s="60">
        <v>0</v>
      </c>
      <c r="H21" s="60">
        <v>65036</v>
      </c>
      <c r="I21" s="82">
        <v>44865</v>
      </c>
      <c r="J21" s="60">
        <v>109901</v>
      </c>
      <c r="K21" s="60">
        <v>4941</v>
      </c>
      <c r="L21" s="60">
        <v>1050354</v>
      </c>
      <c r="M21" s="60">
        <v>782324</v>
      </c>
      <c r="N21" s="60">
        <v>1837619</v>
      </c>
      <c r="O21" s="60">
        <v>75</v>
      </c>
      <c r="P21" s="82">
        <v>16980</v>
      </c>
      <c r="Q21" s="60">
        <v>27927</v>
      </c>
      <c r="R21" s="60">
        <v>44982</v>
      </c>
      <c r="S21" s="60">
        <v>0</v>
      </c>
      <c r="T21" s="60">
        <v>0</v>
      </c>
      <c r="U21" s="60">
        <v>0</v>
      </c>
      <c r="V21" s="60">
        <v>0</v>
      </c>
      <c r="W21" s="82">
        <v>1992502</v>
      </c>
      <c r="X21" s="60">
        <v>5650319</v>
      </c>
      <c r="Y21" s="60">
        <v>-3657817</v>
      </c>
      <c r="Z21" s="140">
        <v>-64.74</v>
      </c>
      <c r="AA21" s="155">
        <v>40767930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30571172431</v>
      </c>
      <c r="D22" s="188">
        <f>SUM(D5:D21)</f>
        <v>0</v>
      </c>
      <c r="E22" s="189">
        <f t="shared" si="0"/>
        <v>33384655704</v>
      </c>
      <c r="F22" s="190">
        <f t="shared" si="0"/>
        <v>32767707721</v>
      </c>
      <c r="G22" s="190">
        <f t="shared" si="0"/>
        <v>2684772040</v>
      </c>
      <c r="H22" s="190">
        <f t="shared" si="0"/>
        <v>4231602148</v>
      </c>
      <c r="I22" s="190">
        <f t="shared" si="0"/>
        <v>2462173240</v>
      </c>
      <c r="J22" s="190">
        <f t="shared" si="0"/>
        <v>9378547428</v>
      </c>
      <c r="K22" s="190">
        <f t="shared" si="0"/>
        <v>2316474803</v>
      </c>
      <c r="L22" s="190">
        <f t="shared" si="0"/>
        <v>2432825053</v>
      </c>
      <c r="M22" s="190">
        <f t="shared" si="0"/>
        <v>2893108649</v>
      </c>
      <c r="N22" s="190">
        <f t="shared" si="0"/>
        <v>7642408505</v>
      </c>
      <c r="O22" s="190">
        <f t="shared" si="0"/>
        <v>2189469621</v>
      </c>
      <c r="P22" s="190">
        <f t="shared" si="0"/>
        <v>2288755174</v>
      </c>
      <c r="Q22" s="190">
        <f t="shared" si="0"/>
        <v>3818614047</v>
      </c>
      <c r="R22" s="190">
        <f t="shared" si="0"/>
        <v>8296838842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25317794775</v>
      </c>
      <c r="X22" s="190">
        <f t="shared" si="0"/>
        <v>25148004352</v>
      </c>
      <c r="Y22" s="190">
        <f t="shared" si="0"/>
        <v>169790423</v>
      </c>
      <c r="Z22" s="191">
        <f>+IF(X22&lt;&gt;0,+(Y22/X22)*100,0)</f>
        <v>0.6751646000351383</v>
      </c>
      <c r="AA22" s="188">
        <f>SUM(AA5:AA21)</f>
        <v>32767707721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8860255111</v>
      </c>
      <c r="D25" s="155">
        <v>0</v>
      </c>
      <c r="E25" s="156">
        <v>9824017625</v>
      </c>
      <c r="F25" s="60">
        <v>9780760153</v>
      </c>
      <c r="G25" s="60">
        <v>698903129</v>
      </c>
      <c r="H25" s="60">
        <v>727845577</v>
      </c>
      <c r="I25" s="60">
        <v>770588003</v>
      </c>
      <c r="J25" s="60">
        <v>2197336709</v>
      </c>
      <c r="K25" s="60">
        <v>677937059</v>
      </c>
      <c r="L25" s="60">
        <v>1148493067</v>
      </c>
      <c r="M25" s="60">
        <v>743437716</v>
      </c>
      <c r="N25" s="60">
        <v>2569867842</v>
      </c>
      <c r="O25" s="60">
        <v>745491539</v>
      </c>
      <c r="P25" s="60">
        <v>741101734</v>
      </c>
      <c r="Q25" s="60">
        <v>823087768</v>
      </c>
      <c r="R25" s="60">
        <v>2309681041</v>
      </c>
      <c r="S25" s="60">
        <v>0</v>
      </c>
      <c r="T25" s="60">
        <v>0</v>
      </c>
      <c r="U25" s="60">
        <v>0</v>
      </c>
      <c r="V25" s="60">
        <v>0</v>
      </c>
      <c r="W25" s="60">
        <v>7076885592</v>
      </c>
      <c r="X25" s="60">
        <v>7245198958</v>
      </c>
      <c r="Y25" s="60">
        <v>-168313366</v>
      </c>
      <c r="Z25" s="140">
        <v>-2.32</v>
      </c>
      <c r="AA25" s="155">
        <v>9780760153</v>
      </c>
    </row>
    <row r="26" spans="1:27" ht="13.5">
      <c r="A26" s="183" t="s">
        <v>38</v>
      </c>
      <c r="B26" s="182"/>
      <c r="C26" s="155">
        <v>110933821</v>
      </c>
      <c r="D26" s="155">
        <v>0</v>
      </c>
      <c r="E26" s="156">
        <v>107946853</v>
      </c>
      <c r="F26" s="60">
        <v>107946853</v>
      </c>
      <c r="G26" s="60">
        <v>9375752</v>
      </c>
      <c r="H26" s="60">
        <v>9619309</v>
      </c>
      <c r="I26" s="60">
        <v>9329440</v>
      </c>
      <c r="J26" s="60">
        <v>28324501</v>
      </c>
      <c r="K26" s="60">
        <v>9381974</v>
      </c>
      <c r="L26" s="60">
        <v>9349350</v>
      </c>
      <c r="M26" s="60">
        <v>9111531</v>
      </c>
      <c r="N26" s="60">
        <v>27842855</v>
      </c>
      <c r="O26" s="60">
        <v>9349804</v>
      </c>
      <c r="P26" s="60">
        <v>9350129</v>
      </c>
      <c r="Q26" s="60">
        <v>13303628</v>
      </c>
      <c r="R26" s="60">
        <v>32003561</v>
      </c>
      <c r="S26" s="60">
        <v>0</v>
      </c>
      <c r="T26" s="60">
        <v>0</v>
      </c>
      <c r="U26" s="60">
        <v>0</v>
      </c>
      <c r="V26" s="60">
        <v>0</v>
      </c>
      <c r="W26" s="60">
        <v>88170917</v>
      </c>
      <c r="X26" s="60">
        <v>81009000</v>
      </c>
      <c r="Y26" s="60">
        <v>7161917</v>
      </c>
      <c r="Z26" s="140">
        <v>8.84</v>
      </c>
      <c r="AA26" s="155">
        <v>107946853</v>
      </c>
    </row>
    <row r="27" spans="1:27" ht="13.5">
      <c r="A27" s="183" t="s">
        <v>118</v>
      </c>
      <c r="B27" s="182"/>
      <c r="C27" s="155">
        <v>2059099270</v>
      </c>
      <c r="D27" s="155">
        <v>0</v>
      </c>
      <c r="E27" s="156">
        <v>649218601</v>
      </c>
      <c r="F27" s="60">
        <v>649760368</v>
      </c>
      <c r="G27" s="60">
        <v>54158590</v>
      </c>
      <c r="H27" s="60">
        <v>54101550</v>
      </c>
      <c r="I27" s="60">
        <v>56535255</v>
      </c>
      <c r="J27" s="60">
        <v>164795395</v>
      </c>
      <c r="K27" s="60">
        <v>56991138</v>
      </c>
      <c r="L27" s="60">
        <v>56807100</v>
      </c>
      <c r="M27" s="60">
        <v>62248367</v>
      </c>
      <c r="N27" s="60">
        <v>176046605</v>
      </c>
      <c r="O27" s="60">
        <v>148594</v>
      </c>
      <c r="P27" s="60">
        <v>8964</v>
      </c>
      <c r="Q27" s="60">
        <v>-206331711</v>
      </c>
      <c r="R27" s="60">
        <v>-206174153</v>
      </c>
      <c r="S27" s="60">
        <v>0</v>
      </c>
      <c r="T27" s="60">
        <v>0</v>
      </c>
      <c r="U27" s="60">
        <v>0</v>
      </c>
      <c r="V27" s="60">
        <v>0</v>
      </c>
      <c r="W27" s="60">
        <v>134667847</v>
      </c>
      <c r="X27" s="60">
        <v>510226366</v>
      </c>
      <c r="Y27" s="60">
        <v>-375558519</v>
      </c>
      <c r="Z27" s="140">
        <v>-73.61</v>
      </c>
      <c r="AA27" s="155">
        <v>649760368</v>
      </c>
    </row>
    <row r="28" spans="1:27" ht="13.5">
      <c r="A28" s="183" t="s">
        <v>39</v>
      </c>
      <c r="B28" s="182"/>
      <c r="C28" s="155">
        <v>2188666562</v>
      </c>
      <c r="D28" s="155">
        <v>0</v>
      </c>
      <c r="E28" s="156">
        <v>2080882000</v>
      </c>
      <c r="F28" s="60">
        <v>2050098721</v>
      </c>
      <c r="G28" s="60">
        <v>235284119</v>
      </c>
      <c r="H28" s="60">
        <v>234312043</v>
      </c>
      <c r="I28" s="60">
        <v>77006977</v>
      </c>
      <c r="J28" s="60">
        <v>546603139</v>
      </c>
      <c r="K28" s="60">
        <v>182664055</v>
      </c>
      <c r="L28" s="60">
        <v>183158343</v>
      </c>
      <c r="M28" s="60">
        <v>189198946</v>
      </c>
      <c r="N28" s="60">
        <v>555021344</v>
      </c>
      <c r="O28" s="60">
        <v>184415434</v>
      </c>
      <c r="P28" s="60">
        <v>183984480</v>
      </c>
      <c r="Q28" s="60">
        <v>194285603</v>
      </c>
      <c r="R28" s="60">
        <v>562685517</v>
      </c>
      <c r="S28" s="60">
        <v>0</v>
      </c>
      <c r="T28" s="60">
        <v>0</v>
      </c>
      <c r="U28" s="60">
        <v>0</v>
      </c>
      <c r="V28" s="60">
        <v>0</v>
      </c>
      <c r="W28" s="60">
        <v>1664310000</v>
      </c>
      <c r="X28" s="60">
        <v>1436381441</v>
      </c>
      <c r="Y28" s="60">
        <v>227928559</v>
      </c>
      <c r="Z28" s="140">
        <v>15.87</v>
      </c>
      <c r="AA28" s="155">
        <v>2050098721</v>
      </c>
    </row>
    <row r="29" spans="1:27" ht="13.5">
      <c r="A29" s="183" t="s">
        <v>40</v>
      </c>
      <c r="B29" s="182"/>
      <c r="C29" s="155">
        <v>897959010</v>
      </c>
      <c r="D29" s="155">
        <v>0</v>
      </c>
      <c r="E29" s="156">
        <v>1466337000</v>
      </c>
      <c r="F29" s="60">
        <v>841444304</v>
      </c>
      <c r="G29" s="60">
        <v>6330221</v>
      </c>
      <c r="H29" s="60">
        <v>6330221</v>
      </c>
      <c r="I29" s="60">
        <v>6330851</v>
      </c>
      <c r="J29" s="60">
        <v>18991293</v>
      </c>
      <c r="K29" s="60">
        <v>12106274</v>
      </c>
      <c r="L29" s="60">
        <v>19185166</v>
      </c>
      <c r="M29" s="60">
        <v>260381168</v>
      </c>
      <c r="N29" s="60">
        <v>291672608</v>
      </c>
      <c r="O29" s="60">
        <v>113453193</v>
      </c>
      <c r="P29" s="60">
        <v>3490</v>
      </c>
      <c r="Q29" s="60">
        <v>-5358328</v>
      </c>
      <c r="R29" s="60">
        <v>108098355</v>
      </c>
      <c r="S29" s="60">
        <v>0</v>
      </c>
      <c r="T29" s="60">
        <v>0</v>
      </c>
      <c r="U29" s="60">
        <v>0</v>
      </c>
      <c r="V29" s="60">
        <v>0</v>
      </c>
      <c r="W29" s="60">
        <v>418762256</v>
      </c>
      <c r="X29" s="60">
        <v>969273511</v>
      </c>
      <c r="Y29" s="60">
        <v>-550511255</v>
      </c>
      <c r="Z29" s="140">
        <v>-56.8</v>
      </c>
      <c r="AA29" s="155">
        <v>841444304</v>
      </c>
    </row>
    <row r="30" spans="1:27" ht="13.5">
      <c r="A30" s="183" t="s">
        <v>119</v>
      </c>
      <c r="B30" s="182"/>
      <c r="C30" s="155">
        <v>10099008017</v>
      </c>
      <c r="D30" s="155">
        <v>0</v>
      </c>
      <c r="E30" s="156">
        <v>10657977756</v>
      </c>
      <c r="F30" s="60">
        <v>10529510426</v>
      </c>
      <c r="G30" s="60">
        <v>1121437622</v>
      </c>
      <c r="H30" s="60">
        <v>1135870308</v>
      </c>
      <c r="I30" s="60">
        <v>1172853509</v>
      </c>
      <c r="J30" s="60">
        <v>3430161439</v>
      </c>
      <c r="K30" s="60">
        <v>198204000</v>
      </c>
      <c r="L30" s="60">
        <v>801665268</v>
      </c>
      <c r="M30" s="60">
        <v>802948920</v>
      </c>
      <c r="N30" s="60">
        <v>1802818188</v>
      </c>
      <c r="O30" s="60">
        <v>746170014</v>
      </c>
      <c r="P30" s="60">
        <v>831401124</v>
      </c>
      <c r="Q30" s="60">
        <v>712923204</v>
      </c>
      <c r="R30" s="60">
        <v>2290494342</v>
      </c>
      <c r="S30" s="60">
        <v>0</v>
      </c>
      <c r="T30" s="60">
        <v>0</v>
      </c>
      <c r="U30" s="60">
        <v>0</v>
      </c>
      <c r="V30" s="60">
        <v>0</v>
      </c>
      <c r="W30" s="60">
        <v>7523473969</v>
      </c>
      <c r="X30" s="60">
        <v>8139543872</v>
      </c>
      <c r="Y30" s="60">
        <v>-616069903</v>
      </c>
      <c r="Z30" s="140">
        <v>-7.57</v>
      </c>
      <c r="AA30" s="155">
        <v>10529510426</v>
      </c>
    </row>
    <row r="31" spans="1:27" ht="13.5">
      <c r="A31" s="183" t="s">
        <v>120</v>
      </c>
      <c r="B31" s="182"/>
      <c r="C31" s="155">
        <v>135636117</v>
      </c>
      <c r="D31" s="155">
        <v>0</v>
      </c>
      <c r="E31" s="156">
        <v>182283804</v>
      </c>
      <c r="F31" s="60">
        <v>1011719812</v>
      </c>
      <c r="G31" s="60">
        <v>25312629</v>
      </c>
      <c r="H31" s="60">
        <v>26668875</v>
      </c>
      <c r="I31" s="60">
        <v>36675252</v>
      </c>
      <c r="J31" s="60">
        <v>88656756</v>
      </c>
      <c r="K31" s="60">
        <v>69447777</v>
      </c>
      <c r="L31" s="60">
        <v>54065765</v>
      </c>
      <c r="M31" s="60">
        <v>28933320</v>
      </c>
      <c r="N31" s="60">
        <v>152446862</v>
      </c>
      <c r="O31" s="60">
        <v>46145329</v>
      </c>
      <c r="P31" s="60">
        <v>63924675</v>
      </c>
      <c r="Q31" s="60">
        <v>446219514</v>
      </c>
      <c r="R31" s="60">
        <v>556289518</v>
      </c>
      <c r="S31" s="60">
        <v>0</v>
      </c>
      <c r="T31" s="60">
        <v>0</v>
      </c>
      <c r="U31" s="60">
        <v>0</v>
      </c>
      <c r="V31" s="60">
        <v>0</v>
      </c>
      <c r="W31" s="60">
        <v>797393136</v>
      </c>
      <c r="X31" s="60">
        <v>78501271</v>
      </c>
      <c r="Y31" s="60">
        <v>718891865</v>
      </c>
      <c r="Z31" s="140">
        <v>915.77</v>
      </c>
      <c r="AA31" s="155">
        <v>1011719812</v>
      </c>
    </row>
    <row r="32" spans="1:27" ht="13.5">
      <c r="A32" s="183" t="s">
        <v>121</v>
      </c>
      <c r="B32" s="182"/>
      <c r="C32" s="155">
        <v>1656491065</v>
      </c>
      <c r="D32" s="155">
        <v>0</v>
      </c>
      <c r="E32" s="156">
        <v>4841708999</v>
      </c>
      <c r="F32" s="60">
        <v>4846149434</v>
      </c>
      <c r="G32" s="60">
        <v>61484043</v>
      </c>
      <c r="H32" s="60">
        <v>423253750</v>
      </c>
      <c r="I32" s="60">
        <v>328120509</v>
      </c>
      <c r="J32" s="60">
        <v>812858302</v>
      </c>
      <c r="K32" s="60">
        <v>376128120</v>
      </c>
      <c r="L32" s="60">
        <v>423973021</v>
      </c>
      <c r="M32" s="60">
        <v>441938926</v>
      </c>
      <c r="N32" s="60">
        <v>1242040067</v>
      </c>
      <c r="O32" s="60">
        <v>323884194</v>
      </c>
      <c r="P32" s="60">
        <v>328253385</v>
      </c>
      <c r="Q32" s="60">
        <v>449109808</v>
      </c>
      <c r="R32" s="60">
        <v>1101247387</v>
      </c>
      <c r="S32" s="60">
        <v>0</v>
      </c>
      <c r="T32" s="60">
        <v>0</v>
      </c>
      <c r="U32" s="60">
        <v>0</v>
      </c>
      <c r="V32" s="60">
        <v>0</v>
      </c>
      <c r="W32" s="60">
        <v>3156145756</v>
      </c>
      <c r="X32" s="60">
        <v>3362297761</v>
      </c>
      <c r="Y32" s="60">
        <v>-206152005</v>
      </c>
      <c r="Z32" s="140">
        <v>-6.13</v>
      </c>
      <c r="AA32" s="155">
        <v>4846149434</v>
      </c>
    </row>
    <row r="33" spans="1:27" ht="13.5">
      <c r="A33" s="183" t="s">
        <v>42</v>
      </c>
      <c r="B33" s="182"/>
      <c r="C33" s="155">
        <v>282815170</v>
      </c>
      <c r="D33" s="155">
        <v>0</v>
      </c>
      <c r="E33" s="156">
        <v>226274730</v>
      </c>
      <c r="F33" s="60">
        <v>454203057</v>
      </c>
      <c r="G33" s="60">
        <v>28554703</v>
      </c>
      <c r="H33" s="60">
        <v>6159073</v>
      </c>
      <c r="I33" s="60">
        <v>30639526</v>
      </c>
      <c r="J33" s="60">
        <v>65353302</v>
      </c>
      <c r="K33" s="60">
        <v>8548428</v>
      </c>
      <c r="L33" s="60">
        <v>105201853</v>
      </c>
      <c r="M33" s="60">
        <v>24636814</v>
      </c>
      <c r="N33" s="60">
        <v>138387095</v>
      </c>
      <c r="O33" s="60">
        <v>29537189</v>
      </c>
      <c r="P33" s="60">
        <v>49632254</v>
      </c>
      <c r="Q33" s="60">
        <v>-5141451</v>
      </c>
      <c r="R33" s="60">
        <v>74027992</v>
      </c>
      <c r="S33" s="60">
        <v>0</v>
      </c>
      <c r="T33" s="60">
        <v>0</v>
      </c>
      <c r="U33" s="60">
        <v>0</v>
      </c>
      <c r="V33" s="60">
        <v>0</v>
      </c>
      <c r="W33" s="60">
        <v>277768389</v>
      </c>
      <c r="X33" s="60">
        <v>174703432</v>
      </c>
      <c r="Y33" s="60">
        <v>103064957</v>
      </c>
      <c r="Z33" s="140">
        <v>58.99</v>
      </c>
      <c r="AA33" s="155">
        <v>454203057</v>
      </c>
    </row>
    <row r="34" spans="1:27" ht="13.5">
      <c r="A34" s="183" t="s">
        <v>43</v>
      </c>
      <c r="B34" s="182"/>
      <c r="C34" s="155">
        <v>5050420360</v>
      </c>
      <c r="D34" s="155">
        <v>0</v>
      </c>
      <c r="E34" s="156">
        <v>2659875000</v>
      </c>
      <c r="F34" s="60">
        <v>1983190240</v>
      </c>
      <c r="G34" s="60">
        <v>91808475</v>
      </c>
      <c r="H34" s="60">
        <v>245419499</v>
      </c>
      <c r="I34" s="60">
        <v>170740969</v>
      </c>
      <c r="J34" s="60">
        <v>507968943</v>
      </c>
      <c r="K34" s="60">
        <v>105531930</v>
      </c>
      <c r="L34" s="60">
        <v>237828830</v>
      </c>
      <c r="M34" s="60">
        <v>160194814</v>
      </c>
      <c r="N34" s="60">
        <v>503555574</v>
      </c>
      <c r="O34" s="60">
        <v>222456480</v>
      </c>
      <c r="P34" s="60">
        <v>127897333</v>
      </c>
      <c r="Q34" s="60">
        <v>-198036206</v>
      </c>
      <c r="R34" s="60">
        <v>152317607</v>
      </c>
      <c r="S34" s="60">
        <v>0</v>
      </c>
      <c r="T34" s="60">
        <v>0</v>
      </c>
      <c r="U34" s="60">
        <v>0</v>
      </c>
      <c r="V34" s="60">
        <v>0</v>
      </c>
      <c r="W34" s="60">
        <v>1163842124</v>
      </c>
      <c r="X34" s="60">
        <v>1521891396</v>
      </c>
      <c r="Y34" s="60">
        <v>-358049272</v>
      </c>
      <c r="Z34" s="140">
        <v>-23.53</v>
      </c>
      <c r="AA34" s="155">
        <v>1983190240</v>
      </c>
    </row>
    <row r="35" spans="1:27" ht="13.5">
      <c r="A35" s="181" t="s">
        <v>122</v>
      </c>
      <c r="B35" s="185"/>
      <c r="C35" s="155">
        <v>279839</v>
      </c>
      <c r="D35" s="155">
        <v>0</v>
      </c>
      <c r="E35" s="156">
        <v>748582</v>
      </c>
      <c r="F35" s="60">
        <v>748582</v>
      </c>
      <c r="G35" s="60">
        <v>27892</v>
      </c>
      <c r="H35" s="60">
        <v>0</v>
      </c>
      <c r="I35" s="60">
        <v>0</v>
      </c>
      <c r="J35" s="60">
        <v>27892</v>
      </c>
      <c r="K35" s="60">
        <v>4198</v>
      </c>
      <c r="L35" s="60">
        <v>53644</v>
      </c>
      <c r="M35" s="60">
        <v>54662</v>
      </c>
      <c r="N35" s="60">
        <v>112504</v>
      </c>
      <c r="O35" s="60">
        <v>-500</v>
      </c>
      <c r="P35" s="60">
        <v>0</v>
      </c>
      <c r="Q35" s="60">
        <v>-774723</v>
      </c>
      <c r="R35" s="60">
        <v>-775223</v>
      </c>
      <c r="S35" s="60">
        <v>0</v>
      </c>
      <c r="T35" s="60">
        <v>0</v>
      </c>
      <c r="U35" s="60">
        <v>0</v>
      </c>
      <c r="V35" s="60">
        <v>0</v>
      </c>
      <c r="W35" s="60">
        <v>-634827</v>
      </c>
      <c r="X35" s="60">
        <v>148534</v>
      </c>
      <c r="Y35" s="60">
        <v>-783361</v>
      </c>
      <c r="Z35" s="140">
        <v>-527.4</v>
      </c>
      <c r="AA35" s="155">
        <v>748582</v>
      </c>
    </row>
    <row r="36" spans="1:27" ht="12.75">
      <c r="A36" s="193" t="s">
        <v>44</v>
      </c>
      <c r="B36" s="187"/>
      <c r="C36" s="188">
        <f aca="true" t="shared" si="1" ref="C36:Y36">SUM(C25:C35)</f>
        <v>31341564342</v>
      </c>
      <c r="D36" s="188">
        <f>SUM(D25:D35)</f>
        <v>0</v>
      </c>
      <c r="E36" s="189">
        <f t="shared" si="1"/>
        <v>32697270950</v>
      </c>
      <c r="F36" s="190">
        <f t="shared" si="1"/>
        <v>32255531950</v>
      </c>
      <c r="G36" s="190">
        <f t="shared" si="1"/>
        <v>2332677175</v>
      </c>
      <c r="H36" s="190">
        <f t="shared" si="1"/>
        <v>2869580205</v>
      </c>
      <c r="I36" s="190">
        <f t="shared" si="1"/>
        <v>2658820291</v>
      </c>
      <c r="J36" s="190">
        <f t="shared" si="1"/>
        <v>7861077671</v>
      </c>
      <c r="K36" s="190">
        <f t="shared" si="1"/>
        <v>1696944953</v>
      </c>
      <c r="L36" s="190">
        <f t="shared" si="1"/>
        <v>3039781407</v>
      </c>
      <c r="M36" s="190">
        <f t="shared" si="1"/>
        <v>2723085184</v>
      </c>
      <c r="N36" s="190">
        <f t="shared" si="1"/>
        <v>7459811544</v>
      </c>
      <c r="O36" s="190">
        <f t="shared" si="1"/>
        <v>2421051270</v>
      </c>
      <c r="P36" s="190">
        <f t="shared" si="1"/>
        <v>2335557568</v>
      </c>
      <c r="Q36" s="190">
        <f t="shared" si="1"/>
        <v>2223287106</v>
      </c>
      <c r="R36" s="190">
        <f t="shared" si="1"/>
        <v>6979895944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22300785159</v>
      </c>
      <c r="X36" s="190">
        <f t="shared" si="1"/>
        <v>23519175542</v>
      </c>
      <c r="Y36" s="190">
        <f t="shared" si="1"/>
        <v>-1218390383</v>
      </c>
      <c r="Z36" s="191">
        <f>+IF(X36&lt;&gt;0,+(Y36/X36)*100,0)</f>
        <v>-5.180412811768111</v>
      </c>
      <c r="AA36" s="188">
        <f>SUM(AA25:AA35)</f>
        <v>32255531950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-770391911</v>
      </c>
      <c r="D38" s="199">
        <f>+D22-D36</f>
        <v>0</v>
      </c>
      <c r="E38" s="200">
        <f t="shared" si="2"/>
        <v>687384754</v>
      </c>
      <c r="F38" s="106">
        <f t="shared" si="2"/>
        <v>512175771</v>
      </c>
      <c r="G38" s="106">
        <f t="shared" si="2"/>
        <v>352094865</v>
      </c>
      <c r="H38" s="106">
        <f t="shared" si="2"/>
        <v>1362021943</v>
      </c>
      <c r="I38" s="106">
        <f t="shared" si="2"/>
        <v>-196647051</v>
      </c>
      <c r="J38" s="106">
        <f t="shared" si="2"/>
        <v>1517469757</v>
      </c>
      <c r="K38" s="106">
        <f t="shared" si="2"/>
        <v>619529850</v>
      </c>
      <c r="L38" s="106">
        <f t="shared" si="2"/>
        <v>-606956354</v>
      </c>
      <c r="M38" s="106">
        <f t="shared" si="2"/>
        <v>170023465</v>
      </c>
      <c r="N38" s="106">
        <f t="shared" si="2"/>
        <v>182596961</v>
      </c>
      <c r="O38" s="106">
        <f t="shared" si="2"/>
        <v>-231581649</v>
      </c>
      <c r="P38" s="106">
        <f t="shared" si="2"/>
        <v>-46802394</v>
      </c>
      <c r="Q38" s="106">
        <f t="shared" si="2"/>
        <v>1595326941</v>
      </c>
      <c r="R38" s="106">
        <f t="shared" si="2"/>
        <v>1316942898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3017009616</v>
      </c>
      <c r="X38" s="106">
        <f>IF(F22=F36,0,X22-X36)</f>
        <v>1628828810</v>
      </c>
      <c r="Y38" s="106">
        <f t="shared" si="2"/>
        <v>1388180806</v>
      </c>
      <c r="Z38" s="201">
        <f>+IF(X38&lt;&gt;0,+(Y38/X38)*100,0)</f>
        <v>85.22570312346083</v>
      </c>
      <c r="AA38" s="199">
        <f>+AA22-AA36</f>
        <v>512175771</v>
      </c>
    </row>
    <row r="39" spans="1:27" ht="13.5">
      <c r="A39" s="181" t="s">
        <v>46</v>
      </c>
      <c r="B39" s="185"/>
      <c r="C39" s="155">
        <v>2968038609</v>
      </c>
      <c r="D39" s="155">
        <v>0</v>
      </c>
      <c r="E39" s="156">
        <v>3807035850</v>
      </c>
      <c r="F39" s="60">
        <v>3771386600</v>
      </c>
      <c r="G39" s="60">
        <v>118995000</v>
      </c>
      <c r="H39" s="60">
        <v>210248000</v>
      </c>
      <c r="I39" s="60">
        <v>152717000</v>
      </c>
      <c r="J39" s="60">
        <v>481960000</v>
      </c>
      <c r="K39" s="60">
        <v>132410000</v>
      </c>
      <c r="L39" s="60">
        <v>148190000</v>
      </c>
      <c r="M39" s="60">
        <v>260367000</v>
      </c>
      <c r="N39" s="60">
        <v>540967000</v>
      </c>
      <c r="O39" s="60">
        <v>4188813</v>
      </c>
      <c r="P39" s="60">
        <v>116388058</v>
      </c>
      <c r="Q39" s="60">
        <v>4474581</v>
      </c>
      <c r="R39" s="60">
        <v>125051452</v>
      </c>
      <c r="S39" s="60">
        <v>0</v>
      </c>
      <c r="T39" s="60">
        <v>0</v>
      </c>
      <c r="U39" s="60">
        <v>0</v>
      </c>
      <c r="V39" s="60">
        <v>0</v>
      </c>
      <c r="W39" s="60">
        <v>1147978452</v>
      </c>
      <c r="X39" s="60">
        <v>2037262377</v>
      </c>
      <c r="Y39" s="60">
        <v>-889283925</v>
      </c>
      <c r="Z39" s="140">
        <v>-43.65</v>
      </c>
      <c r="AA39" s="155">
        <v>3771386600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2197646698</v>
      </c>
      <c r="D42" s="206">
        <f>SUM(D38:D41)</f>
        <v>0</v>
      </c>
      <c r="E42" s="207">
        <f t="shared" si="3"/>
        <v>4494420604</v>
      </c>
      <c r="F42" s="88">
        <f t="shared" si="3"/>
        <v>4283562371</v>
      </c>
      <c r="G42" s="88">
        <f t="shared" si="3"/>
        <v>471089865</v>
      </c>
      <c r="H42" s="88">
        <f t="shared" si="3"/>
        <v>1572269943</v>
      </c>
      <c r="I42" s="88">
        <f t="shared" si="3"/>
        <v>-43930051</v>
      </c>
      <c r="J42" s="88">
        <f t="shared" si="3"/>
        <v>1999429757</v>
      </c>
      <c r="K42" s="88">
        <f t="shared" si="3"/>
        <v>751939850</v>
      </c>
      <c r="L42" s="88">
        <f t="shared" si="3"/>
        <v>-458766354</v>
      </c>
      <c r="M42" s="88">
        <f t="shared" si="3"/>
        <v>430390465</v>
      </c>
      <c r="N42" s="88">
        <f t="shared" si="3"/>
        <v>723563961</v>
      </c>
      <c r="O42" s="88">
        <f t="shared" si="3"/>
        <v>-227392836</v>
      </c>
      <c r="P42" s="88">
        <f t="shared" si="3"/>
        <v>69585664</v>
      </c>
      <c r="Q42" s="88">
        <f t="shared" si="3"/>
        <v>1599801522</v>
      </c>
      <c r="R42" s="88">
        <f t="shared" si="3"/>
        <v>1441994350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4164988068</v>
      </c>
      <c r="X42" s="88">
        <f t="shared" si="3"/>
        <v>3666091187</v>
      </c>
      <c r="Y42" s="88">
        <f t="shared" si="3"/>
        <v>498896881</v>
      </c>
      <c r="Z42" s="208">
        <f>+IF(X42&lt;&gt;0,+(Y42/X42)*100,0)</f>
        <v>13.6084143997589</v>
      </c>
      <c r="AA42" s="206">
        <f>SUM(AA38:AA41)</f>
        <v>4283562371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2197646698</v>
      </c>
      <c r="D44" s="210">
        <f>+D42-D43</f>
        <v>0</v>
      </c>
      <c r="E44" s="211">
        <f t="shared" si="4"/>
        <v>4494420604</v>
      </c>
      <c r="F44" s="77">
        <f t="shared" si="4"/>
        <v>4283562371</v>
      </c>
      <c r="G44" s="77">
        <f t="shared" si="4"/>
        <v>471089865</v>
      </c>
      <c r="H44" s="77">
        <f t="shared" si="4"/>
        <v>1572269943</v>
      </c>
      <c r="I44" s="77">
        <f t="shared" si="4"/>
        <v>-43930051</v>
      </c>
      <c r="J44" s="77">
        <f t="shared" si="4"/>
        <v>1999429757</v>
      </c>
      <c r="K44" s="77">
        <f t="shared" si="4"/>
        <v>751939850</v>
      </c>
      <c r="L44" s="77">
        <f t="shared" si="4"/>
        <v>-458766354</v>
      </c>
      <c r="M44" s="77">
        <f t="shared" si="4"/>
        <v>430390465</v>
      </c>
      <c r="N44" s="77">
        <f t="shared" si="4"/>
        <v>723563961</v>
      </c>
      <c r="O44" s="77">
        <f t="shared" si="4"/>
        <v>-227392836</v>
      </c>
      <c r="P44" s="77">
        <f t="shared" si="4"/>
        <v>69585664</v>
      </c>
      <c r="Q44" s="77">
        <f t="shared" si="4"/>
        <v>1599801522</v>
      </c>
      <c r="R44" s="77">
        <f t="shared" si="4"/>
        <v>1441994350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4164988068</v>
      </c>
      <c r="X44" s="77">
        <f t="shared" si="4"/>
        <v>3666091187</v>
      </c>
      <c r="Y44" s="77">
        <f t="shared" si="4"/>
        <v>498896881</v>
      </c>
      <c r="Z44" s="212">
        <f>+IF(X44&lt;&gt;0,+(Y44/X44)*100,0)</f>
        <v>13.6084143997589</v>
      </c>
      <c r="AA44" s="210">
        <f>+AA42-AA43</f>
        <v>4283562371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2197646698</v>
      </c>
      <c r="D46" s="206">
        <f>SUM(D44:D45)</f>
        <v>0</v>
      </c>
      <c r="E46" s="207">
        <f t="shared" si="5"/>
        <v>4494420604</v>
      </c>
      <c r="F46" s="88">
        <f t="shared" si="5"/>
        <v>4283562371</v>
      </c>
      <c r="G46" s="88">
        <f t="shared" si="5"/>
        <v>471089865</v>
      </c>
      <c r="H46" s="88">
        <f t="shared" si="5"/>
        <v>1572269943</v>
      </c>
      <c r="I46" s="88">
        <f t="shared" si="5"/>
        <v>-43930051</v>
      </c>
      <c r="J46" s="88">
        <f t="shared" si="5"/>
        <v>1999429757</v>
      </c>
      <c r="K46" s="88">
        <f t="shared" si="5"/>
        <v>751939850</v>
      </c>
      <c r="L46" s="88">
        <f t="shared" si="5"/>
        <v>-458766354</v>
      </c>
      <c r="M46" s="88">
        <f t="shared" si="5"/>
        <v>430390465</v>
      </c>
      <c r="N46" s="88">
        <f t="shared" si="5"/>
        <v>723563961</v>
      </c>
      <c r="O46" s="88">
        <f t="shared" si="5"/>
        <v>-227392836</v>
      </c>
      <c r="P46" s="88">
        <f t="shared" si="5"/>
        <v>69585664</v>
      </c>
      <c r="Q46" s="88">
        <f t="shared" si="5"/>
        <v>1599801522</v>
      </c>
      <c r="R46" s="88">
        <f t="shared" si="5"/>
        <v>1441994350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4164988068</v>
      </c>
      <c r="X46" s="88">
        <f t="shared" si="5"/>
        <v>3666091187</v>
      </c>
      <c r="Y46" s="88">
        <f t="shared" si="5"/>
        <v>498896881</v>
      </c>
      <c r="Z46" s="208">
        <f>+IF(X46&lt;&gt;0,+(Y46/X46)*100,0)</f>
        <v>13.6084143997589</v>
      </c>
      <c r="AA46" s="206">
        <f>SUM(AA44:AA45)</f>
        <v>4283562371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2197646698</v>
      </c>
      <c r="D48" s="217">
        <f>SUM(D46:D47)</f>
        <v>0</v>
      </c>
      <c r="E48" s="218">
        <f t="shared" si="6"/>
        <v>4494420604</v>
      </c>
      <c r="F48" s="219">
        <f t="shared" si="6"/>
        <v>4283562371</v>
      </c>
      <c r="G48" s="219">
        <f t="shared" si="6"/>
        <v>471089865</v>
      </c>
      <c r="H48" s="220">
        <f t="shared" si="6"/>
        <v>1572269943</v>
      </c>
      <c r="I48" s="220">
        <f t="shared" si="6"/>
        <v>-43930051</v>
      </c>
      <c r="J48" s="220">
        <f t="shared" si="6"/>
        <v>1999429757</v>
      </c>
      <c r="K48" s="220">
        <f t="shared" si="6"/>
        <v>751939850</v>
      </c>
      <c r="L48" s="220">
        <f t="shared" si="6"/>
        <v>-458766354</v>
      </c>
      <c r="M48" s="219">
        <f t="shared" si="6"/>
        <v>430390465</v>
      </c>
      <c r="N48" s="219">
        <f t="shared" si="6"/>
        <v>723563961</v>
      </c>
      <c r="O48" s="220">
        <f t="shared" si="6"/>
        <v>-227392836</v>
      </c>
      <c r="P48" s="220">
        <f t="shared" si="6"/>
        <v>69585664</v>
      </c>
      <c r="Q48" s="220">
        <f t="shared" si="6"/>
        <v>1599801522</v>
      </c>
      <c r="R48" s="220">
        <f t="shared" si="6"/>
        <v>1441994350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4164988068</v>
      </c>
      <c r="X48" s="220">
        <f t="shared" si="6"/>
        <v>3666091187</v>
      </c>
      <c r="Y48" s="220">
        <f t="shared" si="6"/>
        <v>498896881</v>
      </c>
      <c r="Z48" s="221">
        <f>+IF(X48&lt;&gt;0,+(Y48/X48)*100,0)</f>
        <v>13.6084143997589</v>
      </c>
      <c r="AA48" s="222">
        <f>SUM(AA46:AA47)</f>
        <v>4283562371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341557000</v>
      </c>
      <c r="D5" s="153">
        <f>SUM(D6:D8)</f>
        <v>0</v>
      </c>
      <c r="E5" s="154">
        <f t="shared" si="0"/>
        <v>478575000</v>
      </c>
      <c r="F5" s="100">
        <f t="shared" si="0"/>
        <v>1067841806</v>
      </c>
      <c r="G5" s="100">
        <f t="shared" si="0"/>
        <v>13357000</v>
      </c>
      <c r="H5" s="100">
        <f t="shared" si="0"/>
        <v>16825000</v>
      </c>
      <c r="I5" s="100">
        <f t="shared" si="0"/>
        <v>18529000</v>
      </c>
      <c r="J5" s="100">
        <f t="shared" si="0"/>
        <v>48711000</v>
      </c>
      <c r="K5" s="100">
        <f t="shared" si="0"/>
        <v>21304000</v>
      </c>
      <c r="L5" s="100">
        <f t="shared" si="0"/>
        <v>20328000</v>
      </c>
      <c r="M5" s="100">
        <f t="shared" si="0"/>
        <v>29830000</v>
      </c>
      <c r="N5" s="100">
        <f t="shared" si="0"/>
        <v>71462000</v>
      </c>
      <c r="O5" s="100">
        <f t="shared" si="0"/>
        <v>10076000</v>
      </c>
      <c r="P5" s="100">
        <f t="shared" si="0"/>
        <v>13951000</v>
      </c>
      <c r="Q5" s="100">
        <f t="shared" si="0"/>
        <v>30660000</v>
      </c>
      <c r="R5" s="100">
        <f t="shared" si="0"/>
        <v>54687000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174860000</v>
      </c>
      <c r="X5" s="100">
        <f t="shared" si="0"/>
        <v>259770815</v>
      </c>
      <c r="Y5" s="100">
        <f t="shared" si="0"/>
        <v>-84910815</v>
      </c>
      <c r="Z5" s="137">
        <f>+IF(X5&lt;&gt;0,+(Y5/X5)*100,0)</f>
        <v>-32.686818571208626</v>
      </c>
      <c r="AA5" s="153">
        <f>SUM(AA6:AA8)</f>
        <v>1067841806</v>
      </c>
    </row>
    <row r="6" spans="1:27" ht="13.5">
      <c r="A6" s="138" t="s">
        <v>75</v>
      </c>
      <c r="B6" s="136"/>
      <c r="C6" s="155">
        <v>23817000</v>
      </c>
      <c r="D6" s="155"/>
      <c r="E6" s="156">
        <v>20205000</v>
      </c>
      <c r="F6" s="60">
        <v>297391400</v>
      </c>
      <c r="G6" s="60">
        <v>228000</v>
      </c>
      <c r="H6" s="60">
        <v>1567000</v>
      </c>
      <c r="I6" s="60">
        <v>2743000</v>
      </c>
      <c r="J6" s="60">
        <v>4538000</v>
      </c>
      <c r="K6" s="60">
        <v>2417000</v>
      </c>
      <c r="L6" s="60">
        <v>1430000</v>
      </c>
      <c r="M6" s="60">
        <v>1593000</v>
      </c>
      <c r="N6" s="60">
        <v>5440000</v>
      </c>
      <c r="O6" s="60">
        <v>1979000</v>
      </c>
      <c r="P6" s="60">
        <v>971000</v>
      </c>
      <c r="Q6" s="60">
        <v>1184000</v>
      </c>
      <c r="R6" s="60">
        <v>4134000</v>
      </c>
      <c r="S6" s="60"/>
      <c r="T6" s="60"/>
      <c r="U6" s="60"/>
      <c r="V6" s="60"/>
      <c r="W6" s="60">
        <v>14112000</v>
      </c>
      <c r="X6" s="60">
        <v>10967314</v>
      </c>
      <c r="Y6" s="60">
        <v>3144686</v>
      </c>
      <c r="Z6" s="140">
        <v>28.67</v>
      </c>
      <c r="AA6" s="62">
        <v>297391400</v>
      </c>
    </row>
    <row r="7" spans="1:27" ht="13.5">
      <c r="A7" s="138" t="s">
        <v>76</v>
      </c>
      <c r="B7" s="136"/>
      <c r="C7" s="157">
        <v>146607000</v>
      </c>
      <c r="D7" s="157"/>
      <c r="E7" s="158">
        <v>458022000</v>
      </c>
      <c r="F7" s="159">
        <v>770364006</v>
      </c>
      <c r="G7" s="159">
        <v>13129000</v>
      </c>
      <c r="H7" s="159">
        <v>15258000</v>
      </c>
      <c r="I7" s="159">
        <v>15786000</v>
      </c>
      <c r="J7" s="159">
        <v>44173000</v>
      </c>
      <c r="K7" s="159">
        <v>-2373000</v>
      </c>
      <c r="L7" s="159">
        <v>18556000</v>
      </c>
      <c r="M7" s="159">
        <v>20938000</v>
      </c>
      <c r="N7" s="159">
        <v>37121000</v>
      </c>
      <c r="O7" s="159">
        <v>3491000</v>
      </c>
      <c r="P7" s="159">
        <v>2200000</v>
      </c>
      <c r="Q7" s="159">
        <v>73752000</v>
      </c>
      <c r="R7" s="159">
        <v>79443000</v>
      </c>
      <c r="S7" s="159"/>
      <c r="T7" s="159"/>
      <c r="U7" s="159"/>
      <c r="V7" s="159"/>
      <c r="W7" s="159">
        <v>160737000</v>
      </c>
      <c r="X7" s="159">
        <v>248614443</v>
      </c>
      <c r="Y7" s="159">
        <v>-87877443</v>
      </c>
      <c r="Z7" s="141">
        <v>-35.35</v>
      </c>
      <c r="AA7" s="225">
        <v>770364006</v>
      </c>
    </row>
    <row r="8" spans="1:27" ht="13.5">
      <c r="A8" s="138" t="s">
        <v>77</v>
      </c>
      <c r="B8" s="136"/>
      <c r="C8" s="155">
        <v>171133000</v>
      </c>
      <c r="D8" s="155"/>
      <c r="E8" s="156">
        <v>348000</v>
      </c>
      <c r="F8" s="60">
        <v>86400</v>
      </c>
      <c r="G8" s="60"/>
      <c r="H8" s="60"/>
      <c r="I8" s="60"/>
      <c r="J8" s="60"/>
      <c r="K8" s="60">
        <v>21260000</v>
      </c>
      <c r="L8" s="60">
        <v>342000</v>
      </c>
      <c r="M8" s="60">
        <v>7299000</v>
      </c>
      <c r="N8" s="60">
        <v>28901000</v>
      </c>
      <c r="O8" s="60">
        <v>4606000</v>
      </c>
      <c r="P8" s="60">
        <v>10780000</v>
      </c>
      <c r="Q8" s="60">
        <v>-44276000</v>
      </c>
      <c r="R8" s="60">
        <v>-28890000</v>
      </c>
      <c r="S8" s="60"/>
      <c r="T8" s="60"/>
      <c r="U8" s="60"/>
      <c r="V8" s="60"/>
      <c r="W8" s="60">
        <v>11000</v>
      </c>
      <c r="X8" s="60">
        <v>189058</v>
      </c>
      <c r="Y8" s="60">
        <v>-178058</v>
      </c>
      <c r="Z8" s="140">
        <v>-94.18</v>
      </c>
      <c r="AA8" s="62">
        <v>86400</v>
      </c>
    </row>
    <row r="9" spans="1:27" ht="13.5">
      <c r="A9" s="135" t="s">
        <v>78</v>
      </c>
      <c r="B9" s="136"/>
      <c r="C9" s="153">
        <f aca="true" t="shared" si="1" ref="C9:Y9">SUM(C10:C14)</f>
        <v>766705000</v>
      </c>
      <c r="D9" s="153">
        <f>SUM(D10:D14)</f>
        <v>0</v>
      </c>
      <c r="E9" s="154">
        <f t="shared" si="1"/>
        <v>1843699370</v>
      </c>
      <c r="F9" s="100">
        <f t="shared" si="1"/>
        <v>1942828192</v>
      </c>
      <c r="G9" s="100">
        <f t="shared" si="1"/>
        <v>71794000</v>
      </c>
      <c r="H9" s="100">
        <f t="shared" si="1"/>
        <v>77335000</v>
      </c>
      <c r="I9" s="100">
        <f t="shared" si="1"/>
        <v>73478000</v>
      </c>
      <c r="J9" s="100">
        <f t="shared" si="1"/>
        <v>222607000</v>
      </c>
      <c r="K9" s="100">
        <f t="shared" si="1"/>
        <v>70278000</v>
      </c>
      <c r="L9" s="100">
        <f t="shared" si="1"/>
        <v>41877000</v>
      </c>
      <c r="M9" s="100">
        <f t="shared" si="1"/>
        <v>135601000</v>
      </c>
      <c r="N9" s="100">
        <f t="shared" si="1"/>
        <v>247756000</v>
      </c>
      <c r="O9" s="100">
        <f t="shared" si="1"/>
        <v>37846000</v>
      </c>
      <c r="P9" s="100">
        <f t="shared" si="1"/>
        <v>71719000</v>
      </c>
      <c r="Q9" s="100">
        <f t="shared" si="1"/>
        <v>108219000</v>
      </c>
      <c r="R9" s="100">
        <f t="shared" si="1"/>
        <v>217784000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688147000</v>
      </c>
      <c r="X9" s="100">
        <f t="shared" si="1"/>
        <v>1000759693</v>
      </c>
      <c r="Y9" s="100">
        <f t="shared" si="1"/>
        <v>-312612693</v>
      </c>
      <c r="Z9" s="137">
        <f>+IF(X9&lt;&gt;0,+(Y9/X9)*100,0)</f>
        <v>-31.23753836077009</v>
      </c>
      <c r="AA9" s="102">
        <f>SUM(AA10:AA14)</f>
        <v>1942828192</v>
      </c>
    </row>
    <row r="10" spans="1:27" ht="13.5">
      <c r="A10" s="138" t="s">
        <v>79</v>
      </c>
      <c r="B10" s="136"/>
      <c r="C10" s="155">
        <v>134632000</v>
      </c>
      <c r="D10" s="155"/>
      <c r="E10" s="156">
        <v>364496370</v>
      </c>
      <c r="F10" s="60">
        <v>347477012</v>
      </c>
      <c r="G10" s="60">
        <v>2613000</v>
      </c>
      <c r="H10" s="60">
        <v>8833000</v>
      </c>
      <c r="I10" s="60">
        <v>6313000</v>
      </c>
      <c r="J10" s="60">
        <v>17759000</v>
      </c>
      <c r="K10" s="60">
        <v>19989000</v>
      </c>
      <c r="L10" s="60">
        <v>7236000</v>
      </c>
      <c r="M10" s="60">
        <v>10892000</v>
      </c>
      <c r="N10" s="60">
        <v>38117000</v>
      </c>
      <c r="O10" s="60">
        <v>13734000</v>
      </c>
      <c r="P10" s="60">
        <v>9692000</v>
      </c>
      <c r="Q10" s="60">
        <v>5280000</v>
      </c>
      <c r="R10" s="60">
        <v>28706000</v>
      </c>
      <c r="S10" s="60"/>
      <c r="T10" s="60"/>
      <c r="U10" s="60"/>
      <c r="V10" s="60"/>
      <c r="W10" s="60">
        <v>84582000</v>
      </c>
      <c r="X10" s="60">
        <v>197848467</v>
      </c>
      <c r="Y10" s="60">
        <v>-113266467</v>
      </c>
      <c r="Z10" s="140">
        <v>-57.25</v>
      </c>
      <c r="AA10" s="62">
        <v>347477012</v>
      </c>
    </row>
    <row r="11" spans="1:27" ht="13.5">
      <c r="A11" s="138" t="s">
        <v>80</v>
      </c>
      <c r="B11" s="136"/>
      <c r="C11" s="155">
        <v>25558000</v>
      </c>
      <c r="D11" s="155"/>
      <c r="E11" s="156">
        <v>99323000</v>
      </c>
      <c r="F11" s="60">
        <v>233073280</v>
      </c>
      <c r="G11" s="60">
        <v>1160000</v>
      </c>
      <c r="H11" s="60">
        <v>807000</v>
      </c>
      <c r="I11" s="60">
        <v>1259000</v>
      </c>
      <c r="J11" s="60">
        <v>3226000</v>
      </c>
      <c r="K11" s="60">
        <v>-447000</v>
      </c>
      <c r="L11" s="60">
        <v>580000</v>
      </c>
      <c r="M11" s="60">
        <v>1704000</v>
      </c>
      <c r="N11" s="60">
        <v>1837000</v>
      </c>
      <c r="O11" s="60">
        <v>255000</v>
      </c>
      <c r="P11" s="60">
        <v>350000</v>
      </c>
      <c r="Q11" s="60">
        <v>950000</v>
      </c>
      <c r="R11" s="60">
        <v>1555000</v>
      </c>
      <c r="S11" s="60"/>
      <c r="T11" s="60"/>
      <c r="U11" s="60"/>
      <c r="V11" s="60"/>
      <c r="W11" s="60">
        <v>6618000</v>
      </c>
      <c r="X11" s="60">
        <v>53912415</v>
      </c>
      <c r="Y11" s="60">
        <v>-47294415</v>
      </c>
      <c r="Z11" s="140">
        <v>-87.72</v>
      </c>
      <c r="AA11" s="62">
        <v>233073280</v>
      </c>
    </row>
    <row r="12" spans="1:27" ht="13.5">
      <c r="A12" s="138" t="s">
        <v>81</v>
      </c>
      <c r="B12" s="136"/>
      <c r="C12" s="155">
        <v>36705000</v>
      </c>
      <c r="D12" s="155"/>
      <c r="E12" s="156">
        <v>76416000</v>
      </c>
      <c r="F12" s="60">
        <v>57163900</v>
      </c>
      <c r="G12" s="60">
        <v>55000</v>
      </c>
      <c r="H12" s="60">
        <v>473000</v>
      </c>
      <c r="I12" s="60">
        <v>7608000</v>
      </c>
      <c r="J12" s="60">
        <v>8136000</v>
      </c>
      <c r="K12" s="60">
        <v>904000</v>
      </c>
      <c r="L12" s="60">
        <v>599000</v>
      </c>
      <c r="M12" s="60">
        <v>544000</v>
      </c>
      <c r="N12" s="60">
        <v>2047000</v>
      </c>
      <c r="O12" s="60">
        <v>1006000</v>
      </c>
      <c r="P12" s="60">
        <v>629000</v>
      </c>
      <c r="Q12" s="60">
        <v>2275000</v>
      </c>
      <c r="R12" s="60">
        <v>3910000</v>
      </c>
      <c r="S12" s="60"/>
      <c r="T12" s="60"/>
      <c r="U12" s="60"/>
      <c r="V12" s="60"/>
      <c r="W12" s="60">
        <v>14093000</v>
      </c>
      <c r="X12" s="60">
        <v>41478604</v>
      </c>
      <c r="Y12" s="60">
        <v>-27385604</v>
      </c>
      <c r="Z12" s="140">
        <v>-66.02</v>
      </c>
      <c r="AA12" s="62">
        <v>57163900</v>
      </c>
    </row>
    <row r="13" spans="1:27" ht="13.5">
      <c r="A13" s="138" t="s">
        <v>82</v>
      </c>
      <c r="B13" s="136"/>
      <c r="C13" s="155">
        <v>560506000</v>
      </c>
      <c r="D13" s="155"/>
      <c r="E13" s="156">
        <v>1289375000</v>
      </c>
      <c r="F13" s="60">
        <v>1287375000</v>
      </c>
      <c r="G13" s="60">
        <v>67463000</v>
      </c>
      <c r="H13" s="60">
        <v>65500000</v>
      </c>
      <c r="I13" s="60">
        <v>57668000</v>
      </c>
      <c r="J13" s="60">
        <v>190631000</v>
      </c>
      <c r="K13" s="60">
        <v>47790000</v>
      </c>
      <c r="L13" s="60">
        <v>32231000</v>
      </c>
      <c r="M13" s="60">
        <v>121217000</v>
      </c>
      <c r="N13" s="60">
        <v>201238000</v>
      </c>
      <c r="O13" s="60">
        <v>22463000</v>
      </c>
      <c r="P13" s="60">
        <v>60037000</v>
      </c>
      <c r="Q13" s="60">
        <v>99375000</v>
      </c>
      <c r="R13" s="60">
        <v>181875000</v>
      </c>
      <c r="S13" s="60"/>
      <c r="T13" s="60"/>
      <c r="U13" s="60"/>
      <c r="V13" s="60"/>
      <c r="W13" s="60">
        <v>573744000</v>
      </c>
      <c r="X13" s="60">
        <v>699872967</v>
      </c>
      <c r="Y13" s="60">
        <v>-126128967</v>
      </c>
      <c r="Z13" s="140">
        <v>-18.02</v>
      </c>
      <c r="AA13" s="62">
        <v>1287375000</v>
      </c>
    </row>
    <row r="14" spans="1:27" ht="13.5">
      <c r="A14" s="138" t="s">
        <v>83</v>
      </c>
      <c r="B14" s="136"/>
      <c r="C14" s="157">
        <v>9304000</v>
      </c>
      <c r="D14" s="157"/>
      <c r="E14" s="158">
        <v>14089000</v>
      </c>
      <c r="F14" s="159">
        <v>17739000</v>
      </c>
      <c r="G14" s="159">
        <v>503000</v>
      </c>
      <c r="H14" s="159">
        <v>1722000</v>
      </c>
      <c r="I14" s="159">
        <v>630000</v>
      </c>
      <c r="J14" s="159">
        <v>2855000</v>
      </c>
      <c r="K14" s="159">
        <v>2042000</v>
      </c>
      <c r="L14" s="159">
        <v>1231000</v>
      </c>
      <c r="M14" s="159">
        <v>1244000</v>
      </c>
      <c r="N14" s="159">
        <v>4517000</v>
      </c>
      <c r="O14" s="159">
        <v>388000</v>
      </c>
      <c r="P14" s="159">
        <v>1011000</v>
      </c>
      <c r="Q14" s="159">
        <v>339000</v>
      </c>
      <c r="R14" s="159">
        <v>1738000</v>
      </c>
      <c r="S14" s="159"/>
      <c r="T14" s="159"/>
      <c r="U14" s="159"/>
      <c r="V14" s="159"/>
      <c r="W14" s="159">
        <v>9110000</v>
      </c>
      <c r="X14" s="159">
        <v>7647240</v>
      </c>
      <c r="Y14" s="159">
        <v>1462760</v>
      </c>
      <c r="Z14" s="141">
        <v>19.13</v>
      </c>
      <c r="AA14" s="225">
        <v>17739000</v>
      </c>
    </row>
    <row r="15" spans="1:27" ht="13.5">
      <c r="A15" s="135" t="s">
        <v>84</v>
      </c>
      <c r="B15" s="142"/>
      <c r="C15" s="153">
        <f aca="true" t="shared" si="2" ref="C15:Y15">SUM(C16:C18)</f>
        <v>1937347000</v>
      </c>
      <c r="D15" s="153">
        <f>SUM(D16:D18)</f>
        <v>0</v>
      </c>
      <c r="E15" s="154">
        <f t="shared" si="2"/>
        <v>2572453000</v>
      </c>
      <c r="F15" s="100">
        <f t="shared" si="2"/>
        <v>1835078327</v>
      </c>
      <c r="G15" s="100">
        <f t="shared" si="2"/>
        <v>107506000</v>
      </c>
      <c r="H15" s="100">
        <f t="shared" si="2"/>
        <v>96632000</v>
      </c>
      <c r="I15" s="100">
        <f t="shared" si="2"/>
        <v>63930000</v>
      </c>
      <c r="J15" s="100">
        <f t="shared" si="2"/>
        <v>268068000</v>
      </c>
      <c r="K15" s="100">
        <f t="shared" si="2"/>
        <v>79047000</v>
      </c>
      <c r="L15" s="100">
        <f t="shared" si="2"/>
        <v>129826000</v>
      </c>
      <c r="M15" s="100">
        <f t="shared" si="2"/>
        <v>103130000</v>
      </c>
      <c r="N15" s="100">
        <f t="shared" si="2"/>
        <v>312003000</v>
      </c>
      <c r="O15" s="100">
        <f t="shared" si="2"/>
        <v>73363000</v>
      </c>
      <c r="P15" s="100">
        <f t="shared" si="2"/>
        <v>13562000</v>
      </c>
      <c r="Q15" s="100">
        <f t="shared" si="2"/>
        <v>120751600</v>
      </c>
      <c r="R15" s="100">
        <f t="shared" si="2"/>
        <v>207676600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787747600</v>
      </c>
      <c r="X15" s="100">
        <f t="shared" si="2"/>
        <v>1396327106</v>
      </c>
      <c r="Y15" s="100">
        <f t="shared" si="2"/>
        <v>-608579506</v>
      </c>
      <c r="Z15" s="137">
        <f>+IF(X15&lt;&gt;0,+(Y15/X15)*100,0)</f>
        <v>-43.584307959427385</v>
      </c>
      <c r="AA15" s="102">
        <f>SUM(AA16:AA18)</f>
        <v>1835078327</v>
      </c>
    </row>
    <row r="16" spans="1:27" ht="13.5">
      <c r="A16" s="138" t="s">
        <v>85</v>
      </c>
      <c r="B16" s="136"/>
      <c r="C16" s="155">
        <v>277640000</v>
      </c>
      <c r="D16" s="155"/>
      <c r="E16" s="156">
        <v>360608000</v>
      </c>
      <c r="F16" s="60">
        <v>359468916</v>
      </c>
      <c r="G16" s="60">
        <v>534000</v>
      </c>
      <c r="H16" s="60">
        <v>14044000</v>
      </c>
      <c r="I16" s="60">
        <v>5859000</v>
      </c>
      <c r="J16" s="60">
        <v>20437000</v>
      </c>
      <c r="K16" s="60">
        <v>26575000</v>
      </c>
      <c r="L16" s="60">
        <v>15843000</v>
      </c>
      <c r="M16" s="60">
        <v>30307000</v>
      </c>
      <c r="N16" s="60">
        <v>72725000</v>
      </c>
      <c r="O16" s="60">
        <v>14454000</v>
      </c>
      <c r="P16" s="60">
        <v>5017000</v>
      </c>
      <c r="Q16" s="60">
        <v>28742000</v>
      </c>
      <c r="R16" s="60">
        <v>48213000</v>
      </c>
      <c r="S16" s="60"/>
      <c r="T16" s="60"/>
      <c r="U16" s="60"/>
      <c r="V16" s="60"/>
      <c r="W16" s="60">
        <v>141375000</v>
      </c>
      <c r="X16" s="60">
        <v>195737753</v>
      </c>
      <c r="Y16" s="60">
        <v>-54362753</v>
      </c>
      <c r="Z16" s="140">
        <v>-27.77</v>
      </c>
      <c r="AA16" s="62">
        <v>359468916</v>
      </c>
    </row>
    <row r="17" spans="1:27" ht="13.5">
      <c r="A17" s="138" t="s">
        <v>86</v>
      </c>
      <c r="B17" s="136"/>
      <c r="C17" s="155">
        <v>1659707000</v>
      </c>
      <c r="D17" s="155"/>
      <c r="E17" s="156">
        <v>2211845000</v>
      </c>
      <c r="F17" s="60">
        <v>1463096911</v>
      </c>
      <c r="G17" s="60">
        <v>106972000</v>
      </c>
      <c r="H17" s="60">
        <v>82588000</v>
      </c>
      <c r="I17" s="60">
        <v>58071000</v>
      </c>
      <c r="J17" s="60">
        <v>247631000</v>
      </c>
      <c r="K17" s="60">
        <v>52472000</v>
      </c>
      <c r="L17" s="60">
        <v>113983000</v>
      </c>
      <c r="M17" s="60">
        <v>72823000</v>
      </c>
      <c r="N17" s="60">
        <v>239278000</v>
      </c>
      <c r="O17" s="60">
        <v>58909000</v>
      </c>
      <c r="P17" s="60">
        <v>8545000</v>
      </c>
      <c r="Q17" s="60">
        <v>92009600</v>
      </c>
      <c r="R17" s="60">
        <v>159463600</v>
      </c>
      <c r="S17" s="60"/>
      <c r="T17" s="60"/>
      <c r="U17" s="60"/>
      <c r="V17" s="60"/>
      <c r="W17" s="60">
        <v>646372600</v>
      </c>
      <c r="X17" s="60">
        <v>1200589353</v>
      </c>
      <c r="Y17" s="60">
        <v>-554216753</v>
      </c>
      <c r="Z17" s="140">
        <v>-46.16</v>
      </c>
      <c r="AA17" s="62">
        <v>1463096911</v>
      </c>
    </row>
    <row r="18" spans="1:27" ht="13.5">
      <c r="A18" s="138" t="s">
        <v>87</v>
      </c>
      <c r="B18" s="136"/>
      <c r="C18" s="155"/>
      <c r="D18" s="155"/>
      <c r="E18" s="156"/>
      <c r="F18" s="60">
        <v>12512500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12512500</v>
      </c>
    </row>
    <row r="19" spans="1:27" ht="13.5">
      <c r="A19" s="135" t="s">
        <v>88</v>
      </c>
      <c r="B19" s="142"/>
      <c r="C19" s="153">
        <f aca="true" t="shared" si="3" ref="C19:Y19">SUM(C20:C23)</f>
        <v>2387868000</v>
      </c>
      <c r="D19" s="153">
        <f>SUM(D20:D23)</f>
        <v>0</v>
      </c>
      <c r="E19" s="154">
        <f t="shared" si="3"/>
        <v>2323255380</v>
      </c>
      <c r="F19" s="100">
        <f t="shared" si="3"/>
        <v>2452331975</v>
      </c>
      <c r="G19" s="100">
        <f t="shared" si="3"/>
        <v>187374000</v>
      </c>
      <c r="H19" s="100">
        <f t="shared" si="3"/>
        <v>78067000</v>
      </c>
      <c r="I19" s="100">
        <f t="shared" si="3"/>
        <v>77844000</v>
      </c>
      <c r="J19" s="100">
        <f t="shared" si="3"/>
        <v>343285000</v>
      </c>
      <c r="K19" s="100">
        <f t="shared" si="3"/>
        <v>114294000</v>
      </c>
      <c r="L19" s="100">
        <f t="shared" si="3"/>
        <v>243415000</v>
      </c>
      <c r="M19" s="100">
        <f t="shared" si="3"/>
        <v>180303000</v>
      </c>
      <c r="N19" s="100">
        <f t="shared" si="3"/>
        <v>538012000</v>
      </c>
      <c r="O19" s="100">
        <f t="shared" si="3"/>
        <v>85986000</v>
      </c>
      <c r="P19" s="100">
        <f t="shared" si="3"/>
        <v>104708000</v>
      </c>
      <c r="Q19" s="100">
        <f t="shared" si="3"/>
        <v>46947600</v>
      </c>
      <c r="R19" s="100">
        <f t="shared" si="3"/>
        <v>237641600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1118938600</v>
      </c>
      <c r="X19" s="100">
        <f t="shared" si="3"/>
        <v>1261062570</v>
      </c>
      <c r="Y19" s="100">
        <f t="shared" si="3"/>
        <v>-142123970</v>
      </c>
      <c r="Z19" s="137">
        <f>+IF(X19&lt;&gt;0,+(Y19/X19)*100,0)</f>
        <v>-11.270175912048519</v>
      </c>
      <c r="AA19" s="102">
        <f>SUM(AA20:AA23)</f>
        <v>2452331975</v>
      </c>
    </row>
    <row r="20" spans="1:27" ht="13.5">
      <c r="A20" s="138" t="s">
        <v>89</v>
      </c>
      <c r="B20" s="136"/>
      <c r="C20" s="155">
        <v>744713000</v>
      </c>
      <c r="D20" s="155"/>
      <c r="E20" s="156">
        <v>806000380</v>
      </c>
      <c r="F20" s="60">
        <v>762113825</v>
      </c>
      <c r="G20" s="60">
        <v>117581000</v>
      </c>
      <c r="H20" s="60">
        <v>41163000</v>
      </c>
      <c r="I20" s="60">
        <v>-4112000</v>
      </c>
      <c r="J20" s="60">
        <v>154632000</v>
      </c>
      <c r="K20" s="60">
        <v>48674000</v>
      </c>
      <c r="L20" s="60">
        <v>149043000</v>
      </c>
      <c r="M20" s="60">
        <v>72344000</v>
      </c>
      <c r="N20" s="60">
        <v>270061000</v>
      </c>
      <c r="O20" s="60">
        <v>53595000</v>
      </c>
      <c r="P20" s="60">
        <v>57997000</v>
      </c>
      <c r="Q20" s="60">
        <v>18685000</v>
      </c>
      <c r="R20" s="60">
        <v>130277000</v>
      </c>
      <c r="S20" s="60"/>
      <c r="T20" s="60"/>
      <c r="U20" s="60"/>
      <c r="V20" s="60"/>
      <c r="W20" s="60">
        <v>554970000</v>
      </c>
      <c r="X20" s="60">
        <v>437496800</v>
      </c>
      <c r="Y20" s="60">
        <v>117473200</v>
      </c>
      <c r="Z20" s="140">
        <v>26.85</v>
      </c>
      <c r="AA20" s="62">
        <v>762113825</v>
      </c>
    </row>
    <row r="21" spans="1:27" ht="13.5">
      <c r="A21" s="138" t="s">
        <v>90</v>
      </c>
      <c r="B21" s="136"/>
      <c r="C21" s="155">
        <v>670679000</v>
      </c>
      <c r="D21" s="155"/>
      <c r="E21" s="156">
        <v>775896000</v>
      </c>
      <c r="F21" s="60">
        <v>776715850</v>
      </c>
      <c r="G21" s="60">
        <v>15244000</v>
      </c>
      <c r="H21" s="60">
        <v>25699000</v>
      </c>
      <c r="I21" s="60">
        <v>31464000</v>
      </c>
      <c r="J21" s="60">
        <v>72407000</v>
      </c>
      <c r="K21" s="60">
        <v>41367000</v>
      </c>
      <c r="L21" s="60">
        <v>46100000</v>
      </c>
      <c r="M21" s="60">
        <v>44572000</v>
      </c>
      <c r="N21" s="60">
        <v>132039000</v>
      </c>
      <c r="O21" s="60">
        <v>24356000</v>
      </c>
      <c r="P21" s="60">
        <v>24441000</v>
      </c>
      <c r="Q21" s="60">
        <v>20739600</v>
      </c>
      <c r="R21" s="60">
        <v>69536600</v>
      </c>
      <c r="S21" s="60"/>
      <c r="T21" s="60"/>
      <c r="U21" s="60"/>
      <c r="V21" s="60"/>
      <c r="W21" s="60">
        <v>273982600</v>
      </c>
      <c r="X21" s="60">
        <v>421156198</v>
      </c>
      <c r="Y21" s="60">
        <v>-147173598</v>
      </c>
      <c r="Z21" s="140">
        <v>-34.95</v>
      </c>
      <c r="AA21" s="62">
        <v>776715850</v>
      </c>
    </row>
    <row r="22" spans="1:27" ht="13.5">
      <c r="A22" s="138" t="s">
        <v>91</v>
      </c>
      <c r="B22" s="136"/>
      <c r="C22" s="157">
        <v>918672000</v>
      </c>
      <c r="D22" s="157"/>
      <c r="E22" s="158">
        <v>604945000</v>
      </c>
      <c r="F22" s="159">
        <v>844652300</v>
      </c>
      <c r="G22" s="159">
        <v>54153000</v>
      </c>
      <c r="H22" s="159">
        <v>10814000</v>
      </c>
      <c r="I22" s="159">
        <v>49077000</v>
      </c>
      <c r="J22" s="159">
        <v>114044000</v>
      </c>
      <c r="K22" s="159">
        <v>20314000</v>
      </c>
      <c r="L22" s="159">
        <v>45630000</v>
      </c>
      <c r="M22" s="159">
        <v>51875000</v>
      </c>
      <c r="N22" s="159">
        <v>117819000</v>
      </c>
      <c r="O22" s="159">
        <v>7540000</v>
      </c>
      <c r="P22" s="159">
        <v>20996000</v>
      </c>
      <c r="Q22" s="159">
        <v>5791000</v>
      </c>
      <c r="R22" s="159">
        <v>34327000</v>
      </c>
      <c r="S22" s="159"/>
      <c r="T22" s="159"/>
      <c r="U22" s="159"/>
      <c r="V22" s="159"/>
      <c r="W22" s="159">
        <v>266190000</v>
      </c>
      <c r="X22" s="159">
        <v>328364147</v>
      </c>
      <c r="Y22" s="159">
        <v>-62174147</v>
      </c>
      <c r="Z22" s="141">
        <v>-18.93</v>
      </c>
      <c r="AA22" s="225">
        <v>844652300</v>
      </c>
    </row>
    <row r="23" spans="1:27" ht="13.5">
      <c r="A23" s="138" t="s">
        <v>92</v>
      </c>
      <c r="B23" s="136"/>
      <c r="C23" s="155">
        <v>53804000</v>
      </c>
      <c r="D23" s="155"/>
      <c r="E23" s="156">
        <v>136414000</v>
      </c>
      <c r="F23" s="60">
        <v>68850000</v>
      </c>
      <c r="G23" s="60">
        <v>396000</v>
      </c>
      <c r="H23" s="60">
        <v>391000</v>
      </c>
      <c r="I23" s="60">
        <v>1415000</v>
      </c>
      <c r="J23" s="60">
        <v>2202000</v>
      </c>
      <c r="K23" s="60">
        <v>3939000</v>
      </c>
      <c r="L23" s="60">
        <v>2642000</v>
      </c>
      <c r="M23" s="60">
        <v>11512000</v>
      </c>
      <c r="N23" s="60">
        <v>18093000</v>
      </c>
      <c r="O23" s="60">
        <v>495000</v>
      </c>
      <c r="P23" s="60">
        <v>1274000</v>
      </c>
      <c r="Q23" s="60">
        <v>1732000</v>
      </c>
      <c r="R23" s="60">
        <v>3501000</v>
      </c>
      <c r="S23" s="60"/>
      <c r="T23" s="60"/>
      <c r="U23" s="60"/>
      <c r="V23" s="60"/>
      <c r="W23" s="60">
        <v>23796000</v>
      </c>
      <c r="X23" s="60">
        <v>74045425</v>
      </c>
      <c r="Y23" s="60">
        <v>-50249425</v>
      </c>
      <c r="Z23" s="140">
        <v>-67.86</v>
      </c>
      <c r="AA23" s="62">
        <v>68850000</v>
      </c>
    </row>
    <row r="24" spans="1:27" ht="13.5">
      <c r="A24" s="135" t="s">
        <v>93</v>
      </c>
      <c r="B24" s="142"/>
      <c r="C24" s="153">
        <v>32951000</v>
      </c>
      <c r="D24" s="153"/>
      <c r="E24" s="154">
        <v>122101250</v>
      </c>
      <c r="F24" s="100">
        <v>37551700</v>
      </c>
      <c r="G24" s="100">
        <v>8000</v>
      </c>
      <c r="H24" s="100">
        <v>3178000</v>
      </c>
      <c r="I24" s="100">
        <v>5727000</v>
      </c>
      <c r="J24" s="100">
        <v>8913000</v>
      </c>
      <c r="K24" s="100">
        <v>-3105000</v>
      </c>
      <c r="L24" s="100">
        <v>-2016000</v>
      </c>
      <c r="M24" s="100">
        <v>8774000</v>
      </c>
      <c r="N24" s="100">
        <v>3653000</v>
      </c>
      <c r="O24" s="100">
        <v>31000</v>
      </c>
      <c r="P24" s="100">
        <v>541000</v>
      </c>
      <c r="Q24" s="100">
        <v>3818000</v>
      </c>
      <c r="R24" s="100">
        <v>4390000</v>
      </c>
      <c r="S24" s="100"/>
      <c r="T24" s="100"/>
      <c r="U24" s="100"/>
      <c r="V24" s="100"/>
      <c r="W24" s="100">
        <v>16956000</v>
      </c>
      <c r="X24" s="100">
        <v>85737257</v>
      </c>
      <c r="Y24" s="100">
        <v>-68781257</v>
      </c>
      <c r="Z24" s="137">
        <v>-80.22</v>
      </c>
      <c r="AA24" s="102">
        <v>37551700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5466428000</v>
      </c>
      <c r="D25" s="217">
        <f>+D5+D9+D15+D19+D24</f>
        <v>0</v>
      </c>
      <c r="E25" s="230">
        <f t="shared" si="4"/>
        <v>7340084000</v>
      </c>
      <c r="F25" s="219">
        <f t="shared" si="4"/>
        <v>7335632000</v>
      </c>
      <c r="G25" s="219">
        <f t="shared" si="4"/>
        <v>380039000</v>
      </c>
      <c r="H25" s="219">
        <f t="shared" si="4"/>
        <v>272037000</v>
      </c>
      <c r="I25" s="219">
        <f t="shared" si="4"/>
        <v>239508000</v>
      </c>
      <c r="J25" s="219">
        <f t="shared" si="4"/>
        <v>891584000</v>
      </c>
      <c r="K25" s="219">
        <f t="shared" si="4"/>
        <v>281818000</v>
      </c>
      <c r="L25" s="219">
        <f t="shared" si="4"/>
        <v>433430000</v>
      </c>
      <c r="M25" s="219">
        <f t="shared" si="4"/>
        <v>457638000</v>
      </c>
      <c r="N25" s="219">
        <f t="shared" si="4"/>
        <v>1172886000</v>
      </c>
      <c r="O25" s="219">
        <f t="shared" si="4"/>
        <v>207302000</v>
      </c>
      <c r="P25" s="219">
        <f t="shared" si="4"/>
        <v>204481000</v>
      </c>
      <c r="Q25" s="219">
        <f t="shared" si="4"/>
        <v>310396200</v>
      </c>
      <c r="R25" s="219">
        <f t="shared" si="4"/>
        <v>722179200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2786649200</v>
      </c>
      <c r="X25" s="219">
        <f t="shared" si="4"/>
        <v>4003657441</v>
      </c>
      <c r="Y25" s="219">
        <f t="shared" si="4"/>
        <v>-1217008241</v>
      </c>
      <c r="Z25" s="231">
        <f>+IF(X25&lt;&gt;0,+(Y25/X25)*100,0)</f>
        <v>-30.397411839910703</v>
      </c>
      <c r="AA25" s="232">
        <f>+AA5+AA9+AA15+AA19+AA24</f>
        <v>7335632000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2567232000</v>
      </c>
      <c r="D28" s="155"/>
      <c r="E28" s="156">
        <v>2944747000</v>
      </c>
      <c r="F28" s="60">
        <v>2899344000</v>
      </c>
      <c r="G28" s="60">
        <v>56373000</v>
      </c>
      <c r="H28" s="60">
        <v>160694000</v>
      </c>
      <c r="I28" s="60">
        <v>106907000</v>
      </c>
      <c r="J28" s="60">
        <v>323974000</v>
      </c>
      <c r="K28" s="60">
        <v>100158000</v>
      </c>
      <c r="L28" s="60">
        <v>134171000</v>
      </c>
      <c r="M28" s="60">
        <v>216431000</v>
      </c>
      <c r="N28" s="60">
        <v>450760000</v>
      </c>
      <c r="O28" s="60">
        <v>147528000</v>
      </c>
      <c r="P28" s="60">
        <v>176823000</v>
      </c>
      <c r="Q28" s="60">
        <v>182259000</v>
      </c>
      <c r="R28" s="60">
        <v>506610000</v>
      </c>
      <c r="S28" s="60"/>
      <c r="T28" s="60"/>
      <c r="U28" s="60"/>
      <c r="V28" s="60"/>
      <c r="W28" s="60">
        <v>1281344000</v>
      </c>
      <c r="X28" s="60">
        <v>1598408402</v>
      </c>
      <c r="Y28" s="60">
        <v>-317064402</v>
      </c>
      <c r="Z28" s="140">
        <v>-19.84</v>
      </c>
      <c r="AA28" s="155">
        <v>2899344000</v>
      </c>
    </row>
    <row r="29" spans="1:27" ht="13.5">
      <c r="A29" s="234" t="s">
        <v>134</v>
      </c>
      <c r="B29" s="136"/>
      <c r="C29" s="155">
        <v>383028000</v>
      </c>
      <c r="D29" s="155"/>
      <c r="E29" s="156">
        <v>862289000</v>
      </c>
      <c r="F29" s="60">
        <v>862289000</v>
      </c>
      <c r="G29" s="60">
        <v>62623000</v>
      </c>
      <c r="H29" s="60">
        <v>49554000</v>
      </c>
      <c r="I29" s="60">
        <v>45810000</v>
      </c>
      <c r="J29" s="60">
        <v>157987000</v>
      </c>
      <c r="K29" s="60">
        <v>32252000</v>
      </c>
      <c r="L29" s="60">
        <v>14019000</v>
      </c>
      <c r="M29" s="60">
        <v>59715000</v>
      </c>
      <c r="N29" s="60">
        <v>105986000</v>
      </c>
      <c r="O29" s="60">
        <v>16165000</v>
      </c>
      <c r="P29" s="60">
        <v>27837000</v>
      </c>
      <c r="Q29" s="60">
        <v>70405000</v>
      </c>
      <c r="R29" s="60">
        <v>114407000</v>
      </c>
      <c r="S29" s="60"/>
      <c r="T29" s="60"/>
      <c r="U29" s="60"/>
      <c r="V29" s="60"/>
      <c r="W29" s="60">
        <v>378380000</v>
      </c>
      <c r="X29" s="60">
        <v>468050469</v>
      </c>
      <c r="Y29" s="60">
        <v>-89670469</v>
      </c>
      <c r="Z29" s="140">
        <v>-19.16</v>
      </c>
      <c r="AA29" s="62">
        <v>862289000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12162000</v>
      </c>
      <c r="D31" s="155"/>
      <c r="E31" s="156"/>
      <c r="F31" s="60">
        <v>9753000</v>
      </c>
      <c r="G31" s="60"/>
      <c r="H31" s="60"/>
      <c r="I31" s="60"/>
      <c r="J31" s="60"/>
      <c r="K31" s="60"/>
      <c r="L31" s="60"/>
      <c r="M31" s="60"/>
      <c r="N31" s="60"/>
      <c r="O31" s="60"/>
      <c r="P31" s="60">
        <v>2612000</v>
      </c>
      <c r="Q31" s="60">
        <v>7367000</v>
      </c>
      <c r="R31" s="60">
        <v>9979000</v>
      </c>
      <c r="S31" s="60"/>
      <c r="T31" s="60"/>
      <c r="U31" s="60"/>
      <c r="V31" s="60"/>
      <c r="W31" s="60">
        <v>9979000</v>
      </c>
      <c r="X31" s="60"/>
      <c r="Y31" s="60">
        <v>9979000</v>
      </c>
      <c r="Z31" s="140"/>
      <c r="AA31" s="62">
        <v>9753000</v>
      </c>
    </row>
    <row r="32" spans="1:27" ht="13.5">
      <c r="A32" s="236" t="s">
        <v>46</v>
      </c>
      <c r="B32" s="136"/>
      <c r="C32" s="210">
        <f aca="true" t="shared" si="5" ref="C32:Y32">SUM(C28:C31)</f>
        <v>2962422000</v>
      </c>
      <c r="D32" s="210">
        <f>SUM(D28:D31)</f>
        <v>0</v>
      </c>
      <c r="E32" s="211">
        <f t="shared" si="5"/>
        <v>3807036000</v>
      </c>
      <c r="F32" s="77">
        <f t="shared" si="5"/>
        <v>3771386000</v>
      </c>
      <c r="G32" s="77">
        <f t="shared" si="5"/>
        <v>118996000</v>
      </c>
      <c r="H32" s="77">
        <f t="shared" si="5"/>
        <v>210248000</v>
      </c>
      <c r="I32" s="77">
        <f t="shared" si="5"/>
        <v>152717000</v>
      </c>
      <c r="J32" s="77">
        <f t="shared" si="5"/>
        <v>481961000</v>
      </c>
      <c r="K32" s="77">
        <f t="shared" si="5"/>
        <v>132410000</v>
      </c>
      <c r="L32" s="77">
        <f t="shared" si="5"/>
        <v>148190000</v>
      </c>
      <c r="M32" s="77">
        <f t="shared" si="5"/>
        <v>276146000</v>
      </c>
      <c r="N32" s="77">
        <f t="shared" si="5"/>
        <v>556746000</v>
      </c>
      <c r="O32" s="77">
        <f t="shared" si="5"/>
        <v>163693000</v>
      </c>
      <c r="P32" s="77">
        <f t="shared" si="5"/>
        <v>207272000</v>
      </c>
      <c r="Q32" s="77">
        <f t="shared" si="5"/>
        <v>260031000</v>
      </c>
      <c r="R32" s="77">
        <f t="shared" si="5"/>
        <v>630996000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1669703000</v>
      </c>
      <c r="X32" s="77">
        <f t="shared" si="5"/>
        <v>2066458871</v>
      </c>
      <c r="Y32" s="77">
        <f t="shared" si="5"/>
        <v>-396755871</v>
      </c>
      <c r="Z32" s="212">
        <f>+IF(X32&lt;&gt;0,+(Y32/X32)*100,0)</f>
        <v>-19.199795193988162</v>
      </c>
      <c r="AA32" s="79">
        <f>SUM(AA28:AA31)</f>
        <v>3771386000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171914000</v>
      </c>
      <c r="D34" s="155"/>
      <c r="E34" s="156">
        <v>1000000000</v>
      </c>
      <c r="F34" s="60">
        <v>1000000000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542800000</v>
      </c>
      <c r="Y34" s="60">
        <v>-542800000</v>
      </c>
      <c r="Z34" s="140">
        <v>-100</v>
      </c>
      <c r="AA34" s="62">
        <v>1000000000</v>
      </c>
    </row>
    <row r="35" spans="1:27" ht="13.5">
      <c r="A35" s="237" t="s">
        <v>53</v>
      </c>
      <c r="B35" s="136"/>
      <c r="C35" s="155">
        <v>2332092000</v>
      </c>
      <c r="D35" s="155"/>
      <c r="E35" s="156">
        <v>2533048000</v>
      </c>
      <c r="F35" s="60">
        <v>2564246000</v>
      </c>
      <c r="G35" s="60">
        <v>261043000</v>
      </c>
      <c r="H35" s="60">
        <v>61789000</v>
      </c>
      <c r="I35" s="60">
        <v>86791000</v>
      </c>
      <c r="J35" s="60">
        <v>409623000</v>
      </c>
      <c r="K35" s="60">
        <v>149408000</v>
      </c>
      <c r="L35" s="60">
        <v>285240000</v>
      </c>
      <c r="M35" s="60">
        <v>181492000</v>
      </c>
      <c r="N35" s="60">
        <v>616140000</v>
      </c>
      <c r="O35" s="60">
        <v>43609000</v>
      </c>
      <c r="P35" s="60">
        <v>-2791000</v>
      </c>
      <c r="Q35" s="60">
        <v>50365200</v>
      </c>
      <c r="R35" s="60">
        <v>91183200</v>
      </c>
      <c r="S35" s="60"/>
      <c r="T35" s="60"/>
      <c r="U35" s="60"/>
      <c r="V35" s="60"/>
      <c r="W35" s="60">
        <v>1116946200</v>
      </c>
      <c r="X35" s="60">
        <v>1394398560</v>
      </c>
      <c r="Y35" s="60">
        <v>-277452360</v>
      </c>
      <c r="Z35" s="140">
        <v>-19.9</v>
      </c>
      <c r="AA35" s="62">
        <v>2564246000</v>
      </c>
    </row>
    <row r="36" spans="1:27" ht="13.5">
      <c r="A36" s="238" t="s">
        <v>139</v>
      </c>
      <c r="B36" s="149"/>
      <c r="C36" s="222">
        <f aca="true" t="shared" si="6" ref="C36:Y36">SUM(C32:C35)</f>
        <v>5466428000</v>
      </c>
      <c r="D36" s="222">
        <f>SUM(D32:D35)</f>
        <v>0</v>
      </c>
      <c r="E36" s="218">
        <f t="shared" si="6"/>
        <v>7340084000</v>
      </c>
      <c r="F36" s="220">
        <f t="shared" si="6"/>
        <v>7335632000</v>
      </c>
      <c r="G36" s="220">
        <f t="shared" si="6"/>
        <v>380039000</v>
      </c>
      <c r="H36" s="220">
        <f t="shared" si="6"/>
        <v>272037000</v>
      </c>
      <c r="I36" s="220">
        <f t="shared" si="6"/>
        <v>239508000</v>
      </c>
      <c r="J36" s="220">
        <f t="shared" si="6"/>
        <v>891584000</v>
      </c>
      <c r="K36" s="220">
        <f t="shared" si="6"/>
        <v>281818000</v>
      </c>
      <c r="L36" s="220">
        <f t="shared" si="6"/>
        <v>433430000</v>
      </c>
      <c r="M36" s="220">
        <f t="shared" si="6"/>
        <v>457638000</v>
      </c>
      <c r="N36" s="220">
        <f t="shared" si="6"/>
        <v>1172886000</v>
      </c>
      <c r="O36" s="220">
        <f t="shared" si="6"/>
        <v>207302000</v>
      </c>
      <c r="P36" s="220">
        <f t="shared" si="6"/>
        <v>204481000</v>
      </c>
      <c r="Q36" s="220">
        <f t="shared" si="6"/>
        <v>310396200</v>
      </c>
      <c r="R36" s="220">
        <f t="shared" si="6"/>
        <v>722179200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2786649200</v>
      </c>
      <c r="X36" s="220">
        <f t="shared" si="6"/>
        <v>4003657431</v>
      </c>
      <c r="Y36" s="220">
        <f t="shared" si="6"/>
        <v>-1217008231</v>
      </c>
      <c r="Z36" s="221">
        <f>+IF(X36&lt;&gt;0,+(Y36/X36)*100,0)</f>
        <v>-30.397411666063196</v>
      </c>
      <c r="AA36" s="239">
        <f>SUM(AA32:AA35)</f>
        <v>7335632000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554363000</v>
      </c>
      <c r="D6" s="155"/>
      <c r="E6" s="59">
        <v>1304287371</v>
      </c>
      <c r="F6" s="60">
        <v>1326287371</v>
      </c>
      <c r="G6" s="60">
        <v>119433</v>
      </c>
      <c r="H6" s="60">
        <v>456730</v>
      </c>
      <c r="I6" s="60">
        <v>237516</v>
      </c>
      <c r="J6" s="60">
        <v>237516</v>
      </c>
      <c r="K6" s="60">
        <v>137051</v>
      </c>
      <c r="L6" s="60">
        <v>217056</v>
      </c>
      <c r="M6" s="60">
        <v>61865</v>
      </c>
      <c r="N6" s="60">
        <v>61865</v>
      </c>
      <c r="O6" s="60">
        <v>76701</v>
      </c>
      <c r="P6" s="60">
        <v>105920</v>
      </c>
      <c r="Q6" s="60">
        <v>4690135000</v>
      </c>
      <c r="R6" s="60">
        <v>4690135000</v>
      </c>
      <c r="S6" s="60"/>
      <c r="T6" s="60"/>
      <c r="U6" s="60"/>
      <c r="V6" s="60"/>
      <c r="W6" s="60">
        <v>4690135000</v>
      </c>
      <c r="X6" s="60">
        <v>994715528</v>
      </c>
      <c r="Y6" s="60">
        <v>3695419472</v>
      </c>
      <c r="Z6" s="140">
        <v>371.51</v>
      </c>
      <c r="AA6" s="62">
        <v>1326287371</v>
      </c>
    </row>
    <row r="7" spans="1:27" ht="13.5">
      <c r="A7" s="249" t="s">
        <v>144</v>
      </c>
      <c r="B7" s="182"/>
      <c r="C7" s="155">
        <v>6412543000</v>
      </c>
      <c r="D7" s="155"/>
      <c r="E7" s="59">
        <v>7500000000</v>
      </c>
      <c r="F7" s="60">
        <v>5321000000</v>
      </c>
      <c r="G7" s="60">
        <v>6345000</v>
      </c>
      <c r="H7" s="60">
        <v>6690000</v>
      </c>
      <c r="I7" s="60">
        <v>5725000</v>
      </c>
      <c r="J7" s="60">
        <v>5725000</v>
      </c>
      <c r="K7" s="60">
        <v>5985000</v>
      </c>
      <c r="L7" s="60">
        <v>5985000</v>
      </c>
      <c r="M7" s="60">
        <v>6285000</v>
      </c>
      <c r="N7" s="60">
        <v>6285000</v>
      </c>
      <c r="O7" s="60">
        <v>6275000</v>
      </c>
      <c r="P7" s="60">
        <v>6930000</v>
      </c>
      <c r="Q7" s="60">
        <v>8200819000</v>
      </c>
      <c r="R7" s="60">
        <v>8200819000</v>
      </c>
      <c r="S7" s="60"/>
      <c r="T7" s="60"/>
      <c r="U7" s="60"/>
      <c r="V7" s="60"/>
      <c r="W7" s="60">
        <v>8200819000</v>
      </c>
      <c r="X7" s="60">
        <v>3990750000</v>
      </c>
      <c r="Y7" s="60">
        <v>4210069000</v>
      </c>
      <c r="Z7" s="140">
        <v>105.5</v>
      </c>
      <c r="AA7" s="62">
        <v>5321000000</v>
      </c>
    </row>
    <row r="8" spans="1:27" ht="13.5">
      <c r="A8" s="249" t="s">
        <v>145</v>
      </c>
      <c r="B8" s="182"/>
      <c r="C8" s="155">
        <v>4022047000</v>
      </c>
      <c r="D8" s="155"/>
      <c r="E8" s="59">
        <v>3693090403</v>
      </c>
      <c r="F8" s="60">
        <v>5581427851</v>
      </c>
      <c r="G8" s="60">
        <v>5497822</v>
      </c>
      <c r="H8" s="60">
        <v>6313051</v>
      </c>
      <c r="I8" s="60">
        <v>5383854</v>
      </c>
      <c r="J8" s="60">
        <v>5383854</v>
      </c>
      <c r="K8" s="60">
        <v>4661383</v>
      </c>
      <c r="L8" s="60">
        <v>4935085</v>
      </c>
      <c r="M8" s="60">
        <v>5078932</v>
      </c>
      <c r="N8" s="60">
        <v>5078932</v>
      </c>
      <c r="O8" s="60">
        <v>5284207</v>
      </c>
      <c r="P8" s="60">
        <v>5170253</v>
      </c>
      <c r="Q8" s="60">
        <v>4987195000</v>
      </c>
      <c r="R8" s="60">
        <v>4987195000</v>
      </c>
      <c r="S8" s="60"/>
      <c r="T8" s="60"/>
      <c r="U8" s="60"/>
      <c r="V8" s="60"/>
      <c r="W8" s="60">
        <v>4987195000</v>
      </c>
      <c r="X8" s="60">
        <v>4186070888</v>
      </c>
      <c r="Y8" s="60">
        <v>801124112</v>
      </c>
      <c r="Z8" s="140">
        <v>19.14</v>
      </c>
      <c r="AA8" s="62">
        <v>5581427851</v>
      </c>
    </row>
    <row r="9" spans="1:27" ht="13.5">
      <c r="A9" s="249" t="s">
        <v>146</v>
      </c>
      <c r="B9" s="182"/>
      <c r="C9" s="155">
        <v>2685043000</v>
      </c>
      <c r="D9" s="155"/>
      <c r="E9" s="59">
        <v>3356266181</v>
      </c>
      <c r="F9" s="60">
        <v>3368314180</v>
      </c>
      <c r="G9" s="60">
        <v>3715108</v>
      </c>
      <c r="H9" s="60">
        <v>2323037</v>
      </c>
      <c r="I9" s="60">
        <v>2554286</v>
      </c>
      <c r="J9" s="60">
        <v>2554286</v>
      </c>
      <c r="K9" s="60">
        <v>2873085</v>
      </c>
      <c r="L9" s="60">
        <v>2745918</v>
      </c>
      <c r="M9" s="60">
        <v>2702838</v>
      </c>
      <c r="N9" s="60">
        <v>2702838</v>
      </c>
      <c r="O9" s="60">
        <v>2560331</v>
      </c>
      <c r="P9" s="60">
        <v>2765054</v>
      </c>
      <c r="Q9" s="60">
        <v>2566453000</v>
      </c>
      <c r="R9" s="60">
        <v>2566453000</v>
      </c>
      <c r="S9" s="60"/>
      <c r="T9" s="60"/>
      <c r="U9" s="60"/>
      <c r="V9" s="60"/>
      <c r="W9" s="60">
        <v>2566453000</v>
      </c>
      <c r="X9" s="60">
        <v>2526235635</v>
      </c>
      <c r="Y9" s="60">
        <v>40217365</v>
      </c>
      <c r="Z9" s="140">
        <v>1.59</v>
      </c>
      <c r="AA9" s="62">
        <v>3368314180</v>
      </c>
    </row>
    <row r="10" spans="1:27" ht="13.5">
      <c r="A10" s="249" t="s">
        <v>147</v>
      </c>
      <c r="B10" s="182"/>
      <c r="C10" s="155">
        <v>42844000</v>
      </c>
      <c r="D10" s="155"/>
      <c r="E10" s="59">
        <v>246153438</v>
      </c>
      <c r="F10" s="60">
        <v>246153438</v>
      </c>
      <c r="G10" s="159">
        <v>38058</v>
      </c>
      <c r="H10" s="159">
        <v>44284</v>
      </c>
      <c r="I10" s="159">
        <v>44274</v>
      </c>
      <c r="J10" s="60">
        <v>44274</v>
      </c>
      <c r="K10" s="159">
        <v>41802</v>
      </c>
      <c r="L10" s="159">
        <v>41735</v>
      </c>
      <c r="M10" s="60">
        <v>41844</v>
      </c>
      <c r="N10" s="159">
        <v>41844</v>
      </c>
      <c r="O10" s="159">
        <v>41358</v>
      </c>
      <c r="P10" s="159">
        <v>41163</v>
      </c>
      <c r="Q10" s="60">
        <v>39064000</v>
      </c>
      <c r="R10" s="159">
        <v>39064000</v>
      </c>
      <c r="S10" s="159"/>
      <c r="T10" s="60"/>
      <c r="U10" s="159"/>
      <c r="V10" s="159"/>
      <c r="W10" s="159">
        <v>39064000</v>
      </c>
      <c r="X10" s="60">
        <v>184615079</v>
      </c>
      <c r="Y10" s="159">
        <v>-145551079</v>
      </c>
      <c r="Z10" s="141">
        <v>-78.84</v>
      </c>
      <c r="AA10" s="225">
        <v>246153438</v>
      </c>
    </row>
    <row r="11" spans="1:27" ht="13.5">
      <c r="A11" s="249" t="s">
        <v>148</v>
      </c>
      <c r="B11" s="182"/>
      <c r="C11" s="155">
        <v>598623000</v>
      </c>
      <c r="D11" s="155"/>
      <c r="E11" s="59">
        <v>366305648</v>
      </c>
      <c r="F11" s="60">
        <v>367699647</v>
      </c>
      <c r="G11" s="60">
        <v>530288</v>
      </c>
      <c r="H11" s="60">
        <v>580531</v>
      </c>
      <c r="I11" s="60">
        <v>509207</v>
      </c>
      <c r="J11" s="60">
        <v>509207</v>
      </c>
      <c r="K11" s="60">
        <v>530018</v>
      </c>
      <c r="L11" s="60">
        <v>510836</v>
      </c>
      <c r="M11" s="60">
        <v>555677</v>
      </c>
      <c r="N11" s="60">
        <v>555677</v>
      </c>
      <c r="O11" s="60">
        <v>498453</v>
      </c>
      <c r="P11" s="60">
        <v>493404</v>
      </c>
      <c r="Q11" s="60">
        <v>512129000</v>
      </c>
      <c r="R11" s="60">
        <v>512129000</v>
      </c>
      <c r="S11" s="60"/>
      <c r="T11" s="60"/>
      <c r="U11" s="60"/>
      <c r="V11" s="60"/>
      <c r="W11" s="60">
        <v>512129000</v>
      </c>
      <c r="X11" s="60">
        <v>275774735</v>
      </c>
      <c r="Y11" s="60">
        <v>236354265</v>
      </c>
      <c r="Z11" s="140">
        <v>85.71</v>
      </c>
      <c r="AA11" s="62">
        <v>367699647</v>
      </c>
    </row>
    <row r="12" spans="1:27" ht="13.5">
      <c r="A12" s="250" t="s">
        <v>56</v>
      </c>
      <c r="B12" s="251"/>
      <c r="C12" s="168">
        <f aca="true" t="shared" si="0" ref="C12:Y12">SUM(C6:C11)</f>
        <v>14315463000</v>
      </c>
      <c r="D12" s="168">
        <f>SUM(D6:D11)</f>
        <v>0</v>
      </c>
      <c r="E12" s="72">
        <f t="shared" si="0"/>
        <v>16466103041</v>
      </c>
      <c r="F12" s="73">
        <f t="shared" si="0"/>
        <v>16210882487</v>
      </c>
      <c r="G12" s="73">
        <f t="shared" si="0"/>
        <v>16245709</v>
      </c>
      <c r="H12" s="73">
        <f t="shared" si="0"/>
        <v>16407633</v>
      </c>
      <c r="I12" s="73">
        <f t="shared" si="0"/>
        <v>14454137</v>
      </c>
      <c r="J12" s="73">
        <f t="shared" si="0"/>
        <v>14454137</v>
      </c>
      <c r="K12" s="73">
        <f t="shared" si="0"/>
        <v>14228339</v>
      </c>
      <c r="L12" s="73">
        <f t="shared" si="0"/>
        <v>14435630</v>
      </c>
      <c r="M12" s="73">
        <f t="shared" si="0"/>
        <v>14726156</v>
      </c>
      <c r="N12" s="73">
        <f t="shared" si="0"/>
        <v>14726156</v>
      </c>
      <c r="O12" s="73">
        <f t="shared" si="0"/>
        <v>14736050</v>
      </c>
      <c r="P12" s="73">
        <f t="shared" si="0"/>
        <v>15505794</v>
      </c>
      <c r="Q12" s="73">
        <f t="shared" si="0"/>
        <v>20995795000</v>
      </c>
      <c r="R12" s="73">
        <f t="shared" si="0"/>
        <v>20995795000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20995795000</v>
      </c>
      <c r="X12" s="73">
        <f t="shared" si="0"/>
        <v>12158161865</v>
      </c>
      <c r="Y12" s="73">
        <f t="shared" si="0"/>
        <v>8837633135</v>
      </c>
      <c r="Z12" s="170">
        <f>+IF(X12&lt;&gt;0,+(Y12/X12)*100,0)</f>
        <v>72.68889189936772</v>
      </c>
      <c r="AA12" s="74">
        <f>SUM(AA6:AA11)</f>
        <v>16210882487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84749000</v>
      </c>
      <c r="D15" s="155"/>
      <c r="E15" s="59">
        <v>47643000</v>
      </c>
      <c r="F15" s="60">
        <v>52518000</v>
      </c>
      <c r="G15" s="60">
        <v>53323</v>
      </c>
      <c r="H15" s="60">
        <v>85902</v>
      </c>
      <c r="I15" s="60">
        <v>86305</v>
      </c>
      <c r="J15" s="60">
        <v>86305</v>
      </c>
      <c r="K15" s="60">
        <v>88396</v>
      </c>
      <c r="L15" s="60">
        <v>88593</v>
      </c>
      <c r="M15" s="60">
        <v>88973</v>
      </c>
      <c r="N15" s="60">
        <v>88973</v>
      </c>
      <c r="O15" s="60">
        <v>88647</v>
      </c>
      <c r="P15" s="60">
        <v>89545</v>
      </c>
      <c r="Q15" s="60">
        <v>91174000</v>
      </c>
      <c r="R15" s="60">
        <v>91174000</v>
      </c>
      <c r="S15" s="60"/>
      <c r="T15" s="60"/>
      <c r="U15" s="60"/>
      <c r="V15" s="60"/>
      <c r="W15" s="60">
        <v>91174000</v>
      </c>
      <c r="X15" s="60">
        <v>39388500</v>
      </c>
      <c r="Y15" s="60">
        <v>51785500</v>
      </c>
      <c r="Z15" s="140">
        <v>131.47</v>
      </c>
      <c r="AA15" s="62">
        <v>52518000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292120000</v>
      </c>
      <c r="D17" s="155"/>
      <c r="E17" s="59">
        <v>356064000</v>
      </c>
      <c r="F17" s="60">
        <v>356064000</v>
      </c>
      <c r="G17" s="60">
        <v>241141</v>
      </c>
      <c r="H17" s="60">
        <v>234776</v>
      </c>
      <c r="I17" s="60">
        <v>231538</v>
      </c>
      <c r="J17" s="60">
        <v>231538</v>
      </c>
      <c r="K17" s="60">
        <v>231428</v>
      </c>
      <c r="L17" s="60">
        <v>231316</v>
      </c>
      <c r="M17" s="60">
        <v>231207</v>
      </c>
      <c r="N17" s="60">
        <v>231207</v>
      </c>
      <c r="O17" s="60">
        <v>231097</v>
      </c>
      <c r="P17" s="60">
        <v>230989</v>
      </c>
      <c r="Q17" s="60">
        <v>282050000</v>
      </c>
      <c r="R17" s="60">
        <v>282050000</v>
      </c>
      <c r="S17" s="60"/>
      <c r="T17" s="60"/>
      <c r="U17" s="60"/>
      <c r="V17" s="60"/>
      <c r="W17" s="60">
        <v>282050000</v>
      </c>
      <c r="X17" s="60">
        <v>267048000</v>
      </c>
      <c r="Y17" s="60">
        <v>15002000</v>
      </c>
      <c r="Z17" s="140">
        <v>5.62</v>
      </c>
      <c r="AA17" s="62">
        <v>356064000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908777</v>
      </c>
      <c r="H18" s="60">
        <v>908777</v>
      </c>
      <c r="I18" s="60">
        <v>908777</v>
      </c>
      <c r="J18" s="60">
        <v>908777</v>
      </c>
      <c r="K18" s="60">
        <v>908777</v>
      </c>
      <c r="L18" s="60">
        <v>908777</v>
      </c>
      <c r="M18" s="60">
        <v>908777</v>
      </c>
      <c r="N18" s="60">
        <v>908777</v>
      </c>
      <c r="O18" s="60">
        <v>908777</v>
      </c>
      <c r="P18" s="60">
        <v>908777</v>
      </c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46908288000</v>
      </c>
      <c r="D19" s="155"/>
      <c r="E19" s="59">
        <v>53140616000</v>
      </c>
      <c r="F19" s="60">
        <v>53106949000</v>
      </c>
      <c r="G19" s="60">
        <v>46487994</v>
      </c>
      <c r="H19" s="60">
        <v>46220519</v>
      </c>
      <c r="I19" s="60">
        <v>46432128</v>
      </c>
      <c r="J19" s="60">
        <v>46432128</v>
      </c>
      <c r="K19" s="60">
        <v>46146917</v>
      </c>
      <c r="L19" s="60">
        <v>46630021</v>
      </c>
      <c r="M19" s="60">
        <v>46799605</v>
      </c>
      <c r="N19" s="60">
        <v>46799605</v>
      </c>
      <c r="O19" s="60">
        <v>47014103</v>
      </c>
      <c r="P19" s="60">
        <v>47132354</v>
      </c>
      <c r="Q19" s="60">
        <v>47361135000</v>
      </c>
      <c r="R19" s="60">
        <v>47361135000</v>
      </c>
      <c r="S19" s="60"/>
      <c r="T19" s="60"/>
      <c r="U19" s="60"/>
      <c r="V19" s="60"/>
      <c r="W19" s="60">
        <v>47361135000</v>
      </c>
      <c r="X19" s="60">
        <v>39830211750</v>
      </c>
      <c r="Y19" s="60">
        <v>7530923250</v>
      </c>
      <c r="Z19" s="140">
        <v>18.91</v>
      </c>
      <c r="AA19" s="62">
        <v>53106949000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990617000</v>
      </c>
      <c r="D22" s="155"/>
      <c r="E22" s="59">
        <v>909030000</v>
      </c>
      <c r="F22" s="60">
        <v>907632000</v>
      </c>
      <c r="G22" s="60">
        <v>695730</v>
      </c>
      <c r="H22" s="60">
        <v>987854</v>
      </c>
      <c r="I22" s="60">
        <v>987854</v>
      </c>
      <c r="J22" s="60">
        <v>987854</v>
      </c>
      <c r="K22" s="60">
        <v>987854</v>
      </c>
      <c r="L22" s="60">
        <v>751823</v>
      </c>
      <c r="M22" s="60">
        <v>728992</v>
      </c>
      <c r="N22" s="60">
        <v>728992</v>
      </c>
      <c r="O22" s="60">
        <v>709559</v>
      </c>
      <c r="P22" s="60">
        <v>695921</v>
      </c>
      <c r="Q22" s="60">
        <v>1020135000</v>
      </c>
      <c r="R22" s="60">
        <v>1020135000</v>
      </c>
      <c r="S22" s="60"/>
      <c r="T22" s="60"/>
      <c r="U22" s="60"/>
      <c r="V22" s="60"/>
      <c r="W22" s="60">
        <v>1020135000</v>
      </c>
      <c r="X22" s="60">
        <v>680724000</v>
      </c>
      <c r="Y22" s="60">
        <v>339411000</v>
      </c>
      <c r="Z22" s="140">
        <v>49.86</v>
      </c>
      <c r="AA22" s="62">
        <v>907632000</v>
      </c>
    </row>
    <row r="23" spans="1:27" ht="13.5">
      <c r="A23" s="249" t="s">
        <v>158</v>
      </c>
      <c r="B23" s="182"/>
      <c r="C23" s="155">
        <v>25454000</v>
      </c>
      <c r="D23" s="155"/>
      <c r="E23" s="59">
        <v>77311083</v>
      </c>
      <c r="F23" s="60">
        <v>77311083</v>
      </c>
      <c r="G23" s="159">
        <v>68956</v>
      </c>
      <c r="H23" s="159">
        <v>72993</v>
      </c>
      <c r="I23" s="159">
        <v>72993</v>
      </c>
      <c r="J23" s="60">
        <v>72993</v>
      </c>
      <c r="K23" s="159">
        <v>72993</v>
      </c>
      <c r="L23" s="159">
        <v>72993</v>
      </c>
      <c r="M23" s="60">
        <v>72993</v>
      </c>
      <c r="N23" s="159">
        <v>72993</v>
      </c>
      <c r="O23" s="159">
        <v>72993</v>
      </c>
      <c r="P23" s="159">
        <v>72993</v>
      </c>
      <c r="Q23" s="60">
        <v>995345000</v>
      </c>
      <c r="R23" s="159">
        <v>995345000</v>
      </c>
      <c r="S23" s="159"/>
      <c r="T23" s="60"/>
      <c r="U23" s="159"/>
      <c r="V23" s="159"/>
      <c r="W23" s="159">
        <v>995345000</v>
      </c>
      <c r="X23" s="60">
        <v>57983312</v>
      </c>
      <c r="Y23" s="159">
        <v>937361688</v>
      </c>
      <c r="Z23" s="141">
        <v>1616.61</v>
      </c>
      <c r="AA23" s="225">
        <v>77311083</v>
      </c>
    </row>
    <row r="24" spans="1:27" ht="13.5">
      <c r="A24" s="250" t="s">
        <v>57</v>
      </c>
      <c r="B24" s="253"/>
      <c r="C24" s="168">
        <f aca="true" t="shared" si="1" ref="C24:Y24">SUM(C15:C23)</f>
        <v>48301228000</v>
      </c>
      <c r="D24" s="168">
        <f>SUM(D15:D23)</f>
        <v>0</v>
      </c>
      <c r="E24" s="76">
        <f t="shared" si="1"/>
        <v>54530664083</v>
      </c>
      <c r="F24" s="77">
        <f t="shared" si="1"/>
        <v>54500474083</v>
      </c>
      <c r="G24" s="77">
        <f t="shared" si="1"/>
        <v>48455921</v>
      </c>
      <c r="H24" s="77">
        <f t="shared" si="1"/>
        <v>48510821</v>
      </c>
      <c r="I24" s="77">
        <f t="shared" si="1"/>
        <v>48719595</v>
      </c>
      <c r="J24" s="77">
        <f t="shared" si="1"/>
        <v>48719595</v>
      </c>
      <c r="K24" s="77">
        <f t="shared" si="1"/>
        <v>48436365</v>
      </c>
      <c r="L24" s="77">
        <f t="shared" si="1"/>
        <v>48683523</v>
      </c>
      <c r="M24" s="77">
        <f t="shared" si="1"/>
        <v>48830547</v>
      </c>
      <c r="N24" s="77">
        <f t="shared" si="1"/>
        <v>48830547</v>
      </c>
      <c r="O24" s="77">
        <f t="shared" si="1"/>
        <v>49025176</v>
      </c>
      <c r="P24" s="77">
        <f t="shared" si="1"/>
        <v>49130579</v>
      </c>
      <c r="Q24" s="77">
        <f t="shared" si="1"/>
        <v>49749839000</v>
      </c>
      <c r="R24" s="77">
        <f t="shared" si="1"/>
        <v>49749839000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49749839000</v>
      </c>
      <c r="X24" s="77">
        <f t="shared" si="1"/>
        <v>40875355562</v>
      </c>
      <c r="Y24" s="77">
        <f t="shared" si="1"/>
        <v>8874483438</v>
      </c>
      <c r="Z24" s="212">
        <f>+IF(X24&lt;&gt;0,+(Y24/X24)*100,0)</f>
        <v>21.711085606433752</v>
      </c>
      <c r="AA24" s="79">
        <f>SUM(AA15:AA23)</f>
        <v>54500474083</v>
      </c>
    </row>
    <row r="25" spans="1:27" ht="13.5">
      <c r="A25" s="250" t="s">
        <v>159</v>
      </c>
      <c r="B25" s="251"/>
      <c r="C25" s="168">
        <f aca="true" t="shared" si="2" ref="C25:Y25">+C12+C24</f>
        <v>62616691000</v>
      </c>
      <c r="D25" s="168">
        <f>+D12+D24</f>
        <v>0</v>
      </c>
      <c r="E25" s="72">
        <f t="shared" si="2"/>
        <v>70996767124</v>
      </c>
      <c r="F25" s="73">
        <f t="shared" si="2"/>
        <v>70711356570</v>
      </c>
      <c r="G25" s="73">
        <f t="shared" si="2"/>
        <v>64701630</v>
      </c>
      <c r="H25" s="73">
        <f t="shared" si="2"/>
        <v>64918454</v>
      </c>
      <c r="I25" s="73">
        <f t="shared" si="2"/>
        <v>63173732</v>
      </c>
      <c r="J25" s="73">
        <f t="shared" si="2"/>
        <v>63173732</v>
      </c>
      <c r="K25" s="73">
        <f t="shared" si="2"/>
        <v>62664704</v>
      </c>
      <c r="L25" s="73">
        <f t="shared" si="2"/>
        <v>63119153</v>
      </c>
      <c r="M25" s="73">
        <f t="shared" si="2"/>
        <v>63556703</v>
      </c>
      <c r="N25" s="73">
        <f t="shared" si="2"/>
        <v>63556703</v>
      </c>
      <c r="O25" s="73">
        <f t="shared" si="2"/>
        <v>63761226</v>
      </c>
      <c r="P25" s="73">
        <f t="shared" si="2"/>
        <v>64636373</v>
      </c>
      <c r="Q25" s="73">
        <f t="shared" si="2"/>
        <v>70745634000</v>
      </c>
      <c r="R25" s="73">
        <f t="shared" si="2"/>
        <v>70745634000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70745634000</v>
      </c>
      <c r="X25" s="73">
        <f t="shared" si="2"/>
        <v>53033517427</v>
      </c>
      <c r="Y25" s="73">
        <f t="shared" si="2"/>
        <v>17712116573</v>
      </c>
      <c r="Z25" s="170">
        <f>+IF(X25&lt;&gt;0,+(Y25/X25)*100,0)</f>
        <v>33.39796685630086</v>
      </c>
      <c r="AA25" s="74">
        <f>+AA12+AA24</f>
        <v>70711356570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369556000</v>
      </c>
      <c r="D29" s="155"/>
      <c r="E29" s="59">
        <v>821542820</v>
      </c>
      <c r="F29" s="60">
        <v>821542820</v>
      </c>
      <c r="G29" s="60">
        <v>969627</v>
      </c>
      <c r="H29" s="60"/>
      <c r="I29" s="60">
        <v>464170</v>
      </c>
      <c r="J29" s="60">
        <v>464170</v>
      </c>
      <c r="K29" s="60">
        <v>548545</v>
      </c>
      <c r="L29" s="60">
        <v>921503</v>
      </c>
      <c r="M29" s="60">
        <v>1281512</v>
      </c>
      <c r="N29" s="60">
        <v>1281512</v>
      </c>
      <c r="O29" s="60">
        <v>1272064</v>
      </c>
      <c r="P29" s="60">
        <v>827287</v>
      </c>
      <c r="Q29" s="60">
        <v>4538950000</v>
      </c>
      <c r="R29" s="60">
        <v>4538950000</v>
      </c>
      <c r="S29" s="60"/>
      <c r="T29" s="60"/>
      <c r="U29" s="60"/>
      <c r="V29" s="60"/>
      <c r="W29" s="60">
        <v>4538950000</v>
      </c>
      <c r="X29" s="60">
        <v>616157115</v>
      </c>
      <c r="Y29" s="60">
        <v>3922792885</v>
      </c>
      <c r="Z29" s="140">
        <v>636.65</v>
      </c>
      <c r="AA29" s="62">
        <v>821542820</v>
      </c>
    </row>
    <row r="30" spans="1:27" ht="13.5">
      <c r="A30" s="249" t="s">
        <v>52</v>
      </c>
      <c r="B30" s="182"/>
      <c r="C30" s="155">
        <v>793528000</v>
      </c>
      <c r="D30" s="155"/>
      <c r="E30" s="59">
        <v>829745000</v>
      </c>
      <c r="F30" s="60">
        <v>829745000</v>
      </c>
      <c r="G30" s="60">
        <v>761057</v>
      </c>
      <c r="H30" s="60">
        <v>793528</v>
      </c>
      <c r="I30" s="60">
        <v>694425</v>
      </c>
      <c r="J30" s="60">
        <v>694425</v>
      </c>
      <c r="K30" s="60">
        <v>616469</v>
      </c>
      <c r="L30" s="60">
        <v>613324</v>
      </c>
      <c r="M30" s="60">
        <v>889691</v>
      </c>
      <c r="N30" s="60">
        <v>889691</v>
      </c>
      <c r="O30" s="60">
        <v>894904</v>
      </c>
      <c r="P30" s="60">
        <v>895008</v>
      </c>
      <c r="Q30" s="60">
        <v>898357000</v>
      </c>
      <c r="R30" s="60">
        <v>898357000</v>
      </c>
      <c r="S30" s="60"/>
      <c r="T30" s="60"/>
      <c r="U30" s="60"/>
      <c r="V30" s="60"/>
      <c r="W30" s="60">
        <v>898357000</v>
      </c>
      <c r="X30" s="60">
        <v>622308750</v>
      </c>
      <c r="Y30" s="60">
        <v>276048250</v>
      </c>
      <c r="Z30" s="140">
        <v>44.36</v>
      </c>
      <c r="AA30" s="62">
        <v>829745000</v>
      </c>
    </row>
    <row r="31" spans="1:27" ht="13.5">
      <c r="A31" s="249" t="s">
        <v>163</v>
      </c>
      <c r="B31" s="182"/>
      <c r="C31" s="155">
        <v>2173402000</v>
      </c>
      <c r="D31" s="155"/>
      <c r="E31" s="59">
        <v>2026548887</v>
      </c>
      <c r="F31" s="60">
        <v>2027676887</v>
      </c>
      <c r="G31" s="60">
        <v>2218196</v>
      </c>
      <c r="H31" s="60">
        <v>2252685</v>
      </c>
      <c r="I31" s="60">
        <v>2203945</v>
      </c>
      <c r="J31" s="60">
        <v>2203945</v>
      </c>
      <c r="K31" s="60">
        <v>2198531</v>
      </c>
      <c r="L31" s="60">
        <v>2234613</v>
      </c>
      <c r="M31" s="60">
        <v>2234393</v>
      </c>
      <c r="N31" s="60">
        <v>2234393</v>
      </c>
      <c r="O31" s="60">
        <v>2251683</v>
      </c>
      <c r="P31" s="60">
        <v>2257265</v>
      </c>
      <c r="Q31" s="60">
        <v>2284788000</v>
      </c>
      <c r="R31" s="60">
        <v>2284788000</v>
      </c>
      <c r="S31" s="60"/>
      <c r="T31" s="60"/>
      <c r="U31" s="60"/>
      <c r="V31" s="60"/>
      <c r="W31" s="60">
        <v>2284788000</v>
      </c>
      <c r="X31" s="60">
        <v>1520757665</v>
      </c>
      <c r="Y31" s="60">
        <v>764030335</v>
      </c>
      <c r="Z31" s="140">
        <v>50.24</v>
      </c>
      <c r="AA31" s="62">
        <v>2027676887</v>
      </c>
    </row>
    <row r="32" spans="1:27" ht="13.5">
      <c r="A32" s="249" t="s">
        <v>164</v>
      </c>
      <c r="B32" s="182"/>
      <c r="C32" s="155">
        <v>6862107000</v>
      </c>
      <c r="D32" s="155"/>
      <c r="E32" s="59">
        <v>7042903510</v>
      </c>
      <c r="F32" s="60">
        <v>7040861510</v>
      </c>
      <c r="G32" s="60">
        <v>6911235</v>
      </c>
      <c r="H32" s="60">
        <v>6593896</v>
      </c>
      <c r="I32" s="60">
        <v>6515766</v>
      </c>
      <c r="J32" s="60">
        <v>6515766</v>
      </c>
      <c r="K32" s="60">
        <v>5216682</v>
      </c>
      <c r="L32" s="60">
        <v>5143424</v>
      </c>
      <c r="M32" s="60">
        <v>4707672</v>
      </c>
      <c r="N32" s="60">
        <v>4707672</v>
      </c>
      <c r="O32" s="60">
        <v>4555970</v>
      </c>
      <c r="P32" s="60">
        <v>6485359</v>
      </c>
      <c r="Q32" s="60">
        <v>6761170000</v>
      </c>
      <c r="R32" s="60">
        <v>6761170000</v>
      </c>
      <c r="S32" s="60"/>
      <c r="T32" s="60"/>
      <c r="U32" s="60"/>
      <c r="V32" s="60"/>
      <c r="W32" s="60">
        <v>6761170000</v>
      </c>
      <c r="X32" s="60">
        <v>5280646133</v>
      </c>
      <c r="Y32" s="60">
        <v>1480523867</v>
      </c>
      <c r="Z32" s="140">
        <v>28.04</v>
      </c>
      <c r="AA32" s="62">
        <v>7040861510</v>
      </c>
    </row>
    <row r="33" spans="1:27" ht="13.5">
      <c r="A33" s="249" t="s">
        <v>165</v>
      </c>
      <c r="B33" s="182"/>
      <c r="C33" s="155">
        <v>1102266000</v>
      </c>
      <c r="D33" s="155"/>
      <c r="E33" s="59">
        <v>626943511</v>
      </c>
      <c r="F33" s="60">
        <v>629064510</v>
      </c>
      <c r="G33" s="60">
        <v>608876</v>
      </c>
      <c r="H33" s="60">
        <v>1095598</v>
      </c>
      <c r="I33" s="60">
        <v>1090046</v>
      </c>
      <c r="J33" s="60">
        <v>1090046</v>
      </c>
      <c r="K33" s="60">
        <v>1089511</v>
      </c>
      <c r="L33" s="60">
        <v>1091745</v>
      </c>
      <c r="M33" s="60">
        <v>1090378</v>
      </c>
      <c r="N33" s="60">
        <v>1090378</v>
      </c>
      <c r="O33" s="60">
        <v>1088184</v>
      </c>
      <c r="P33" s="60">
        <v>1069611</v>
      </c>
      <c r="Q33" s="60">
        <v>571054000</v>
      </c>
      <c r="R33" s="60">
        <v>571054000</v>
      </c>
      <c r="S33" s="60"/>
      <c r="T33" s="60"/>
      <c r="U33" s="60"/>
      <c r="V33" s="60"/>
      <c r="W33" s="60">
        <v>571054000</v>
      </c>
      <c r="X33" s="60">
        <v>471798383</v>
      </c>
      <c r="Y33" s="60">
        <v>99255617</v>
      </c>
      <c r="Z33" s="140">
        <v>21.04</v>
      </c>
      <c r="AA33" s="62">
        <v>629064510</v>
      </c>
    </row>
    <row r="34" spans="1:27" ht="13.5">
      <c r="A34" s="250" t="s">
        <v>58</v>
      </c>
      <c r="B34" s="251"/>
      <c r="C34" s="168">
        <f aca="true" t="shared" si="3" ref="C34:Y34">SUM(C29:C33)</f>
        <v>11300859000</v>
      </c>
      <c r="D34" s="168">
        <f>SUM(D29:D33)</f>
        <v>0</v>
      </c>
      <c r="E34" s="72">
        <f t="shared" si="3"/>
        <v>11347683728</v>
      </c>
      <c r="F34" s="73">
        <f t="shared" si="3"/>
        <v>11348890727</v>
      </c>
      <c r="G34" s="73">
        <f t="shared" si="3"/>
        <v>11468991</v>
      </c>
      <c r="H34" s="73">
        <f t="shared" si="3"/>
        <v>10735707</v>
      </c>
      <c r="I34" s="73">
        <f t="shared" si="3"/>
        <v>10968352</v>
      </c>
      <c r="J34" s="73">
        <f t="shared" si="3"/>
        <v>10968352</v>
      </c>
      <c r="K34" s="73">
        <f t="shared" si="3"/>
        <v>9669738</v>
      </c>
      <c r="L34" s="73">
        <f t="shared" si="3"/>
        <v>10004609</v>
      </c>
      <c r="M34" s="73">
        <f t="shared" si="3"/>
        <v>10203646</v>
      </c>
      <c r="N34" s="73">
        <f t="shared" si="3"/>
        <v>10203646</v>
      </c>
      <c r="O34" s="73">
        <f t="shared" si="3"/>
        <v>10062805</v>
      </c>
      <c r="P34" s="73">
        <f t="shared" si="3"/>
        <v>11534530</v>
      </c>
      <c r="Q34" s="73">
        <f t="shared" si="3"/>
        <v>15054319000</v>
      </c>
      <c r="R34" s="73">
        <f t="shared" si="3"/>
        <v>15054319000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15054319000</v>
      </c>
      <c r="X34" s="73">
        <f t="shared" si="3"/>
        <v>8511668046</v>
      </c>
      <c r="Y34" s="73">
        <f t="shared" si="3"/>
        <v>6542650954</v>
      </c>
      <c r="Z34" s="170">
        <f>+IF(X34&lt;&gt;0,+(Y34/X34)*100,0)</f>
        <v>76.86684817407411</v>
      </c>
      <c r="AA34" s="74">
        <f>SUM(AA29:AA33)</f>
        <v>11348890727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8042457000</v>
      </c>
      <c r="D37" s="155"/>
      <c r="E37" s="59">
        <v>8529259000</v>
      </c>
      <c r="F37" s="60">
        <v>8302669000</v>
      </c>
      <c r="G37" s="60">
        <v>8074927</v>
      </c>
      <c r="H37" s="60">
        <v>8042457</v>
      </c>
      <c r="I37" s="60">
        <v>8010585</v>
      </c>
      <c r="J37" s="60">
        <v>8010585</v>
      </c>
      <c r="K37" s="60">
        <v>7981470</v>
      </c>
      <c r="L37" s="60">
        <v>7972950</v>
      </c>
      <c r="M37" s="60">
        <v>7538406</v>
      </c>
      <c r="N37" s="60">
        <v>7538406</v>
      </c>
      <c r="O37" s="60">
        <v>7539690</v>
      </c>
      <c r="P37" s="60">
        <v>7539693</v>
      </c>
      <c r="Q37" s="60">
        <v>7723174000</v>
      </c>
      <c r="R37" s="60">
        <v>7723174000</v>
      </c>
      <c r="S37" s="60"/>
      <c r="T37" s="60"/>
      <c r="U37" s="60"/>
      <c r="V37" s="60"/>
      <c r="W37" s="60">
        <v>7723174000</v>
      </c>
      <c r="X37" s="60">
        <v>6227001750</v>
      </c>
      <c r="Y37" s="60">
        <v>1496172250</v>
      </c>
      <c r="Z37" s="140">
        <v>24.03</v>
      </c>
      <c r="AA37" s="62">
        <v>8302669000</v>
      </c>
    </row>
    <row r="38" spans="1:27" ht="13.5">
      <c r="A38" s="249" t="s">
        <v>165</v>
      </c>
      <c r="B38" s="182"/>
      <c r="C38" s="155">
        <v>4155292000</v>
      </c>
      <c r="D38" s="155"/>
      <c r="E38" s="59">
        <v>3945145155</v>
      </c>
      <c r="F38" s="60">
        <v>3945145155</v>
      </c>
      <c r="G38" s="60">
        <v>3948504</v>
      </c>
      <c r="H38" s="60">
        <v>4124893</v>
      </c>
      <c r="I38" s="60">
        <v>4112832</v>
      </c>
      <c r="J38" s="60">
        <v>4112832</v>
      </c>
      <c r="K38" s="60">
        <v>4095203</v>
      </c>
      <c r="L38" s="60">
        <v>4086170</v>
      </c>
      <c r="M38" s="60">
        <v>4066502</v>
      </c>
      <c r="N38" s="60">
        <v>4066502</v>
      </c>
      <c r="O38" s="60">
        <v>4050111</v>
      </c>
      <c r="P38" s="60">
        <v>4124159</v>
      </c>
      <c r="Q38" s="60">
        <v>4109712000</v>
      </c>
      <c r="R38" s="60">
        <v>4109712000</v>
      </c>
      <c r="S38" s="60"/>
      <c r="T38" s="60"/>
      <c r="U38" s="60"/>
      <c r="V38" s="60"/>
      <c r="W38" s="60">
        <v>4109712000</v>
      </c>
      <c r="X38" s="60">
        <v>2958858866</v>
      </c>
      <c r="Y38" s="60">
        <v>1150853134</v>
      </c>
      <c r="Z38" s="140">
        <v>38.9</v>
      </c>
      <c r="AA38" s="62">
        <v>3945145155</v>
      </c>
    </row>
    <row r="39" spans="1:27" ht="13.5">
      <c r="A39" s="250" t="s">
        <v>59</v>
      </c>
      <c r="B39" s="253"/>
      <c r="C39" s="168">
        <f aca="true" t="shared" si="4" ref="C39:Y39">SUM(C37:C38)</f>
        <v>12197749000</v>
      </c>
      <c r="D39" s="168">
        <f>SUM(D37:D38)</f>
        <v>0</v>
      </c>
      <c r="E39" s="76">
        <f t="shared" si="4"/>
        <v>12474404155</v>
      </c>
      <c r="F39" s="77">
        <f t="shared" si="4"/>
        <v>12247814155</v>
      </c>
      <c r="G39" s="77">
        <f t="shared" si="4"/>
        <v>12023431</v>
      </c>
      <c r="H39" s="77">
        <f t="shared" si="4"/>
        <v>12167350</v>
      </c>
      <c r="I39" s="77">
        <f t="shared" si="4"/>
        <v>12123417</v>
      </c>
      <c r="J39" s="77">
        <f t="shared" si="4"/>
        <v>12123417</v>
      </c>
      <c r="K39" s="77">
        <f t="shared" si="4"/>
        <v>12076673</v>
      </c>
      <c r="L39" s="77">
        <f t="shared" si="4"/>
        <v>12059120</v>
      </c>
      <c r="M39" s="77">
        <f t="shared" si="4"/>
        <v>11604908</v>
      </c>
      <c r="N39" s="77">
        <f t="shared" si="4"/>
        <v>11604908</v>
      </c>
      <c r="O39" s="77">
        <f t="shared" si="4"/>
        <v>11589801</v>
      </c>
      <c r="P39" s="77">
        <f t="shared" si="4"/>
        <v>11663852</v>
      </c>
      <c r="Q39" s="77">
        <f t="shared" si="4"/>
        <v>11832886000</v>
      </c>
      <c r="R39" s="77">
        <f t="shared" si="4"/>
        <v>11832886000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11832886000</v>
      </c>
      <c r="X39" s="77">
        <f t="shared" si="4"/>
        <v>9185860616</v>
      </c>
      <c r="Y39" s="77">
        <f t="shared" si="4"/>
        <v>2647025384</v>
      </c>
      <c r="Z39" s="212">
        <f>+IF(X39&lt;&gt;0,+(Y39/X39)*100,0)</f>
        <v>28.81630251812652</v>
      </c>
      <c r="AA39" s="79">
        <f>SUM(AA37:AA38)</f>
        <v>12247814155</v>
      </c>
    </row>
    <row r="40" spans="1:27" ht="13.5">
      <c r="A40" s="250" t="s">
        <v>167</v>
      </c>
      <c r="B40" s="251"/>
      <c r="C40" s="168">
        <f aca="true" t="shared" si="5" ref="C40:Y40">+C34+C39</f>
        <v>23498608000</v>
      </c>
      <c r="D40" s="168">
        <f>+D34+D39</f>
        <v>0</v>
      </c>
      <c r="E40" s="72">
        <f t="shared" si="5"/>
        <v>23822087883</v>
      </c>
      <c r="F40" s="73">
        <f t="shared" si="5"/>
        <v>23596704882</v>
      </c>
      <c r="G40" s="73">
        <f t="shared" si="5"/>
        <v>23492422</v>
      </c>
      <c r="H40" s="73">
        <f t="shared" si="5"/>
        <v>22903057</v>
      </c>
      <c r="I40" s="73">
        <f t="shared" si="5"/>
        <v>23091769</v>
      </c>
      <c r="J40" s="73">
        <f t="shared" si="5"/>
        <v>23091769</v>
      </c>
      <c r="K40" s="73">
        <f t="shared" si="5"/>
        <v>21746411</v>
      </c>
      <c r="L40" s="73">
        <f t="shared" si="5"/>
        <v>22063729</v>
      </c>
      <c r="M40" s="73">
        <f t="shared" si="5"/>
        <v>21808554</v>
      </c>
      <c r="N40" s="73">
        <f t="shared" si="5"/>
        <v>21808554</v>
      </c>
      <c r="O40" s="73">
        <f t="shared" si="5"/>
        <v>21652606</v>
      </c>
      <c r="P40" s="73">
        <f t="shared" si="5"/>
        <v>23198382</v>
      </c>
      <c r="Q40" s="73">
        <f t="shared" si="5"/>
        <v>26887205000</v>
      </c>
      <c r="R40" s="73">
        <f t="shared" si="5"/>
        <v>26887205000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26887205000</v>
      </c>
      <c r="X40" s="73">
        <f t="shared" si="5"/>
        <v>17697528662</v>
      </c>
      <c r="Y40" s="73">
        <f t="shared" si="5"/>
        <v>9189676338</v>
      </c>
      <c r="Z40" s="170">
        <f>+IF(X40&lt;&gt;0,+(Y40/X40)*100,0)</f>
        <v>51.92632549725433</v>
      </c>
      <c r="AA40" s="74">
        <f>+AA34+AA39</f>
        <v>23596704882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39118083000</v>
      </c>
      <c r="D42" s="257">
        <f>+D25-D40</f>
        <v>0</v>
      </c>
      <c r="E42" s="258">
        <f t="shared" si="6"/>
        <v>47174679241</v>
      </c>
      <c r="F42" s="259">
        <f t="shared" si="6"/>
        <v>47114651688</v>
      </c>
      <c r="G42" s="259">
        <f t="shared" si="6"/>
        <v>41209208</v>
      </c>
      <c r="H42" s="259">
        <f t="shared" si="6"/>
        <v>42015397</v>
      </c>
      <c r="I42" s="259">
        <f t="shared" si="6"/>
        <v>40081963</v>
      </c>
      <c r="J42" s="259">
        <f t="shared" si="6"/>
        <v>40081963</v>
      </c>
      <c r="K42" s="259">
        <f t="shared" si="6"/>
        <v>40918293</v>
      </c>
      <c r="L42" s="259">
        <f t="shared" si="6"/>
        <v>41055424</v>
      </c>
      <c r="M42" s="259">
        <f t="shared" si="6"/>
        <v>41748149</v>
      </c>
      <c r="N42" s="259">
        <f t="shared" si="6"/>
        <v>41748149</v>
      </c>
      <c r="O42" s="259">
        <f t="shared" si="6"/>
        <v>42108620</v>
      </c>
      <c r="P42" s="259">
        <f t="shared" si="6"/>
        <v>41437991</v>
      </c>
      <c r="Q42" s="259">
        <f t="shared" si="6"/>
        <v>43858429000</v>
      </c>
      <c r="R42" s="259">
        <f t="shared" si="6"/>
        <v>43858429000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43858429000</v>
      </c>
      <c r="X42" s="259">
        <f t="shared" si="6"/>
        <v>35335988765</v>
      </c>
      <c r="Y42" s="259">
        <f t="shared" si="6"/>
        <v>8522440235</v>
      </c>
      <c r="Z42" s="260">
        <f>+IF(X42&lt;&gt;0,+(Y42/X42)*100,0)</f>
        <v>24.118301292424583</v>
      </c>
      <c r="AA42" s="261">
        <f>+AA25-AA40</f>
        <v>47114651688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38994571000</v>
      </c>
      <c r="D45" s="155"/>
      <c r="E45" s="59">
        <v>33653582806</v>
      </c>
      <c r="F45" s="60">
        <v>33442724045</v>
      </c>
      <c r="G45" s="60">
        <v>41085696</v>
      </c>
      <c r="H45" s="60">
        <v>41891885</v>
      </c>
      <c r="I45" s="60">
        <v>39958451</v>
      </c>
      <c r="J45" s="60">
        <v>39958451</v>
      </c>
      <c r="K45" s="60">
        <v>40794781</v>
      </c>
      <c r="L45" s="60">
        <v>40931912</v>
      </c>
      <c r="M45" s="60">
        <v>41624637</v>
      </c>
      <c r="N45" s="60">
        <v>41624637</v>
      </c>
      <c r="O45" s="60">
        <v>41985108</v>
      </c>
      <c r="P45" s="60">
        <v>41314479</v>
      </c>
      <c r="Q45" s="60">
        <v>40797991000</v>
      </c>
      <c r="R45" s="60">
        <v>40797991000</v>
      </c>
      <c r="S45" s="60"/>
      <c r="T45" s="60"/>
      <c r="U45" s="60"/>
      <c r="V45" s="60"/>
      <c r="W45" s="60">
        <v>40797991000</v>
      </c>
      <c r="X45" s="60">
        <v>25082043034</v>
      </c>
      <c r="Y45" s="60">
        <v>15715947966</v>
      </c>
      <c r="Z45" s="139">
        <v>62.66</v>
      </c>
      <c r="AA45" s="62">
        <v>33442724045</v>
      </c>
    </row>
    <row r="46" spans="1:27" ht="13.5">
      <c r="A46" s="249" t="s">
        <v>171</v>
      </c>
      <c r="B46" s="182"/>
      <c r="C46" s="155">
        <v>123512000</v>
      </c>
      <c r="D46" s="155"/>
      <c r="E46" s="59">
        <v>13521096435</v>
      </c>
      <c r="F46" s="60">
        <v>13671927643</v>
      </c>
      <c r="G46" s="60">
        <v>123512</v>
      </c>
      <c r="H46" s="60">
        <v>123512</v>
      </c>
      <c r="I46" s="60">
        <v>123512</v>
      </c>
      <c r="J46" s="60">
        <v>123512</v>
      </c>
      <c r="K46" s="60">
        <v>123512</v>
      </c>
      <c r="L46" s="60">
        <v>123512</v>
      </c>
      <c r="M46" s="60">
        <v>123512</v>
      </c>
      <c r="N46" s="60">
        <v>123512</v>
      </c>
      <c r="O46" s="60">
        <v>123512</v>
      </c>
      <c r="P46" s="60">
        <v>123512</v>
      </c>
      <c r="Q46" s="60">
        <v>3060438000</v>
      </c>
      <c r="R46" s="60">
        <v>3060438000</v>
      </c>
      <c r="S46" s="60"/>
      <c r="T46" s="60"/>
      <c r="U46" s="60"/>
      <c r="V46" s="60"/>
      <c r="W46" s="60">
        <v>3060438000</v>
      </c>
      <c r="X46" s="60">
        <v>10253945732</v>
      </c>
      <c r="Y46" s="60">
        <v>-7193507732</v>
      </c>
      <c r="Z46" s="139">
        <v>-70.15</v>
      </c>
      <c r="AA46" s="62">
        <v>13671927643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39118083000</v>
      </c>
      <c r="D48" s="217">
        <f>SUM(D45:D47)</f>
        <v>0</v>
      </c>
      <c r="E48" s="264">
        <f t="shared" si="7"/>
        <v>47174679241</v>
      </c>
      <c r="F48" s="219">
        <f t="shared" si="7"/>
        <v>47114651688</v>
      </c>
      <c r="G48" s="219">
        <f t="shared" si="7"/>
        <v>41209208</v>
      </c>
      <c r="H48" s="219">
        <f t="shared" si="7"/>
        <v>42015397</v>
      </c>
      <c r="I48" s="219">
        <f t="shared" si="7"/>
        <v>40081963</v>
      </c>
      <c r="J48" s="219">
        <f t="shared" si="7"/>
        <v>40081963</v>
      </c>
      <c r="K48" s="219">
        <f t="shared" si="7"/>
        <v>40918293</v>
      </c>
      <c r="L48" s="219">
        <f t="shared" si="7"/>
        <v>41055424</v>
      </c>
      <c r="M48" s="219">
        <f t="shared" si="7"/>
        <v>41748149</v>
      </c>
      <c r="N48" s="219">
        <f t="shared" si="7"/>
        <v>41748149</v>
      </c>
      <c r="O48" s="219">
        <f t="shared" si="7"/>
        <v>42108620</v>
      </c>
      <c r="P48" s="219">
        <f t="shared" si="7"/>
        <v>41437991</v>
      </c>
      <c r="Q48" s="219">
        <f t="shared" si="7"/>
        <v>43858429000</v>
      </c>
      <c r="R48" s="219">
        <f t="shared" si="7"/>
        <v>43858429000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43858429000</v>
      </c>
      <c r="X48" s="219">
        <f t="shared" si="7"/>
        <v>35335988766</v>
      </c>
      <c r="Y48" s="219">
        <f t="shared" si="7"/>
        <v>8522440234</v>
      </c>
      <c r="Z48" s="265">
        <f>+IF(X48&lt;&gt;0,+(Y48/X48)*100,0)</f>
        <v>24.118301288912065</v>
      </c>
      <c r="AA48" s="232">
        <f>SUM(AA45:AA47)</f>
        <v>47114651688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6711643000</v>
      </c>
      <c r="D6" s="155"/>
      <c r="E6" s="59">
        <v>6562125000</v>
      </c>
      <c r="F6" s="60">
        <v>6662698999</v>
      </c>
      <c r="G6" s="60">
        <v>667780612</v>
      </c>
      <c r="H6" s="60">
        <v>667780613</v>
      </c>
      <c r="I6" s="60">
        <v>667780613</v>
      </c>
      <c r="J6" s="60">
        <v>2003341838</v>
      </c>
      <c r="K6" s="60">
        <v>358475329</v>
      </c>
      <c r="L6" s="60">
        <v>437739418</v>
      </c>
      <c r="M6" s="60">
        <v>470492611</v>
      </c>
      <c r="N6" s="60">
        <v>1266707358</v>
      </c>
      <c r="O6" s="60">
        <v>727668551</v>
      </c>
      <c r="P6" s="60">
        <v>868291965</v>
      </c>
      <c r="Q6" s="60">
        <v>761941160</v>
      </c>
      <c r="R6" s="60">
        <v>2357901676</v>
      </c>
      <c r="S6" s="60"/>
      <c r="T6" s="60"/>
      <c r="U6" s="60"/>
      <c r="V6" s="60"/>
      <c r="W6" s="60">
        <v>5627950872</v>
      </c>
      <c r="X6" s="60">
        <v>5230405135</v>
      </c>
      <c r="Y6" s="60">
        <v>397545737</v>
      </c>
      <c r="Z6" s="140">
        <v>7.6</v>
      </c>
      <c r="AA6" s="62">
        <v>6662698999</v>
      </c>
    </row>
    <row r="7" spans="1:27" ht="13.5">
      <c r="A7" s="249" t="s">
        <v>32</v>
      </c>
      <c r="B7" s="182"/>
      <c r="C7" s="155">
        <v>16571802000</v>
      </c>
      <c r="D7" s="155"/>
      <c r="E7" s="59">
        <v>17479396995</v>
      </c>
      <c r="F7" s="60">
        <v>17405737835</v>
      </c>
      <c r="G7" s="60">
        <v>1478460816</v>
      </c>
      <c r="H7" s="60">
        <v>1541116633</v>
      </c>
      <c r="I7" s="60">
        <v>1620498522</v>
      </c>
      <c r="J7" s="60">
        <v>4640075971</v>
      </c>
      <c r="K7" s="60">
        <v>1029663130</v>
      </c>
      <c r="L7" s="60">
        <v>1200195511</v>
      </c>
      <c r="M7" s="60">
        <v>1117678638</v>
      </c>
      <c r="N7" s="60">
        <v>3347537279</v>
      </c>
      <c r="O7" s="60">
        <v>1597486322</v>
      </c>
      <c r="P7" s="60">
        <v>1562491444</v>
      </c>
      <c r="Q7" s="60">
        <v>1464960313</v>
      </c>
      <c r="R7" s="60">
        <v>4624938079</v>
      </c>
      <c r="S7" s="60"/>
      <c r="T7" s="60"/>
      <c r="U7" s="60"/>
      <c r="V7" s="60"/>
      <c r="W7" s="60">
        <v>12612551329</v>
      </c>
      <c r="X7" s="60">
        <v>12440534045</v>
      </c>
      <c r="Y7" s="60">
        <v>172017284</v>
      </c>
      <c r="Z7" s="140">
        <v>1.38</v>
      </c>
      <c r="AA7" s="62">
        <v>17405737835</v>
      </c>
    </row>
    <row r="8" spans="1:27" ht="13.5">
      <c r="A8" s="249" t="s">
        <v>178</v>
      </c>
      <c r="B8" s="182"/>
      <c r="C8" s="155">
        <v>1906856000</v>
      </c>
      <c r="D8" s="155"/>
      <c r="E8" s="59">
        <v>3479044240</v>
      </c>
      <c r="F8" s="60">
        <v>1438004927</v>
      </c>
      <c r="G8" s="60">
        <v>125413479</v>
      </c>
      <c r="H8" s="60">
        <v>243598582</v>
      </c>
      <c r="I8" s="60">
        <v>251080009</v>
      </c>
      <c r="J8" s="60">
        <v>620092070</v>
      </c>
      <c r="K8" s="60">
        <v>770405993</v>
      </c>
      <c r="L8" s="60">
        <v>259233559</v>
      </c>
      <c r="M8" s="60">
        <v>392033921</v>
      </c>
      <c r="N8" s="60">
        <v>1421673473</v>
      </c>
      <c r="O8" s="60">
        <v>-253933299</v>
      </c>
      <c r="P8" s="60">
        <v>-439105383</v>
      </c>
      <c r="Q8" s="60">
        <v>-213537090</v>
      </c>
      <c r="R8" s="60">
        <v>-906575772</v>
      </c>
      <c r="S8" s="60"/>
      <c r="T8" s="60"/>
      <c r="U8" s="60"/>
      <c r="V8" s="60"/>
      <c r="W8" s="60">
        <v>1135189771</v>
      </c>
      <c r="X8" s="60">
        <v>2975623168</v>
      </c>
      <c r="Y8" s="60">
        <v>-1840433397</v>
      </c>
      <c r="Z8" s="140">
        <v>-61.85</v>
      </c>
      <c r="AA8" s="62">
        <v>1438004927</v>
      </c>
    </row>
    <row r="9" spans="1:27" ht="13.5">
      <c r="A9" s="249" t="s">
        <v>179</v>
      </c>
      <c r="B9" s="182"/>
      <c r="C9" s="155">
        <v>2716460000</v>
      </c>
      <c r="D9" s="155"/>
      <c r="E9" s="59">
        <v>3087888874</v>
      </c>
      <c r="F9" s="60">
        <v>5426758843</v>
      </c>
      <c r="G9" s="60">
        <v>687195029</v>
      </c>
      <c r="H9" s="60">
        <v>753902000</v>
      </c>
      <c r="I9" s="60"/>
      <c r="J9" s="60">
        <v>1441097029</v>
      </c>
      <c r="K9" s="60">
        <v>94597423</v>
      </c>
      <c r="L9" s="60">
        <v>71646000</v>
      </c>
      <c r="M9" s="60">
        <v>800641500</v>
      </c>
      <c r="N9" s="60">
        <v>966884923</v>
      </c>
      <c r="O9" s="60">
        <v>31831061</v>
      </c>
      <c r="P9" s="60">
        <v>108814500</v>
      </c>
      <c r="Q9" s="60">
        <v>1791564000</v>
      </c>
      <c r="R9" s="60">
        <v>1932209561</v>
      </c>
      <c r="S9" s="60"/>
      <c r="T9" s="60"/>
      <c r="U9" s="60"/>
      <c r="V9" s="60"/>
      <c r="W9" s="60">
        <v>4340191513</v>
      </c>
      <c r="X9" s="60">
        <v>2704597861</v>
      </c>
      <c r="Y9" s="60">
        <v>1635593652</v>
      </c>
      <c r="Z9" s="140">
        <v>60.47</v>
      </c>
      <c r="AA9" s="62">
        <v>5426758843</v>
      </c>
    </row>
    <row r="10" spans="1:27" ht="13.5">
      <c r="A10" s="249" t="s">
        <v>180</v>
      </c>
      <c r="B10" s="182"/>
      <c r="C10" s="155">
        <v>2968039000</v>
      </c>
      <c r="D10" s="155"/>
      <c r="E10" s="59">
        <v>3807035500</v>
      </c>
      <c r="F10" s="60">
        <v>3771385809</v>
      </c>
      <c r="G10" s="60">
        <v>528463742</v>
      </c>
      <c r="H10" s="60">
        <v>277718698</v>
      </c>
      <c r="I10" s="60">
        <v>14916793</v>
      </c>
      <c r="J10" s="60">
        <v>821099233</v>
      </c>
      <c r="K10" s="60">
        <v>90254274</v>
      </c>
      <c r="L10" s="60">
        <v>745506593</v>
      </c>
      <c r="M10" s="60">
        <v>23398360</v>
      </c>
      <c r="N10" s="60">
        <v>859159227</v>
      </c>
      <c r="O10" s="60">
        <v>218685726</v>
      </c>
      <c r="P10" s="60">
        <v>862769965</v>
      </c>
      <c r="Q10" s="60">
        <v>-241835220</v>
      </c>
      <c r="R10" s="60">
        <v>839620471</v>
      </c>
      <c r="S10" s="60"/>
      <c r="T10" s="60"/>
      <c r="U10" s="60"/>
      <c r="V10" s="60"/>
      <c r="W10" s="60">
        <v>2519878931</v>
      </c>
      <c r="X10" s="60">
        <v>1745068422</v>
      </c>
      <c r="Y10" s="60">
        <v>774810509</v>
      </c>
      <c r="Z10" s="140">
        <v>44.4</v>
      </c>
      <c r="AA10" s="62">
        <v>3771385809</v>
      </c>
    </row>
    <row r="11" spans="1:27" ht="13.5">
      <c r="A11" s="249" t="s">
        <v>181</v>
      </c>
      <c r="B11" s="182"/>
      <c r="C11" s="155">
        <v>799791000</v>
      </c>
      <c r="D11" s="155"/>
      <c r="E11" s="59">
        <v>1562712415</v>
      </c>
      <c r="F11" s="60">
        <v>740654258</v>
      </c>
      <c r="G11" s="60">
        <v>80055130</v>
      </c>
      <c r="H11" s="60">
        <v>48193474</v>
      </c>
      <c r="I11" s="60">
        <v>54364063</v>
      </c>
      <c r="J11" s="60">
        <v>182612667</v>
      </c>
      <c r="K11" s="60">
        <v>45571900</v>
      </c>
      <c r="L11" s="60">
        <v>188597341</v>
      </c>
      <c r="M11" s="60">
        <v>95414969</v>
      </c>
      <c r="N11" s="60">
        <v>329584210</v>
      </c>
      <c r="O11" s="60">
        <v>51833802</v>
      </c>
      <c r="P11" s="60">
        <v>48660946</v>
      </c>
      <c r="Q11" s="60">
        <v>-229426843</v>
      </c>
      <c r="R11" s="60">
        <v>-128932095</v>
      </c>
      <c r="S11" s="60"/>
      <c r="T11" s="60"/>
      <c r="U11" s="60"/>
      <c r="V11" s="60"/>
      <c r="W11" s="60">
        <v>383264782</v>
      </c>
      <c r="X11" s="60">
        <v>745165917</v>
      </c>
      <c r="Y11" s="60">
        <v>-361901135</v>
      </c>
      <c r="Z11" s="140">
        <v>-48.57</v>
      </c>
      <c r="AA11" s="62">
        <v>740654258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-25373843000</v>
      </c>
      <c r="D14" s="155"/>
      <c r="E14" s="59">
        <v>-28268889702</v>
      </c>
      <c r="F14" s="60">
        <v>-27686345369</v>
      </c>
      <c r="G14" s="60">
        <v>-3468340957</v>
      </c>
      <c r="H14" s="60">
        <v>-2976327104</v>
      </c>
      <c r="I14" s="60">
        <v>-2934317331</v>
      </c>
      <c r="J14" s="60">
        <v>-9378985392</v>
      </c>
      <c r="K14" s="60">
        <v>-2455093986</v>
      </c>
      <c r="L14" s="60">
        <v>-1896745857</v>
      </c>
      <c r="M14" s="60">
        <v>-3019763717</v>
      </c>
      <c r="N14" s="60">
        <v>-7371603560</v>
      </c>
      <c r="O14" s="60">
        <v>-1430058559</v>
      </c>
      <c r="P14" s="60">
        <v>-1495958627</v>
      </c>
      <c r="Q14" s="60">
        <v>-1616008753</v>
      </c>
      <c r="R14" s="60">
        <v>-4542025939</v>
      </c>
      <c r="S14" s="60"/>
      <c r="T14" s="60"/>
      <c r="U14" s="60"/>
      <c r="V14" s="60"/>
      <c r="W14" s="60">
        <v>-21292614891</v>
      </c>
      <c r="X14" s="60">
        <v>-20832176409</v>
      </c>
      <c r="Y14" s="60">
        <v>-460438482</v>
      </c>
      <c r="Z14" s="140">
        <v>2.21</v>
      </c>
      <c r="AA14" s="62">
        <v>-27686345369</v>
      </c>
    </row>
    <row r="15" spans="1:27" ht="13.5">
      <c r="A15" s="249" t="s">
        <v>40</v>
      </c>
      <c r="B15" s="182"/>
      <c r="C15" s="155">
        <v>-897959000</v>
      </c>
      <c r="D15" s="155"/>
      <c r="E15" s="59">
        <v>-1466336808</v>
      </c>
      <c r="F15" s="60">
        <v>-841443987</v>
      </c>
      <c r="G15" s="60">
        <v>-6330221</v>
      </c>
      <c r="H15" s="60">
        <v>-6330221</v>
      </c>
      <c r="I15" s="60">
        <v>-6330851</v>
      </c>
      <c r="J15" s="60">
        <v>-18991293</v>
      </c>
      <c r="K15" s="60">
        <v>-12126331</v>
      </c>
      <c r="L15" s="60">
        <v>-19185168</v>
      </c>
      <c r="M15" s="60">
        <v>-260374324</v>
      </c>
      <c r="N15" s="60">
        <v>-291685823</v>
      </c>
      <c r="O15" s="60">
        <v>-113452914</v>
      </c>
      <c r="P15" s="60"/>
      <c r="Q15" s="60">
        <v>5367281</v>
      </c>
      <c r="R15" s="60">
        <v>-108085633</v>
      </c>
      <c r="S15" s="60"/>
      <c r="T15" s="60"/>
      <c r="U15" s="60"/>
      <c r="V15" s="60"/>
      <c r="W15" s="60">
        <v>-418762749</v>
      </c>
      <c r="X15" s="60">
        <v>-734782482</v>
      </c>
      <c r="Y15" s="60">
        <v>316019733</v>
      </c>
      <c r="Z15" s="140">
        <v>-43.01</v>
      </c>
      <c r="AA15" s="62">
        <v>-841443987</v>
      </c>
    </row>
    <row r="16" spans="1:27" ht="13.5">
      <c r="A16" s="249" t="s">
        <v>42</v>
      </c>
      <c r="B16" s="182"/>
      <c r="C16" s="155">
        <v>-282815000</v>
      </c>
      <c r="D16" s="155"/>
      <c r="E16" s="59">
        <v>-226274731</v>
      </c>
      <c r="F16" s="60">
        <v>-454143059</v>
      </c>
      <c r="G16" s="60">
        <v>-28554703</v>
      </c>
      <c r="H16" s="60">
        <v>-6159073</v>
      </c>
      <c r="I16" s="60">
        <v>-30639526</v>
      </c>
      <c r="J16" s="60">
        <v>-65353302</v>
      </c>
      <c r="K16" s="60">
        <v>-138387000</v>
      </c>
      <c r="L16" s="60"/>
      <c r="M16" s="60"/>
      <c r="N16" s="60">
        <v>-138387000</v>
      </c>
      <c r="O16" s="60"/>
      <c r="P16" s="60"/>
      <c r="Q16" s="60">
        <v>-74028000</v>
      </c>
      <c r="R16" s="60">
        <v>-74028000</v>
      </c>
      <c r="S16" s="60"/>
      <c r="T16" s="60"/>
      <c r="U16" s="60"/>
      <c r="V16" s="60"/>
      <c r="W16" s="60">
        <v>-277768302</v>
      </c>
      <c r="X16" s="60">
        <v>-294589058</v>
      </c>
      <c r="Y16" s="60">
        <v>16820756</v>
      </c>
      <c r="Z16" s="140">
        <v>-5.71</v>
      </c>
      <c r="AA16" s="62">
        <v>-454143059</v>
      </c>
    </row>
    <row r="17" spans="1:27" ht="13.5">
      <c r="A17" s="250" t="s">
        <v>185</v>
      </c>
      <c r="B17" s="251"/>
      <c r="C17" s="168">
        <f aca="true" t="shared" si="0" ref="C17:Y17">SUM(C6:C16)</f>
        <v>5119974000</v>
      </c>
      <c r="D17" s="168">
        <f t="shared" si="0"/>
        <v>0</v>
      </c>
      <c r="E17" s="72">
        <f t="shared" si="0"/>
        <v>6016701783</v>
      </c>
      <c r="F17" s="73">
        <f t="shared" si="0"/>
        <v>6463308256</v>
      </c>
      <c r="G17" s="73">
        <f t="shared" si="0"/>
        <v>64142927</v>
      </c>
      <c r="H17" s="73">
        <f t="shared" si="0"/>
        <v>543493602</v>
      </c>
      <c r="I17" s="73">
        <f t="shared" si="0"/>
        <v>-362647708</v>
      </c>
      <c r="J17" s="73">
        <f t="shared" si="0"/>
        <v>244988821</v>
      </c>
      <c r="K17" s="73">
        <f t="shared" si="0"/>
        <v>-216639268</v>
      </c>
      <c r="L17" s="73">
        <f t="shared" si="0"/>
        <v>986987397</v>
      </c>
      <c r="M17" s="73">
        <f t="shared" si="0"/>
        <v>-380478042</v>
      </c>
      <c r="N17" s="73">
        <f t="shared" si="0"/>
        <v>389870087</v>
      </c>
      <c r="O17" s="73">
        <f t="shared" si="0"/>
        <v>830060690</v>
      </c>
      <c r="P17" s="73">
        <f t="shared" si="0"/>
        <v>1515964810</v>
      </c>
      <c r="Q17" s="73">
        <f t="shared" si="0"/>
        <v>1648996848</v>
      </c>
      <c r="R17" s="73">
        <f t="shared" si="0"/>
        <v>3995022348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4629881256</v>
      </c>
      <c r="X17" s="73">
        <f t="shared" si="0"/>
        <v>3979846599</v>
      </c>
      <c r="Y17" s="73">
        <f t="shared" si="0"/>
        <v>650034657</v>
      </c>
      <c r="Z17" s="170">
        <f>+IF(X17&lt;&gt;0,+(Y17/X17)*100,0)</f>
        <v>16.333158598709097</v>
      </c>
      <c r="AA17" s="74">
        <f>SUM(AA6:AA16)</f>
        <v>6463308256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11960000</v>
      </c>
      <c r="D21" s="155"/>
      <c r="E21" s="59">
        <v>40768430</v>
      </c>
      <c r="F21" s="60">
        <v>40768429</v>
      </c>
      <c r="G21" s="159"/>
      <c r="H21" s="159"/>
      <c r="I21" s="159">
        <v>138000</v>
      </c>
      <c r="J21" s="60">
        <v>138000</v>
      </c>
      <c r="K21" s="159"/>
      <c r="L21" s="159"/>
      <c r="M21" s="60"/>
      <c r="N21" s="159"/>
      <c r="O21" s="159"/>
      <c r="P21" s="159"/>
      <c r="Q21" s="60">
        <v>1220000</v>
      </c>
      <c r="R21" s="159">
        <v>1220000</v>
      </c>
      <c r="S21" s="159"/>
      <c r="T21" s="60"/>
      <c r="U21" s="159"/>
      <c r="V21" s="159"/>
      <c r="W21" s="159">
        <v>1358000</v>
      </c>
      <c r="X21" s="60">
        <v>2088653</v>
      </c>
      <c r="Y21" s="159">
        <v>-730653</v>
      </c>
      <c r="Z21" s="141">
        <v>-34.98</v>
      </c>
      <c r="AA21" s="225">
        <v>40768429</v>
      </c>
    </row>
    <row r="22" spans="1:27" ht="13.5">
      <c r="A22" s="249" t="s">
        <v>188</v>
      </c>
      <c r="B22" s="182"/>
      <c r="C22" s="155">
        <v>-44181000</v>
      </c>
      <c r="D22" s="155"/>
      <c r="E22" s="268">
        <v>-1516000</v>
      </c>
      <c r="F22" s="159">
        <v>-1516000</v>
      </c>
      <c r="G22" s="60"/>
      <c r="H22" s="60"/>
      <c r="I22" s="60">
        <v>-1938000</v>
      </c>
      <c r="J22" s="60">
        <v>-1938000</v>
      </c>
      <c r="K22" s="60"/>
      <c r="L22" s="60"/>
      <c r="M22" s="159"/>
      <c r="N22" s="60"/>
      <c r="O22" s="60"/>
      <c r="P22" s="60"/>
      <c r="Q22" s="60">
        <v>-4487000</v>
      </c>
      <c r="R22" s="60">
        <v>-4487000</v>
      </c>
      <c r="S22" s="60"/>
      <c r="T22" s="159"/>
      <c r="U22" s="60"/>
      <c r="V22" s="60"/>
      <c r="W22" s="60">
        <v>-6425000</v>
      </c>
      <c r="X22" s="60"/>
      <c r="Y22" s="60">
        <v>-6425000</v>
      </c>
      <c r="Z22" s="140"/>
      <c r="AA22" s="62">
        <v>-1516000</v>
      </c>
    </row>
    <row r="23" spans="1:27" ht="13.5">
      <c r="A23" s="249" t="s">
        <v>189</v>
      </c>
      <c r="B23" s="182"/>
      <c r="C23" s="157"/>
      <c r="D23" s="157"/>
      <c r="E23" s="59">
        <v>-818000</v>
      </c>
      <c r="F23" s="60">
        <v>-818000</v>
      </c>
      <c r="G23" s="159"/>
      <c r="H23" s="159"/>
      <c r="I23" s="159">
        <v>2000</v>
      </c>
      <c r="J23" s="60">
        <v>2000</v>
      </c>
      <c r="K23" s="159"/>
      <c r="L23" s="159"/>
      <c r="M23" s="60"/>
      <c r="N23" s="159"/>
      <c r="O23" s="159"/>
      <c r="P23" s="159"/>
      <c r="Q23" s="60">
        <v>-969893000</v>
      </c>
      <c r="R23" s="159">
        <v>-969893000</v>
      </c>
      <c r="S23" s="159"/>
      <c r="T23" s="60"/>
      <c r="U23" s="159"/>
      <c r="V23" s="159"/>
      <c r="W23" s="159">
        <v>-969891000</v>
      </c>
      <c r="X23" s="60"/>
      <c r="Y23" s="159">
        <v>-969891000</v>
      </c>
      <c r="Z23" s="141"/>
      <c r="AA23" s="225">
        <v>-818000</v>
      </c>
    </row>
    <row r="24" spans="1:27" ht="13.5">
      <c r="A24" s="249" t="s">
        <v>190</v>
      </c>
      <c r="B24" s="182"/>
      <c r="C24" s="155"/>
      <c r="D24" s="155"/>
      <c r="E24" s="59">
        <v>-16002000</v>
      </c>
      <c r="F24" s="60">
        <v>-16002000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-16002000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-5306358000</v>
      </c>
      <c r="D26" s="155"/>
      <c r="E26" s="59">
        <v>-7340084162</v>
      </c>
      <c r="F26" s="60">
        <v>-7335632863</v>
      </c>
      <c r="G26" s="60">
        <v>-290377000</v>
      </c>
      <c r="H26" s="60">
        <v>-246954459</v>
      </c>
      <c r="I26" s="60">
        <v>-304834208</v>
      </c>
      <c r="J26" s="60">
        <v>-842165667</v>
      </c>
      <c r="K26" s="60">
        <v>-499581057</v>
      </c>
      <c r="L26" s="60">
        <v>-295316018</v>
      </c>
      <c r="M26" s="60">
        <v>-427406997</v>
      </c>
      <c r="N26" s="60">
        <v>-1222304072</v>
      </c>
      <c r="O26" s="60">
        <v>-162916236</v>
      </c>
      <c r="P26" s="60">
        <v>-277670767</v>
      </c>
      <c r="Q26" s="60">
        <v>-281590804</v>
      </c>
      <c r="R26" s="60">
        <v>-722177807</v>
      </c>
      <c r="S26" s="60"/>
      <c r="T26" s="60"/>
      <c r="U26" s="60"/>
      <c r="V26" s="60"/>
      <c r="W26" s="60">
        <v>-2786647546</v>
      </c>
      <c r="X26" s="60">
        <v>-3353780912</v>
      </c>
      <c r="Y26" s="60">
        <v>567133366</v>
      </c>
      <c r="Z26" s="140">
        <v>-16.91</v>
      </c>
      <c r="AA26" s="62">
        <v>-7335632863</v>
      </c>
    </row>
    <row r="27" spans="1:27" ht="13.5">
      <c r="A27" s="250" t="s">
        <v>192</v>
      </c>
      <c r="B27" s="251"/>
      <c r="C27" s="168">
        <f aca="true" t="shared" si="1" ref="C27:Y27">SUM(C21:C26)</f>
        <v>-5338579000</v>
      </c>
      <c r="D27" s="168">
        <f>SUM(D21:D26)</f>
        <v>0</v>
      </c>
      <c r="E27" s="72">
        <f t="shared" si="1"/>
        <v>-7317651732</v>
      </c>
      <c r="F27" s="73">
        <f t="shared" si="1"/>
        <v>-7313200434</v>
      </c>
      <c r="G27" s="73">
        <f t="shared" si="1"/>
        <v>-290377000</v>
      </c>
      <c r="H27" s="73">
        <f t="shared" si="1"/>
        <v>-246954459</v>
      </c>
      <c r="I27" s="73">
        <f t="shared" si="1"/>
        <v>-306632208</v>
      </c>
      <c r="J27" s="73">
        <f t="shared" si="1"/>
        <v>-843963667</v>
      </c>
      <c r="K27" s="73">
        <f t="shared" si="1"/>
        <v>-499581057</v>
      </c>
      <c r="L27" s="73">
        <f t="shared" si="1"/>
        <v>-295316018</v>
      </c>
      <c r="M27" s="73">
        <f t="shared" si="1"/>
        <v>-427406997</v>
      </c>
      <c r="N27" s="73">
        <f t="shared" si="1"/>
        <v>-1222304072</v>
      </c>
      <c r="O27" s="73">
        <f t="shared" si="1"/>
        <v>-162916236</v>
      </c>
      <c r="P27" s="73">
        <f t="shared" si="1"/>
        <v>-277670767</v>
      </c>
      <c r="Q27" s="73">
        <f t="shared" si="1"/>
        <v>-1254750804</v>
      </c>
      <c r="R27" s="73">
        <f t="shared" si="1"/>
        <v>-1695337807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-3761605546</v>
      </c>
      <c r="X27" s="73">
        <f t="shared" si="1"/>
        <v>-3351692259</v>
      </c>
      <c r="Y27" s="73">
        <f t="shared" si="1"/>
        <v>-409913287</v>
      </c>
      <c r="Z27" s="170">
        <f>+IF(X27&lt;&gt;0,+(Y27/X27)*100,0)</f>
        <v>12.230039494207634</v>
      </c>
      <c r="AA27" s="74">
        <f>SUM(AA21:AA26)</f>
        <v>-7313200434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700000000</v>
      </c>
      <c r="D32" s="155"/>
      <c r="E32" s="59">
        <v>1000000000</v>
      </c>
      <c r="F32" s="60">
        <v>1000000000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1000000000</v>
      </c>
    </row>
    <row r="33" spans="1:27" ht="13.5">
      <c r="A33" s="249" t="s">
        <v>196</v>
      </c>
      <c r="B33" s="182"/>
      <c r="C33" s="155"/>
      <c r="D33" s="155"/>
      <c r="E33" s="59">
        <v>48803729</v>
      </c>
      <c r="F33" s="60">
        <v>42862729</v>
      </c>
      <c r="G33" s="60"/>
      <c r="H33" s="159"/>
      <c r="I33" s="159">
        <v>15502000</v>
      </c>
      <c r="J33" s="159">
        <v>15502000</v>
      </c>
      <c r="K33" s="60"/>
      <c r="L33" s="60"/>
      <c r="M33" s="60"/>
      <c r="N33" s="60"/>
      <c r="O33" s="159"/>
      <c r="P33" s="159"/>
      <c r="Q33" s="159">
        <v>-126888000</v>
      </c>
      <c r="R33" s="60">
        <v>-126888000</v>
      </c>
      <c r="S33" s="60"/>
      <c r="T33" s="60"/>
      <c r="U33" s="60"/>
      <c r="V33" s="159"/>
      <c r="W33" s="159">
        <v>-111386000</v>
      </c>
      <c r="X33" s="159">
        <v>-195627968</v>
      </c>
      <c r="Y33" s="60">
        <v>84241968</v>
      </c>
      <c r="Z33" s="140">
        <v>-43.06</v>
      </c>
      <c r="AA33" s="62">
        <v>42862729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-1100374000</v>
      </c>
      <c r="D35" s="155"/>
      <c r="E35" s="59">
        <v>-703549000</v>
      </c>
      <c r="F35" s="60">
        <v>-703549000</v>
      </c>
      <c r="G35" s="60"/>
      <c r="H35" s="60"/>
      <c r="I35" s="60">
        <v>-130974129</v>
      </c>
      <c r="J35" s="60">
        <v>-130974129</v>
      </c>
      <c r="K35" s="60">
        <v>-88466598</v>
      </c>
      <c r="L35" s="60">
        <v>-11666667</v>
      </c>
      <c r="M35" s="60">
        <v>-158175928</v>
      </c>
      <c r="N35" s="60">
        <v>-258309193</v>
      </c>
      <c r="O35" s="60">
        <v>-122813594</v>
      </c>
      <c r="P35" s="60"/>
      <c r="Q35" s="60">
        <v>-39760362</v>
      </c>
      <c r="R35" s="60">
        <v>-162573956</v>
      </c>
      <c r="S35" s="60"/>
      <c r="T35" s="60"/>
      <c r="U35" s="60"/>
      <c r="V35" s="60"/>
      <c r="W35" s="60">
        <v>-551857278</v>
      </c>
      <c r="X35" s="60">
        <v>-811594763</v>
      </c>
      <c r="Y35" s="60">
        <v>259737485</v>
      </c>
      <c r="Z35" s="140">
        <v>-32</v>
      </c>
      <c r="AA35" s="62">
        <v>-703549000</v>
      </c>
    </row>
    <row r="36" spans="1:27" ht="13.5">
      <c r="A36" s="250" t="s">
        <v>198</v>
      </c>
      <c r="B36" s="251"/>
      <c r="C36" s="168">
        <f aca="true" t="shared" si="2" ref="C36:Y36">SUM(C31:C35)</f>
        <v>-400374000</v>
      </c>
      <c r="D36" s="168">
        <f>SUM(D31:D35)</f>
        <v>0</v>
      </c>
      <c r="E36" s="72">
        <f t="shared" si="2"/>
        <v>345254729</v>
      </c>
      <c r="F36" s="73">
        <f t="shared" si="2"/>
        <v>339313729</v>
      </c>
      <c r="G36" s="73">
        <f t="shared" si="2"/>
        <v>0</v>
      </c>
      <c r="H36" s="73">
        <f t="shared" si="2"/>
        <v>0</v>
      </c>
      <c r="I36" s="73">
        <f t="shared" si="2"/>
        <v>-115472129</v>
      </c>
      <c r="J36" s="73">
        <f t="shared" si="2"/>
        <v>-115472129</v>
      </c>
      <c r="K36" s="73">
        <f t="shared" si="2"/>
        <v>-88466598</v>
      </c>
      <c r="L36" s="73">
        <f t="shared" si="2"/>
        <v>-11666667</v>
      </c>
      <c r="M36" s="73">
        <f t="shared" si="2"/>
        <v>-158175928</v>
      </c>
      <c r="N36" s="73">
        <f t="shared" si="2"/>
        <v>-258309193</v>
      </c>
      <c r="O36" s="73">
        <f t="shared" si="2"/>
        <v>-122813594</v>
      </c>
      <c r="P36" s="73">
        <f t="shared" si="2"/>
        <v>0</v>
      </c>
      <c r="Q36" s="73">
        <f t="shared" si="2"/>
        <v>-166648362</v>
      </c>
      <c r="R36" s="73">
        <f t="shared" si="2"/>
        <v>-289461956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-663243278</v>
      </c>
      <c r="X36" s="73">
        <f t="shared" si="2"/>
        <v>-1007222731</v>
      </c>
      <c r="Y36" s="73">
        <f t="shared" si="2"/>
        <v>343979453</v>
      </c>
      <c r="Z36" s="170">
        <f>+IF(X36&lt;&gt;0,+(Y36/X36)*100,0)</f>
        <v>-34.15127979275122</v>
      </c>
      <c r="AA36" s="74">
        <f>SUM(AA31:AA35)</f>
        <v>339313729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-618979000</v>
      </c>
      <c r="D38" s="153">
        <f>+D17+D27+D36</f>
        <v>0</v>
      </c>
      <c r="E38" s="99">
        <f t="shared" si="3"/>
        <v>-955695220</v>
      </c>
      <c r="F38" s="100">
        <f t="shared" si="3"/>
        <v>-510578449</v>
      </c>
      <c r="G38" s="100">
        <f t="shared" si="3"/>
        <v>-226234073</v>
      </c>
      <c r="H38" s="100">
        <f t="shared" si="3"/>
        <v>296539143</v>
      </c>
      <c r="I38" s="100">
        <f t="shared" si="3"/>
        <v>-784752045</v>
      </c>
      <c r="J38" s="100">
        <f t="shared" si="3"/>
        <v>-714446975</v>
      </c>
      <c r="K38" s="100">
        <f t="shared" si="3"/>
        <v>-804686923</v>
      </c>
      <c r="L38" s="100">
        <f t="shared" si="3"/>
        <v>680004712</v>
      </c>
      <c r="M38" s="100">
        <f t="shared" si="3"/>
        <v>-966060967</v>
      </c>
      <c r="N38" s="100">
        <f t="shared" si="3"/>
        <v>-1090743178</v>
      </c>
      <c r="O38" s="100">
        <f t="shared" si="3"/>
        <v>544330860</v>
      </c>
      <c r="P38" s="100">
        <f t="shared" si="3"/>
        <v>1238294043</v>
      </c>
      <c r="Q38" s="100">
        <f t="shared" si="3"/>
        <v>227597682</v>
      </c>
      <c r="R38" s="100">
        <f t="shared" si="3"/>
        <v>2010222585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205032432</v>
      </c>
      <c r="X38" s="100">
        <f t="shared" si="3"/>
        <v>-379068391</v>
      </c>
      <c r="Y38" s="100">
        <f t="shared" si="3"/>
        <v>584100823</v>
      </c>
      <c r="Z38" s="137">
        <f>+IF(X38&lt;&gt;0,+(Y38/X38)*100,0)</f>
        <v>-154.0885066832175</v>
      </c>
      <c r="AA38" s="102">
        <f>+AA17+AA27+AA36</f>
        <v>-510578449</v>
      </c>
    </row>
    <row r="39" spans="1:27" ht="13.5">
      <c r="A39" s="249" t="s">
        <v>200</v>
      </c>
      <c r="B39" s="182"/>
      <c r="C39" s="153">
        <v>7216329000</v>
      </c>
      <c r="D39" s="153"/>
      <c r="E39" s="99">
        <v>6336320889</v>
      </c>
      <c r="F39" s="100">
        <v>6336321000</v>
      </c>
      <c r="G39" s="100">
        <v>6296971611</v>
      </c>
      <c r="H39" s="100">
        <v>6070737538</v>
      </c>
      <c r="I39" s="100">
        <v>6367276681</v>
      </c>
      <c r="J39" s="100">
        <v>6296971611</v>
      </c>
      <c r="K39" s="100">
        <v>5582524636</v>
      </c>
      <c r="L39" s="100">
        <v>4777837713</v>
      </c>
      <c r="M39" s="100">
        <v>5457842425</v>
      </c>
      <c r="N39" s="100">
        <v>5582524636</v>
      </c>
      <c r="O39" s="100">
        <v>4491781458</v>
      </c>
      <c r="P39" s="100">
        <v>5036112318</v>
      </c>
      <c r="Q39" s="100">
        <v>6274406361</v>
      </c>
      <c r="R39" s="100">
        <v>4491781458</v>
      </c>
      <c r="S39" s="100"/>
      <c r="T39" s="100"/>
      <c r="U39" s="100"/>
      <c r="V39" s="100"/>
      <c r="W39" s="100">
        <v>6296971611</v>
      </c>
      <c r="X39" s="100">
        <v>6336321000</v>
      </c>
      <c r="Y39" s="100">
        <v>-39349389</v>
      </c>
      <c r="Z39" s="137">
        <v>-0.62</v>
      </c>
      <c r="AA39" s="102">
        <v>6336321000</v>
      </c>
    </row>
    <row r="40" spans="1:27" ht="13.5">
      <c r="A40" s="269" t="s">
        <v>201</v>
      </c>
      <c r="B40" s="256"/>
      <c r="C40" s="257">
        <v>6597350000</v>
      </c>
      <c r="D40" s="257"/>
      <c r="E40" s="258">
        <v>5380625670</v>
      </c>
      <c r="F40" s="259">
        <v>5825742553</v>
      </c>
      <c r="G40" s="259">
        <v>6070737538</v>
      </c>
      <c r="H40" s="259">
        <v>6367276681</v>
      </c>
      <c r="I40" s="259">
        <v>5582524636</v>
      </c>
      <c r="J40" s="259">
        <v>5582524636</v>
      </c>
      <c r="K40" s="259">
        <v>4777837713</v>
      </c>
      <c r="L40" s="259">
        <v>5457842425</v>
      </c>
      <c r="M40" s="259">
        <v>4491781458</v>
      </c>
      <c r="N40" s="259">
        <v>4491781458</v>
      </c>
      <c r="O40" s="259">
        <v>5036112318</v>
      </c>
      <c r="P40" s="259">
        <v>6274406361</v>
      </c>
      <c r="Q40" s="259">
        <v>6502004043</v>
      </c>
      <c r="R40" s="259">
        <v>6502004043</v>
      </c>
      <c r="S40" s="259"/>
      <c r="T40" s="259"/>
      <c r="U40" s="259"/>
      <c r="V40" s="259"/>
      <c r="W40" s="259">
        <v>6502004043</v>
      </c>
      <c r="X40" s="259">
        <v>5957252611</v>
      </c>
      <c r="Y40" s="259">
        <v>544751432</v>
      </c>
      <c r="Z40" s="260">
        <v>9.14</v>
      </c>
      <c r="AA40" s="261">
        <v>5825742553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2078707000</v>
      </c>
      <c r="D5" s="200">
        <f t="shared" si="0"/>
        <v>0</v>
      </c>
      <c r="E5" s="106">
        <f t="shared" si="0"/>
        <v>4023079000</v>
      </c>
      <c r="F5" s="106">
        <f t="shared" si="0"/>
        <v>4174819000</v>
      </c>
      <c r="G5" s="106">
        <f t="shared" si="0"/>
        <v>230431000</v>
      </c>
      <c r="H5" s="106">
        <f t="shared" si="0"/>
        <v>133241000</v>
      </c>
      <c r="I5" s="106">
        <f t="shared" si="0"/>
        <v>147698000</v>
      </c>
      <c r="J5" s="106">
        <f t="shared" si="0"/>
        <v>511370000</v>
      </c>
      <c r="K5" s="106">
        <f t="shared" si="0"/>
        <v>163196000</v>
      </c>
      <c r="L5" s="106">
        <f t="shared" si="0"/>
        <v>299572000</v>
      </c>
      <c r="M5" s="106">
        <f t="shared" si="0"/>
        <v>279408000</v>
      </c>
      <c r="N5" s="106">
        <f t="shared" si="0"/>
        <v>742176000</v>
      </c>
      <c r="O5" s="106">
        <f t="shared" si="0"/>
        <v>99685000</v>
      </c>
      <c r="P5" s="106">
        <f t="shared" si="0"/>
        <v>182718000</v>
      </c>
      <c r="Q5" s="106">
        <f t="shared" si="0"/>
        <v>213072000</v>
      </c>
      <c r="R5" s="106">
        <f t="shared" si="0"/>
        <v>495475000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1749021000</v>
      </c>
      <c r="X5" s="106">
        <f t="shared" si="0"/>
        <v>3131114250</v>
      </c>
      <c r="Y5" s="106">
        <f t="shared" si="0"/>
        <v>-1382093250</v>
      </c>
      <c r="Z5" s="201">
        <f>+IF(X5&lt;&gt;0,+(Y5/X5)*100,0)</f>
        <v>-44.14062022808653</v>
      </c>
      <c r="AA5" s="199">
        <f>SUM(AA11:AA18)</f>
        <v>4174819000</v>
      </c>
    </row>
    <row r="6" spans="1:27" ht="13.5">
      <c r="A6" s="291" t="s">
        <v>205</v>
      </c>
      <c r="B6" s="142"/>
      <c r="C6" s="62">
        <v>130672000</v>
      </c>
      <c r="D6" s="156"/>
      <c r="E6" s="60">
        <v>187084000</v>
      </c>
      <c r="F6" s="60">
        <v>190113000</v>
      </c>
      <c r="G6" s="60">
        <v>84559000</v>
      </c>
      <c r="H6" s="60">
        <v>-8981000</v>
      </c>
      <c r="I6" s="60">
        <v>30494000</v>
      </c>
      <c r="J6" s="60">
        <v>106072000</v>
      </c>
      <c r="K6" s="60">
        <v>1250000</v>
      </c>
      <c r="L6" s="60">
        <v>67136000</v>
      </c>
      <c r="M6" s="60">
        <v>30610000</v>
      </c>
      <c r="N6" s="60">
        <v>98996000</v>
      </c>
      <c r="O6" s="60">
        <v>16455000</v>
      </c>
      <c r="P6" s="60">
        <v>164000</v>
      </c>
      <c r="Q6" s="60">
        <v>58800000</v>
      </c>
      <c r="R6" s="60">
        <v>75419000</v>
      </c>
      <c r="S6" s="60"/>
      <c r="T6" s="60"/>
      <c r="U6" s="60"/>
      <c r="V6" s="60"/>
      <c r="W6" s="60">
        <v>280487000</v>
      </c>
      <c r="X6" s="60">
        <v>142584750</v>
      </c>
      <c r="Y6" s="60">
        <v>137902250</v>
      </c>
      <c r="Z6" s="140">
        <v>96.72</v>
      </c>
      <c r="AA6" s="155">
        <v>190113000</v>
      </c>
    </row>
    <row r="7" spans="1:27" ht="13.5">
      <c r="A7" s="291" t="s">
        <v>206</v>
      </c>
      <c r="B7" s="142"/>
      <c r="C7" s="62">
        <v>264908000</v>
      </c>
      <c r="D7" s="156"/>
      <c r="E7" s="60">
        <v>621250620</v>
      </c>
      <c r="F7" s="60">
        <v>307690000</v>
      </c>
      <c r="G7" s="60">
        <v>27575000</v>
      </c>
      <c r="H7" s="60">
        <v>43747000</v>
      </c>
      <c r="I7" s="60">
        <v>-26910000</v>
      </c>
      <c r="J7" s="60">
        <v>44412000</v>
      </c>
      <c r="K7" s="60">
        <v>18769000</v>
      </c>
      <c r="L7" s="60">
        <v>25072000</v>
      </c>
      <c r="M7" s="60">
        <v>11669000</v>
      </c>
      <c r="N7" s="60">
        <v>55510000</v>
      </c>
      <c r="O7" s="60">
        <v>14755000</v>
      </c>
      <c r="P7" s="60">
        <v>64189000</v>
      </c>
      <c r="Q7" s="60">
        <v>45771000</v>
      </c>
      <c r="R7" s="60">
        <v>124715000</v>
      </c>
      <c r="S7" s="60"/>
      <c r="T7" s="60"/>
      <c r="U7" s="60"/>
      <c r="V7" s="60"/>
      <c r="W7" s="60">
        <v>224637000</v>
      </c>
      <c r="X7" s="60">
        <v>230767500</v>
      </c>
      <c r="Y7" s="60">
        <v>-6130500</v>
      </c>
      <c r="Z7" s="140">
        <v>-2.66</v>
      </c>
      <c r="AA7" s="155">
        <v>307690000</v>
      </c>
    </row>
    <row r="8" spans="1:27" ht="13.5">
      <c r="A8" s="291" t="s">
        <v>207</v>
      </c>
      <c r="B8" s="142"/>
      <c r="C8" s="62">
        <v>384351000</v>
      </c>
      <c r="D8" s="156"/>
      <c r="E8" s="60">
        <v>589605000</v>
      </c>
      <c r="F8" s="60">
        <v>556331000</v>
      </c>
      <c r="G8" s="60">
        <v>8841000</v>
      </c>
      <c r="H8" s="60">
        <v>20509000</v>
      </c>
      <c r="I8" s="60">
        <v>14998000</v>
      </c>
      <c r="J8" s="60">
        <v>44348000</v>
      </c>
      <c r="K8" s="60">
        <v>34893000</v>
      </c>
      <c r="L8" s="60">
        <v>38544000</v>
      </c>
      <c r="M8" s="60">
        <v>32040000</v>
      </c>
      <c r="N8" s="60">
        <v>105477000</v>
      </c>
      <c r="O8" s="60">
        <v>19853000</v>
      </c>
      <c r="P8" s="60">
        <v>20837000</v>
      </c>
      <c r="Q8" s="60">
        <v>13205000</v>
      </c>
      <c r="R8" s="60">
        <v>53895000</v>
      </c>
      <c r="S8" s="60"/>
      <c r="T8" s="60"/>
      <c r="U8" s="60"/>
      <c r="V8" s="60"/>
      <c r="W8" s="60">
        <v>203720000</v>
      </c>
      <c r="X8" s="60">
        <v>417248250</v>
      </c>
      <c r="Y8" s="60">
        <v>-213528250</v>
      </c>
      <c r="Z8" s="140">
        <v>-51.18</v>
      </c>
      <c r="AA8" s="155">
        <v>556331000</v>
      </c>
    </row>
    <row r="9" spans="1:27" ht="13.5">
      <c r="A9" s="291" t="s">
        <v>208</v>
      </c>
      <c r="B9" s="142"/>
      <c r="C9" s="62">
        <v>150856000</v>
      </c>
      <c r="D9" s="156"/>
      <c r="E9" s="60">
        <v>455854000</v>
      </c>
      <c r="F9" s="60">
        <v>200207000</v>
      </c>
      <c r="G9" s="60">
        <v>37899000</v>
      </c>
      <c r="H9" s="60">
        <v>4487000</v>
      </c>
      <c r="I9" s="60">
        <v>40222000</v>
      </c>
      <c r="J9" s="60">
        <v>82608000</v>
      </c>
      <c r="K9" s="60">
        <v>6235000</v>
      </c>
      <c r="L9" s="60">
        <v>26489000</v>
      </c>
      <c r="M9" s="60">
        <v>43645000</v>
      </c>
      <c r="N9" s="60">
        <v>76369000</v>
      </c>
      <c r="O9" s="60">
        <v>3934000</v>
      </c>
      <c r="P9" s="60">
        <v>16933000</v>
      </c>
      <c r="Q9" s="60">
        <v>14475000</v>
      </c>
      <c r="R9" s="60">
        <v>35342000</v>
      </c>
      <c r="S9" s="60"/>
      <c r="T9" s="60"/>
      <c r="U9" s="60"/>
      <c r="V9" s="60"/>
      <c r="W9" s="60">
        <v>194319000</v>
      </c>
      <c r="X9" s="60">
        <v>150155250</v>
      </c>
      <c r="Y9" s="60">
        <v>44163750</v>
      </c>
      <c r="Z9" s="140">
        <v>29.41</v>
      </c>
      <c r="AA9" s="155">
        <v>200207000</v>
      </c>
    </row>
    <row r="10" spans="1:27" ht="13.5">
      <c r="A10" s="291" t="s">
        <v>209</v>
      </c>
      <c r="B10" s="142"/>
      <c r="C10" s="62">
        <v>578443000</v>
      </c>
      <c r="D10" s="156"/>
      <c r="E10" s="60">
        <v>1541631380</v>
      </c>
      <c r="F10" s="60">
        <v>1687377831</v>
      </c>
      <c r="G10" s="60">
        <v>59986000</v>
      </c>
      <c r="H10" s="60">
        <v>49316000</v>
      </c>
      <c r="I10" s="60">
        <v>45014000</v>
      </c>
      <c r="J10" s="60">
        <v>154316000</v>
      </c>
      <c r="K10" s="60">
        <v>32370000</v>
      </c>
      <c r="L10" s="60">
        <v>4957000</v>
      </c>
      <c r="M10" s="60">
        <v>72042000</v>
      </c>
      <c r="N10" s="60">
        <v>109369000</v>
      </c>
      <c r="O10" s="60">
        <v>16209000</v>
      </c>
      <c r="P10" s="60">
        <v>90000</v>
      </c>
      <c r="Q10" s="60">
        <v>39741000</v>
      </c>
      <c r="R10" s="60">
        <v>56040000</v>
      </c>
      <c r="S10" s="60"/>
      <c r="T10" s="60"/>
      <c r="U10" s="60"/>
      <c r="V10" s="60"/>
      <c r="W10" s="60">
        <v>319725000</v>
      </c>
      <c r="X10" s="60">
        <v>1265533373</v>
      </c>
      <c r="Y10" s="60">
        <v>-945808373</v>
      </c>
      <c r="Z10" s="140">
        <v>-74.74</v>
      </c>
      <c r="AA10" s="155">
        <v>1687377831</v>
      </c>
    </row>
    <row r="11" spans="1:27" ht="13.5">
      <c r="A11" s="292" t="s">
        <v>210</v>
      </c>
      <c r="B11" s="142"/>
      <c r="C11" s="293">
        <f aca="true" t="shared" si="1" ref="C11:Y11">SUM(C6:C10)</f>
        <v>1509230000</v>
      </c>
      <c r="D11" s="294">
        <f t="shared" si="1"/>
        <v>0</v>
      </c>
      <c r="E11" s="295">
        <f t="shared" si="1"/>
        <v>3395425000</v>
      </c>
      <c r="F11" s="295">
        <f t="shared" si="1"/>
        <v>2941718831</v>
      </c>
      <c r="G11" s="295">
        <f t="shared" si="1"/>
        <v>218860000</v>
      </c>
      <c r="H11" s="295">
        <f t="shared" si="1"/>
        <v>109078000</v>
      </c>
      <c r="I11" s="295">
        <f t="shared" si="1"/>
        <v>103818000</v>
      </c>
      <c r="J11" s="295">
        <f t="shared" si="1"/>
        <v>431756000</v>
      </c>
      <c r="K11" s="295">
        <f t="shared" si="1"/>
        <v>93517000</v>
      </c>
      <c r="L11" s="295">
        <f t="shared" si="1"/>
        <v>162198000</v>
      </c>
      <c r="M11" s="295">
        <f t="shared" si="1"/>
        <v>190006000</v>
      </c>
      <c r="N11" s="295">
        <f t="shared" si="1"/>
        <v>445721000</v>
      </c>
      <c r="O11" s="295">
        <f t="shared" si="1"/>
        <v>71206000</v>
      </c>
      <c r="P11" s="295">
        <f t="shared" si="1"/>
        <v>102213000</v>
      </c>
      <c r="Q11" s="295">
        <f t="shared" si="1"/>
        <v>171992000</v>
      </c>
      <c r="R11" s="295">
        <f t="shared" si="1"/>
        <v>345411000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1222888000</v>
      </c>
      <c r="X11" s="295">
        <f t="shared" si="1"/>
        <v>2206289123</v>
      </c>
      <c r="Y11" s="295">
        <f t="shared" si="1"/>
        <v>-983401123</v>
      </c>
      <c r="Z11" s="296">
        <f>+IF(X11&lt;&gt;0,+(Y11/X11)*100,0)</f>
        <v>-44.57263160790192</v>
      </c>
      <c r="AA11" s="297">
        <f>SUM(AA6:AA10)</f>
        <v>2941718831</v>
      </c>
    </row>
    <row r="12" spans="1:27" ht="13.5">
      <c r="A12" s="298" t="s">
        <v>211</v>
      </c>
      <c r="B12" s="136"/>
      <c r="C12" s="62">
        <v>52176000</v>
      </c>
      <c r="D12" s="156"/>
      <c r="E12" s="60">
        <v>254841000</v>
      </c>
      <c r="F12" s="60">
        <v>581989353</v>
      </c>
      <c r="G12" s="60">
        <v>857000</v>
      </c>
      <c r="H12" s="60">
        <v>5307000</v>
      </c>
      <c r="I12" s="60">
        <v>12590000</v>
      </c>
      <c r="J12" s="60">
        <v>18754000</v>
      </c>
      <c r="K12" s="60">
        <v>31200000</v>
      </c>
      <c r="L12" s="60">
        <v>7965000</v>
      </c>
      <c r="M12" s="60">
        <v>13500000</v>
      </c>
      <c r="N12" s="60">
        <v>52665000</v>
      </c>
      <c r="O12" s="60">
        <v>12524000</v>
      </c>
      <c r="P12" s="60">
        <v>4988000</v>
      </c>
      <c r="Q12" s="60">
        <v>5583000</v>
      </c>
      <c r="R12" s="60">
        <v>23095000</v>
      </c>
      <c r="S12" s="60"/>
      <c r="T12" s="60"/>
      <c r="U12" s="60"/>
      <c r="V12" s="60"/>
      <c r="W12" s="60">
        <v>94514000</v>
      </c>
      <c r="X12" s="60">
        <v>436492015</v>
      </c>
      <c r="Y12" s="60">
        <v>-341978015</v>
      </c>
      <c r="Z12" s="140">
        <v>-78.35</v>
      </c>
      <c r="AA12" s="155">
        <v>581989353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497870000</v>
      </c>
      <c r="D15" s="156"/>
      <c r="E15" s="60">
        <v>332432000</v>
      </c>
      <c r="F15" s="60">
        <v>609370816</v>
      </c>
      <c r="G15" s="60">
        <v>5324000</v>
      </c>
      <c r="H15" s="60">
        <v>17586000</v>
      </c>
      <c r="I15" s="60">
        <v>28062000</v>
      </c>
      <c r="J15" s="60">
        <v>50972000</v>
      </c>
      <c r="K15" s="60">
        <v>39086000</v>
      </c>
      <c r="L15" s="60">
        <v>32644000</v>
      </c>
      <c r="M15" s="60">
        <v>75329000</v>
      </c>
      <c r="N15" s="60">
        <v>147059000</v>
      </c>
      <c r="O15" s="60">
        <v>15955000</v>
      </c>
      <c r="P15" s="60">
        <v>75506000</v>
      </c>
      <c r="Q15" s="60">
        <v>36243000</v>
      </c>
      <c r="R15" s="60">
        <v>127704000</v>
      </c>
      <c r="S15" s="60"/>
      <c r="T15" s="60"/>
      <c r="U15" s="60"/>
      <c r="V15" s="60"/>
      <c r="W15" s="60">
        <v>325735000</v>
      </c>
      <c r="X15" s="60">
        <v>457028112</v>
      </c>
      <c r="Y15" s="60">
        <v>-131293112</v>
      </c>
      <c r="Z15" s="140">
        <v>-28.73</v>
      </c>
      <c r="AA15" s="155">
        <v>609370816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>
        <v>177000</v>
      </c>
      <c r="F17" s="60">
        <v>1000000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750000</v>
      </c>
      <c r="Y17" s="60">
        <v>-750000</v>
      </c>
      <c r="Z17" s="140">
        <v>-100</v>
      </c>
      <c r="AA17" s="155">
        <v>1000000</v>
      </c>
    </row>
    <row r="18" spans="1:27" ht="13.5">
      <c r="A18" s="298" t="s">
        <v>217</v>
      </c>
      <c r="B18" s="136"/>
      <c r="C18" s="84">
        <v>19431000</v>
      </c>
      <c r="D18" s="276"/>
      <c r="E18" s="82">
        <v>40204000</v>
      </c>
      <c r="F18" s="82">
        <v>40740000</v>
      </c>
      <c r="G18" s="82">
        <v>5390000</v>
      </c>
      <c r="H18" s="82">
        <v>1270000</v>
      </c>
      <c r="I18" s="82">
        <v>3228000</v>
      </c>
      <c r="J18" s="82">
        <v>9888000</v>
      </c>
      <c r="K18" s="82">
        <v>-607000</v>
      </c>
      <c r="L18" s="82">
        <v>96765000</v>
      </c>
      <c r="M18" s="82">
        <v>573000</v>
      </c>
      <c r="N18" s="82">
        <v>96731000</v>
      </c>
      <c r="O18" s="82"/>
      <c r="P18" s="82">
        <v>11000</v>
      </c>
      <c r="Q18" s="82">
        <v>-746000</v>
      </c>
      <c r="R18" s="82">
        <v>-735000</v>
      </c>
      <c r="S18" s="82"/>
      <c r="T18" s="82"/>
      <c r="U18" s="82"/>
      <c r="V18" s="82"/>
      <c r="W18" s="82">
        <v>105884000</v>
      </c>
      <c r="X18" s="82">
        <v>30555000</v>
      </c>
      <c r="Y18" s="82">
        <v>75329000</v>
      </c>
      <c r="Z18" s="270">
        <v>246.54</v>
      </c>
      <c r="AA18" s="278">
        <v>40740000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3387721000</v>
      </c>
      <c r="D20" s="154">
        <f t="shared" si="2"/>
        <v>0</v>
      </c>
      <c r="E20" s="100">
        <f t="shared" si="2"/>
        <v>3317005000</v>
      </c>
      <c r="F20" s="100">
        <f t="shared" si="2"/>
        <v>3160813000</v>
      </c>
      <c r="G20" s="100">
        <f t="shared" si="2"/>
        <v>149608000</v>
      </c>
      <c r="H20" s="100">
        <f t="shared" si="2"/>
        <v>138796000</v>
      </c>
      <c r="I20" s="100">
        <f t="shared" si="2"/>
        <v>91810000</v>
      </c>
      <c r="J20" s="100">
        <f t="shared" si="2"/>
        <v>380214000</v>
      </c>
      <c r="K20" s="100">
        <f t="shared" si="2"/>
        <v>118622000</v>
      </c>
      <c r="L20" s="100">
        <f t="shared" si="2"/>
        <v>133858000</v>
      </c>
      <c r="M20" s="100">
        <f t="shared" si="2"/>
        <v>178230000</v>
      </c>
      <c r="N20" s="100">
        <f t="shared" si="2"/>
        <v>430710000</v>
      </c>
      <c r="O20" s="100">
        <f t="shared" si="2"/>
        <v>107617000</v>
      </c>
      <c r="P20" s="100">
        <f t="shared" si="2"/>
        <v>21763000</v>
      </c>
      <c r="Q20" s="100">
        <f t="shared" si="2"/>
        <v>97324200</v>
      </c>
      <c r="R20" s="100">
        <f t="shared" si="2"/>
        <v>226704200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1037628200</v>
      </c>
      <c r="X20" s="100">
        <f t="shared" si="2"/>
        <v>2370609750</v>
      </c>
      <c r="Y20" s="100">
        <f t="shared" si="2"/>
        <v>-1332981550</v>
      </c>
      <c r="Z20" s="137">
        <f>+IF(X20&lt;&gt;0,+(Y20/X20)*100,0)</f>
        <v>-56.2294806220214</v>
      </c>
      <c r="AA20" s="153">
        <f>SUM(AA26:AA33)</f>
        <v>3160813000</v>
      </c>
    </row>
    <row r="21" spans="1:27" ht="13.5">
      <c r="A21" s="291" t="s">
        <v>205</v>
      </c>
      <c r="B21" s="142"/>
      <c r="C21" s="62">
        <v>741772000</v>
      </c>
      <c r="D21" s="156"/>
      <c r="E21" s="60">
        <v>945939214</v>
      </c>
      <c r="F21" s="60">
        <v>679091000</v>
      </c>
      <c r="G21" s="60">
        <v>40198000</v>
      </c>
      <c r="H21" s="60">
        <v>120600000</v>
      </c>
      <c r="I21" s="60">
        <v>44474000</v>
      </c>
      <c r="J21" s="60">
        <v>205272000</v>
      </c>
      <c r="K21" s="60">
        <v>68516000</v>
      </c>
      <c r="L21" s="60">
        <v>78435000</v>
      </c>
      <c r="M21" s="60">
        <v>107613000</v>
      </c>
      <c r="N21" s="60">
        <v>254564000</v>
      </c>
      <c r="O21" s="60">
        <v>63104000</v>
      </c>
      <c r="P21" s="60">
        <v>39901000</v>
      </c>
      <c r="Q21" s="60">
        <v>96875600</v>
      </c>
      <c r="R21" s="60">
        <v>199880600</v>
      </c>
      <c r="S21" s="60"/>
      <c r="T21" s="60"/>
      <c r="U21" s="60"/>
      <c r="V21" s="60"/>
      <c r="W21" s="60">
        <v>659716600</v>
      </c>
      <c r="X21" s="60">
        <v>509318250</v>
      </c>
      <c r="Y21" s="60">
        <v>150398350</v>
      </c>
      <c r="Z21" s="140">
        <v>29.53</v>
      </c>
      <c r="AA21" s="155">
        <v>679091000</v>
      </c>
    </row>
    <row r="22" spans="1:27" ht="13.5">
      <c r="A22" s="291" t="s">
        <v>206</v>
      </c>
      <c r="B22" s="142"/>
      <c r="C22" s="62">
        <v>393270000</v>
      </c>
      <c r="D22" s="156"/>
      <c r="E22" s="60">
        <v>122650380</v>
      </c>
      <c r="F22" s="60">
        <v>444527000</v>
      </c>
      <c r="G22" s="60">
        <v>89297000</v>
      </c>
      <c r="H22" s="60">
        <v>-7919000</v>
      </c>
      <c r="I22" s="60">
        <v>20145000</v>
      </c>
      <c r="J22" s="60">
        <v>101523000</v>
      </c>
      <c r="K22" s="60">
        <v>22246000</v>
      </c>
      <c r="L22" s="60">
        <v>22291000</v>
      </c>
      <c r="M22" s="60">
        <v>44624000</v>
      </c>
      <c r="N22" s="60">
        <v>89161000</v>
      </c>
      <c r="O22" s="60">
        <v>35907000</v>
      </c>
      <c r="P22" s="60">
        <v>-30536000</v>
      </c>
      <c r="Q22" s="60">
        <v>-26596000</v>
      </c>
      <c r="R22" s="60">
        <v>-21225000</v>
      </c>
      <c r="S22" s="60"/>
      <c r="T22" s="60"/>
      <c r="U22" s="60"/>
      <c r="V22" s="60"/>
      <c r="W22" s="60">
        <v>169459000</v>
      </c>
      <c r="X22" s="60">
        <v>333395250</v>
      </c>
      <c r="Y22" s="60">
        <v>-163936250</v>
      </c>
      <c r="Z22" s="140">
        <v>-49.17</v>
      </c>
      <c r="AA22" s="155">
        <v>444527000</v>
      </c>
    </row>
    <row r="23" spans="1:27" ht="13.5">
      <c r="A23" s="291" t="s">
        <v>207</v>
      </c>
      <c r="B23" s="142"/>
      <c r="C23" s="62">
        <v>194223000</v>
      </c>
      <c r="D23" s="156"/>
      <c r="E23" s="60">
        <v>115755000</v>
      </c>
      <c r="F23" s="60">
        <v>62516000</v>
      </c>
      <c r="G23" s="60">
        <v>5843000</v>
      </c>
      <c r="H23" s="60">
        <v>4629000</v>
      </c>
      <c r="I23" s="60">
        <v>4936000</v>
      </c>
      <c r="J23" s="60">
        <v>15408000</v>
      </c>
      <c r="K23" s="60">
        <v>3186000</v>
      </c>
      <c r="L23" s="60">
        <v>4681000</v>
      </c>
      <c r="M23" s="60">
        <v>4194000</v>
      </c>
      <c r="N23" s="60">
        <v>12061000</v>
      </c>
      <c r="O23" s="60">
        <v>4080000</v>
      </c>
      <c r="P23" s="60">
        <v>2800000</v>
      </c>
      <c r="Q23" s="60">
        <v>6611600</v>
      </c>
      <c r="R23" s="60">
        <v>13491600</v>
      </c>
      <c r="S23" s="60"/>
      <c r="T23" s="60"/>
      <c r="U23" s="60"/>
      <c r="V23" s="60"/>
      <c r="W23" s="60">
        <v>40960600</v>
      </c>
      <c r="X23" s="60">
        <v>46887000</v>
      </c>
      <c r="Y23" s="60">
        <v>-5926400</v>
      </c>
      <c r="Z23" s="140">
        <v>-12.64</v>
      </c>
      <c r="AA23" s="155">
        <v>62516000</v>
      </c>
    </row>
    <row r="24" spans="1:27" ht="13.5">
      <c r="A24" s="291" t="s">
        <v>208</v>
      </c>
      <c r="B24" s="142"/>
      <c r="C24" s="62">
        <v>566853000</v>
      </c>
      <c r="D24" s="156"/>
      <c r="E24" s="60">
        <v>142791000</v>
      </c>
      <c r="F24" s="60">
        <v>348332000</v>
      </c>
      <c r="G24" s="60">
        <v>2366000</v>
      </c>
      <c r="H24" s="60">
        <v>3344000</v>
      </c>
      <c r="I24" s="60">
        <v>4184000</v>
      </c>
      <c r="J24" s="60">
        <v>9894000</v>
      </c>
      <c r="K24" s="60">
        <v>10063000</v>
      </c>
      <c r="L24" s="60">
        <v>10903000</v>
      </c>
      <c r="M24" s="60">
        <v>2189000</v>
      </c>
      <c r="N24" s="60">
        <v>23155000</v>
      </c>
      <c r="O24" s="60">
        <v>670000</v>
      </c>
      <c r="P24" s="60">
        <v>2987000</v>
      </c>
      <c r="Q24" s="60">
        <v>-9942000</v>
      </c>
      <c r="R24" s="60">
        <v>-6285000</v>
      </c>
      <c r="S24" s="60"/>
      <c r="T24" s="60"/>
      <c r="U24" s="60"/>
      <c r="V24" s="60"/>
      <c r="W24" s="60">
        <v>26764000</v>
      </c>
      <c r="X24" s="60">
        <v>261249000</v>
      </c>
      <c r="Y24" s="60">
        <v>-234485000</v>
      </c>
      <c r="Z24" s="140">
        <v>-89.76</v>
      </c>
      <c r="AA24" s="155">
        <v>348332000</v>
      </c>
    </row>
    <row r="25" spans="1:27" ht="13.5">
      <c r="A25" s="291" t="s">
        <v>209</v>
      </c>
      <c r="B25" s="142"/>
      <c r="C25" s="62">
        <v>1009154000</v>
      </c>
      <c r="D25" s="156"/>
      <c r="E25" s="60">
        <v>998403386</v>
      </c>
      <c r="F25" s="60">
        <v>617789860</v>
      </c>
      <c r="G25" s="60">
        <v>2836000</v>
      </c>
      <c r="H25" s="60">
        <v>253000</v>
      </c>
      <c r="I25" s="60">
        <v>1912000</v>
      </c>
      <c r="J25" s="60">
        <v>5001000</v>
      </c>
      <c r="K25" s="60">
        <v>679000</v>
      </c>
      <c r="L25" s="60">
        <v>9447000</v>
      </c>
      <c r="M25" s="60">
        <v>5906000</v>
      </c>
      <c r="N25" s="60">
        <v>16032000</v>
      </c>
      <c r="O25" s="60">
        <v>397000</v>
      </c>
      <c r="P25" s="60">
        <v>1325000</v>
      </c>
      <c r="Q25" s="60">
        <v>12584000</v>
      </c>
      <c r="R25" s="60">
        <v>14306000</v>
      </c>
      <c r="S25" s="60"/>
      <c r="T25" s="60"/>
      <c r="U25" s="60"/>
      <c r="V25" s="60"/>
      <c r="W25" s="60">
        <v>35339000</v>
      </c>
      <c r="X25" s="60">
        <v>463342395</v>
      </c>
      <c r="Y25" s="60">
        <v>-428003395</v>
      </c>
      <c r="Z25" s="140">
        <v>-92.37</v>
      </c>
      <c r="AA25" s="155">
        <v>617789860</v>
      </c>
    </row>
    <row r="26" spans="1:27" ht="13.5">
      <c r="A26" s="292" t="s">
        <v>210</v>
      </c>
      <c r="B26" s="302"/>
      <c r="C26" s="293">
        <f aca="true" t="shared" si="3" ref="C26:Y26">SUM(C21:C25)</f>
        <v>2905272000</v>
      </c>
      <c r="D26" s="294">
        <f t="shared" si="3"/>
        <v>0</v>
      </c>
      <c r="E26" s="295">
        <f t="shared" si="3"/>
        <v>2325538980</v>
      </c>
      <c r="F26" s="295">
        <f t="shared" si="3"/>
        <v>2152255860</v>
      </c>
      <c r="G26" s="295">
        <f t="shared" si="3"/>
        <v>140540000</v>
      </c>
      <c r="H26" s="295">
        <f t="shared" si="3"/>
        <v>120907000</v>
      </c>
      <c r="I26" s="295">
        <f t="shared" si="3"/>
        <v>75651000</v>
      </c>
      <c r="J26" s="295">
        <f t="shared" si="3"/>
        <v>337098000</v>
      </c>
      <c r="K26" s="295">
        <f t="shared" si="3"/>
        <v>104690000</v>
      </c>
      <c r="L26" s="295">
        <f t="shared" si="3"/>
        <v>125757000</v>
      </c>
      <c r="M26" s="295">
        <f t="shared" si="3"/>
        <v>164526000</v>
      </c>
      <c r="N26" s="295">
        <f t="shared" si="3"/>
        <v>394973000</v>
      </c>
      <c r="O26" s="295">
        <f t="shared" si="3"/>
        <v>104158000</v>
      </c>
      <c r="P26" s="295">
        <f t="shared" si="3"/>
        <v>16477000</v>
      </c>
      <c r="Q26" s="295">
        <f t="shared" si="3"/>
        <v>79533200</v>
      </c>
      <c r="R26" s="295">
        <f t="shared" si="3"/>
        <v>200168200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932239200</v>
      </c>
      <c r="X26" s="295">
        <f t="shared" si="3"/>
        <v>1614191895</v>
      </c>
      <c r="Y26" s="295">
        <f t="shared" si="3"/>
        <v>-681952695</v>
      </c>
      <c r="Z26" s="296">
        <f>+IF(X26&lt;&gt;0,+(Y26/X26)*100,0)</f>
        <v>-42.24731254768195</v>
      </c>
      <c r="AA26" s="297">
        <f>SUM(AA21:AA25)</f>
        <v>2152255860</v>
      </c>
    </row>
    <row r="27" spans="1:27" ht="13.5">
      <c r="A27" s="298" t="s">
        <v>211</v>
      </c>
      <c r="B27" s="147"/>
      <c r="C27" s="62">
        <v>131121000</v>
      </c>
      <c r="D27" s="156"/>
      <c r="E27" s="60">
        <v>420458000</v>
      </c>
      <c r="F27" s="60">
        <v>475682947</v>
      </c>
      <c r="G27" s="60">
        <v>3354000</v>
      </c>
      <c r="H27" s="60">
        <v>7171000</v>
      </c>
      <c r="I27" s="60">
        <v>6561000</v>
      </c>
      <c r="J27" s="60">
        <v>17086000</v>
      </c>
      <c r="K27" s="60">
        <v>5074000</v>
      </c>
      <c r="L27" s="60">
        <v>5687000</v>
      </c>
      <c r="M27" s="60">
        <v>6765000</v>
      </c>
      <c r="N27" s="60">
        <v>17526000</v>
      </c>
      <c r="O27" s="60">
        <v>3012000</v>
      </c>
      <c r="P27" s="60">
        <v>3526000</v>
      </c>
      <c r="Q27" s="60">
        <v>4589000</v>
      </c>
      <c r="R27" s="60">
        <v>11127000</v>
      </c>
      <c r="S27" s="60"/>
      <c r="T27" s="60"/>
      <c r="U27" s="60"/>
      <c r="V27" s="60"/>
      <c r="W27" s="60">
        <v>45739000</v>
      </c>
      <c r="X27" s="60">
        <v>356762210</v>
      </c>
      <c r="Y27" s="60">
        <v>-311023210</v>
      </c>
      <c r="Z27" s="140">
        <v>-87.18</v>
      </c>
      <c r="AA27" s="155">
        <v>475682947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>
        <v>17000</v>
      </c>
      <c r="P28" s="275">
        <v>21000</v>
      </c>
      <c r="Q28" s="275"/>
      <c r="R28" s="275">
        <v>38000</v>
      </c>
      <c r="S28" s="275"/>
      <c r="T28" s="275"/>
      <c r="U28" s="275"/>
      <c r="V28" s="275"/>
      <c r="W28" s="275">
        <v>38000</v>
      </c>
      <c r="X28" s="275"/>
      <c r="Y28" s="275">
        <v>38000</v>
      </c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305330000</v>
      </c>
      <c r="D30" s="156"/>
      <c r="E30" s="60">
        <v>538712020</v>
      </c>
      <c r="F30" s="60">
        <v>501660003</v>
      </c>
      <c r="G30" s="60">
        <v>334000</v>
      </c>
      <c r="H30" s="60">
        <v>10583000</v>
      </c>
      <c r="I30" s="60">
        <v>9024000</v>
      </c>
      <c r="J30" s="60">
        <v>19941000</v>
      </c>
      <c r="K30" s="60">
        <v>8858000</v>
      </c>
      <c r="L30" s="60">
        <v>2380000</v>
      </c>
      <c r="M30" s="60">
        <v>6726000</v>
      </c>
      <c r="N30" s="60">
        <v>17964000</v>
      </c>
      <c r="O30" s="60">
        <v>430000</v>
      </c>
      <c r="P30" s="60">
        <v>1577000</v>
      </c>
      <c r="Q30" s="60">
        <v>13165000</v>
      </c>
      <c r="R30" s="60">
        <v>15172000</v>
      </c>
      <c r="S30" s="60"/>
      <c r="T30" s="60"/>
      <c r="U30" s="60"/>
      <c r="V30" s="60"/>
      <c r="W30" s="60">
        <v>53077000</v>
      </c>
      <c r="X30" s="60">
        <v>376245002</v>
      </c>
      <c r="Y30" s="60">
        <v>-323168002</v>
      </c>
      <c r="Z30" s="140">
        <v>-85.89</v>
      </c>
      <c r="AA30" s="155">
        <v>501660003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>
        <v>45998000</v>
      </c>
      <c r="D33" s="276"/>
      <c r="E33" s="82">
        <v>32296000</v>
      </c>
      <c r="F33" s="82">
        <v>31214190</v>
      </c>
      <c r="G33" s="82">
        <v>5380000</v>
      </c>
      <c r="H33" s="82">
        <v>135000</v>
      </c>
      <c r="I33" s="82">
        <v>574000</v>
      </c>
      <c r="J33" s="82">
        <v>6089000</v>
      </c>
      <c r="K33" s="82"/>
      <c r="L33" s="82">
        <v>34000</v>
      </c>
      <c r="M33" s="82">
        <v>213000</v>
      </c>
      <c r="N33" s="82">
        <v>247000</v>
      </c>
      <c r="O33" s="82"/>
      <c r="P33" s="82">
        <v>162000</v>
      </c>
      <c r="Q33" s="82">
        <v>37000</v>
      </c>
      <c r="R33" s="82">
        <v>199000</v>
      </c>
      <c r="S33" s="82"/>
      <c r="T33" s="82"/>
      <c r="U33" s="82"/>
      <c r="V33" s="82"/>
      <c r="W33" s="82">
        <v>6535000</v>
      </c>
      <c r="X33" s="82">
        <v>23410643</v>
      </c>
      <c r="Y33" s="82">
        <v>-16875643</v>
      </c>
      <c r="Z33" s="270">
        <v>-72.09</v>
      </c>
      <c r="AA33" s="278">
        <v>31214190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872444000</v>
      </c>
      <c r="D36" s="156">
        <f t="shared" si="4"/>
        <v>0</v>
      </c>
      <c r="E36" s="60">
        <f t="shared" si="4"/>
        <v>1133023214</v>
      </c>
      <c r="F36" s="60">
        <f t="shared" si="4"/>
        <v>869204000</v>
      </c>
      <c r="G36" s="60">
        <f t="shared" si="4"/>
        <v>124757000</v>
      </c>
      <c r="H36" s="60">
        <f t="shared" si="4"/>
        <v>111619000</v>
      </c>
      <c r="I36" s="60">
        <f t="shared" si="4"/>
        <v>74968000</v>
      </c>
      <c r="J36" s="60">
        <f t="shared" si="4"/>
        <v>311344000</v>
      </c>
      <c r="K36" s="60">
        <f t="shared" si="4"/>
        <v>69766000</v>
      </c>
      <c r="L36" s="60">
        <f t="shared" si="4"/>
        <v>145571000</v>
      </c>
      <c r="M36" s="60">
        <f t="shared" si="4"/>
        <v>138223000</v>
      </c>
      <c r="N36" s="60">
        <f t="shared" si="4"/>
        <v>353560000</v>
      </c>
      <c r="O36" s="60">
        <f t="shared" si="4"/>
        <v>79559000</v>
      </c>
      <c r="P36" s="60">
        <f t="shared" si="4"/>
        <v>40065000</v>
      </c>
      <c r="Q36" s="60">
        <f t="shared" si="4"/>
        <v>155675600</v>
      </c>
      <c r="R36" s="60">
        <f t="shared" si="4"/>
        <v>275299600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940203600</v>
      </c>
      <c r="X36" s="60">
        <f t="shared" si="4"/>
        <v>651903000</v>
      </c>
      <c r="Y36" s="60">
        <f t="shared" si="4"/>
        <v>288300600</v>
      </c>
      <c r="Z36" s="140">
        <f aca="true" t="shared" si="5" ref="Z36:Z49">+IF(X36&lt;&gt;0,+(Y36/X36)*100,0)</f>
        <v>44.22446284186451</v>
      </c>
      <c r="AA36" s="155">
        <f>AA6+AA21</f>
        <v>869204000</v>
      </c>
    </row>
    <row r="37" spans="1:27" ht="13.5">
      <c r="A37" s="291" t="s">
        <v>206</v>
      </c>
      <c r="B37" s="142"/>
      <c r="C37" s="62">
        <f t="shared" si="4"/>
        <v>658178000</v>
      </c>
      <c r="D37" s="156">
        <f t="shared" si="4"/>
        <v>0</v>
      </c>
      <c r="E37" s="60">
        <f t="shared" si="4"/>
        <v>743901000</v>
      </c>
      <c r="F37" s="60">
        <f t="shared" si="4"/>
        <v>752217000</v>
      </c>
      <c r="G37" s="60">
        <f t="shared" si="4"/>
        <v>116872000</v>
      </c>
      <c r="H37" s="60">
        <f t="shared" si="4"/>
        <v>35828000</v>
      </c>
      <c r="I37" s="60">
        <f t="shared" si="4"/>
        <v>-6765000</v>
      </c>
      <c r="J37" s="60">
        <f t="shared" si="4"/>
        <v>145935000</v>
      </c>
      <c r="K37" s="60">
        <f t="shared" si="4"/>
        <v>41015000</v>
      </c>
      <c r="L37" s="60">
        <f t="shared" si="4"/>
        <v>47363000</v>
      </c>
      <c r="M37" s="60">
        <f t="shared" si="4"/>
        <v>56293000</v>
      </c>
      <c r="N37" s="60">
        <f t="shared" si="4"/>
        <v>144671000</v>
      </c>
      <c r="O37" s="60">
        <f t="shared" si="4"/>
        <v>50662000</v>
      </c>
      <c r="P37" s="60">
        <f t="shared" si="4"/>
        <v>33653000</v>
      </c>
      <c r="Q37" s="60">
        <f t="shared" si="4"/>
        <v>19175000</v>
      </c>
      <c r="R37" s="60">
        <f t="shared" si="4"/>
        <v>103490000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394096000</v>
      </c>
      <c r="X37" s="60">
        <f t="shared" si="4"/>
        <v>564162750</v>
      </c>
      <c r="Y37" s="60">
        <f t="shared" si="4"/>
        <v>-170066750</v>
      </c>
      <c r="Z37" s="140">
        <f t="shared" si="5"/>
        <v>-30.144980327042152</v>
      </c>
      <c r="AA37" s="155">
        <f>AA7+AA22</f>
        <v>752217000</v>
      </c>
    </row>
    <row r="38" spans="1:27" ht="13.5">
      <c r="A38" s="291" t="s">
        <v>207</v>
      </c>
      <c r="B38" s="142"/>
      <c r="C38" s="62">
        <f t="shared" si="4"/>
        <v>578574000</v>
      </c>
      <c r="D38" s="156">
        <f t="shared" si="4"/>
        <v>0</v>
      </c>
      <c r="E38" s="60">
        <f t="shared" si="4"/>
        <v>705360000</v>
      </c>
      <c r="F38" s="60">
        <f t="shared" si="4"/>
        <v>618847000</v>
      </c>
      <c r="G38" s="60">
        <f t="shared" si="4"/>
        <v>14684000</v>
      </c>
      <c r="H38" s="60">
        <f t="shared" si="4"/>
        <v>25138000</v>
      </c>
      <c r="I38" s="60">
        <f t="shared" si="4"/>
        <v>19934000</v>
      </c>
      <c r="J38" s="60">
        <f t="shared" si="4"/>
        <v>59756000</v>
      </c>
      <c r="K38" s="60">
        <f t="shared" si="4"/>
        <v>38079000</v>
      </c>
      <c r="L38" s="60">
        <f t="shared" si="4"/>
        <v>43225000</v>
      </c>
      <c r="M38" s="60">
        <f t="shared" si="4"/>
        <v>36234000</v>
      </c>
      <c r="N38" s="60">
        <f t="shared" si="4"/>
        <v>117538000</v>
      </c>
      <c r="O38" s="60">
        <f t="shared" si="4"/>
        <v>23933000</v>
      </c>
      <c r="P38" s="60">
        <f t="shared" si="4"/>
        <v>23637000</v>
      </c>
      <c r="Q38" s="60">
        <f t="shared" si="4"/>
        <v>19816600</v>
      </c>
      <c r="R38" s="60">
        <f t="shared" si="4"/>
        <v>67386600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244680600</v>
      </c>
      <c r="X38" s="60">
        <f t="shared" si="4"/>
        <v>464135250</v>
      </c>
      <c r="Y38" s="60">
        <f t="shared" si="4"/>
        <v>-219454650</v>
      </c>
      <c r="Z38" s="140">
        <f t="shared" si="5"/>
        <v>-47.28247854477763</v>
      </c>
      <c r="AA38" s="155">
        <f>AA8+AA23</f>
        <v>618847000</v>
      </c>
    </row>
    <row r="39" spans="1:27" ht="13.5">
      <c r="A39" s="291" t="s">
        <v>208</v>
      </c>
      <c r="B39" s="142"/>
      <c r="C39" s="62">
        <f t="shared" si="4"/>
        <v>717709000</v>
      </c>
      <c r="D39" s="156">
        <f t="shared" si="4"/>
        <v>0</v>
      </c>
      <c r="E39" s="60">
        <f t="shared" si="4"/>
        <v>598645000</v>
      </c>
      <c r="F39" s="60">
        <f t="shared" si="4"/>
        <v>548539000</v>
      </c>
      <c r="G39" s="60">
        <f t="shared" si="4"/>
        <v>40265000</v>
      </c>
      <c r="H39" s="60">
        <f t="shared" si="4"/>
        <v>7831000</v>
      </c>
      <c r="I39" s="60">
        <f t="shared" si="4"/>
        <v>44406000</v>
      </c>
      <c r="J39" s="60">
        <f t="shared" si="4"/>
        <v>92502000</v>
      </c>
      <c r="K39" s="60">
        <f t="shared" si="4"/>
        <v>16298000</v>
      </c>
      <c r="L39" s="60">
        <f t="shared" si="4"/>
        <v>37392000</v>
      </c>
      <c r="M39" s="60">
        <f t="shared" si="4"/>
        <v>45834000</v>
      </c>
      <c r="N39" s="60">
        <f t="shared" si="4"/>
        <v>99524000</v>
      </c>
      <c r="O39" s="60">
        <f t="shared" si="4"/>
        <v>4604000</v>
      </c>
      <c r="P39" s="60">
        <f t="shared" si="4"/>
        <v>19920000</v>
      </c>
      <c r="Q39" s="60">
        <f t="shared" si="4"/>
        <v>4533000</v>
      </c>
      <c r="R39" s="60">
        <f t="shared" si="4"/>
        <v>29057000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221083000</v>
      </c>
      <c r="X39" s="60">
        <f t="shared" si="4"/>
        <v>411404250</v>
      </c>
      <c r="Y39" s="60">
        <f t="shared" si="4"/>
        <v>-190321250</v>
      </c>
      <c r="Z39" s="140">
        <f t="shared" si="5"/>
        <v>-46.26137187450057</v>
      </c>
      <c r="AA39" s="155">
        <f>AA9+AA24</f>
        <v>548539000</v>
      </c>
    </row>
    <row r="40" spans="1:27" ht="13.5">
      <c r="A40" s="291" t="s">
        <v>209</v>
      </c>
      <c r="B40" s="142"/>
      <c r="C40" s="62">
        <f t="shared" si="4"/>
        <v>1587597000</v>
      </c>
      <c r="D40" s="156">
        <f t="shared" si="4"/>
        <v>0</v>
      </c>
      <c r="E40" s="60">
        <f t="shared" si="4"/>
        <v>2540034766</v>
      </c>
      <c r="F40" s="60">
        <f t="shared" si="4"/>
        <v>2305167691</v>
      </c>
      <c r="G40" s="60">
        <f t="shared" si="4"/>
        <v>62822000</v>
      </c>
      <c r="H40" s="60">
        <f t="shared" si="4"/>
        <v>49569000</v>
      </c>
      <c r="I40" s="60">
        <f t="shared" si="4"/>
        <v>46926000</v>
      </c>
      <c r="J40" s="60">
        <f t="shared" si="4"/>
        <v>159317000</v>
      </c>
      <c r="K40" s="60">
        <f t="shared" si="4"/>
        <v>33049000</v>
      </c>
      <c r="L40" s="60">
        <f t="shared" si="4"/>
        <v>14404000</v>
      </c>
      <c r="M40" s="60">
        <f t="shared" si="4"/>
        <v>77948000</v>
      </c>
      <c r="N40" s="60">
        <f t="shared" si="4"/>
        <v>125401000</v>
      </c>
      <c r="O40" s="60">
        <f t="shared" si="4"/>
        <v>16606000</v>
      </c>
      <c r="P40" s="60">
        <f t="shared" si="4"/>
        <v>1415000</v>
      </c>
      <c r="Q40" s="60">
        <f t="shared" si="4"/>
        <v>52325000</v>
      </c>
      <c r="R40" s="60">
        <f t="shared" si="4"/>
        <v>70346000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355064000</v>
      </c>
      <c r="X40" s="60">
        <f t="shared" si="4"/>
        <v>1728875768</v>
      </c>
      <c r="Y40" s="60">
        <f t="shared" si="4"/>
        <v>-1373811768</v>
      </c>
      <c r="Z40" s="140">
        <f t="shared" si="5"/>
        <v>-79.46272331581432</v>
      </c>
      <c r="AA40" s="155">
        <f>AA10+AA25</f>
        <v>2305167691</v>
      </c>
    </row>
    <row r="41" spans="1:27" ht="13.5">
      <c r="A41" s="292" t="s">
        <v>210</v>
      </c>
      <c r="B41" s="142"/>
      <c r="C41" s="293">
        <f aca="true" t="shared" si="6" ref="C41:Y41">SUM(C36:C40)</f>
        <v>4414502000</v>
      </c>
      <c r="D41" s="294">
        <f t="shared" si="6"/>
        <v>0</v>
      </c>
      <c r="E41" s="295">
        <f t="shared" si="6"/>
        <v>5720963980</v>
      </c>
      <c r="F41" s="295">
        <f t="shared" si="6"/>
        <v>5093974691</v>
      </c>
      <c r="G41" s="295">
        <f t="shared" si="6"/>
        <v>359400000</v>
      </c>
      <c r="H41" s="295">
        <f t="shared" si="6"/>
        <v>229985000</v>
      </c>
      <c r="I41" s="295">
        <f t="shared" si="6"/>
        <v>179469000</v>
      </c>
      <c r="J41" s="295">
        <f t="shared" si="6"/>
        <v>768854000</v>
      </c>
      <c r="K41" s="295">
        <f t="shared" si="6"/>
        <v>198207000</v>
      </c>
      <c r="L41" s="295">
        <f t="shared" si="6"/>
        <v>287955000</v>
      </c>
      <c r="M41" s="295">
        <f t="shared" si="6"/>
        <v>354532000</v>
      </c>
      <c r="N41" s="295">
        <f t="shared" si="6"/>
        <v>840694000</v>
      </c>
      <c r="O41" s="295">
        <f t="shared" si="6"/>
        <v>175364000</v>
      </c>
      <c r="P41" s="295">
        <f t="shared" si="6"/>
        <v>118690000</v>
      </c>
      <c r="Q41" s="295">
        <f t="shared" si="6"/>
        <v>251525200</v>
      </c>
      <c r="R41" s="295">
        <f t="shared" si="6"/>
        <v>545579200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2155127200</v>
      </c>
      <c r="X41" s="295">
        <f t="shared" si="6"/>
        <v>3820481018</v>
      </c>
      <c r="Y41" s="295">
        <f t="shared" si="6"/>
        <v>-1665353818</v>
      </c>
      <c r="Z41" s="296">
        <f t="shared" si="5"/>
        <v>-43.59016077173977</v>
      </c>
      <c r="AA41" s="297">
        <f>SUM(AA36:AA40)</f>
        <v>5093974691</v>
      </c>
    </row>
    <row r="42" spans="1:27" ht="13.5">
      <c r="A42" s="298" t="s">
        <v>211</v>
      </c>
      <c r="B42" s="136"/>
      <c r="C42" s="95">
        <f aca="true" t="shared" si="7" ref="C42:Y48">C12+C27</f>
        <v>183297000</v>
      </c>
      <c r="D42" s="129">
        <f t="shared" si="7"/>
        <v>0</v>
      </c>
      <c r="E42" s="54">
        <f t="shared" si="7"/>
        <v>675299000</v>
      </c>
      <c r="F42" s="54">
        <f t="shared" si="7"/>
        <v>1057672300</v>
      </c>
      <c r="G42" s="54">
        <f t="shared" si="7"/>
        <v>4211000</v>
      </c>
      <c r="H42" s="54">
        <f t="shared" si="7"/>
        <v>12478000</v>
      </c>
      <c r="I42" s="54">
        <f t="shared" si="7"/>
        <v>19151000</v>
      </c>
      <c r="J42" s="54">
        <f t="shared" si="7"/>
        <v>35840000</v>
      </c>
      <c r="K42" s="54">
        <f t="shared" si="7"/>
        <v>36274000</v>
      </c>
      <c r="L42" s="54">
        <f t="shared" si="7"/>
        <v>13652000</v>
      </c>
      <c r="M42" s="54">
        <f t="shared" si="7"/>
        <v>20265000</v>
      </c>
      <c r="N42" s="54">
        <f t="shared" si="7"/>
        <v>70191000</v>
      </c>
      <c r="O42" s="54">
        <f t="shared" si="7"/>
        <v>15536000</v>
      </c>
      <c r="P42" s="54">
        <f t="shared" si="7"/>
        <v>8514000</v>
      </c>
      <c r="Q42" s="54">
        <f t="shared" si="7"/>
        <v>10172000</v>
      </c>
      <c r="R42" s="54">
        <f t="shared" si="7"/>
        <v>34222000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140253000</v>
      </c>
      <c r="X42" s="54">
        <f t="shared" si="7"/>
        <v>793254225</v>
      </c>
      <c r="Y42" s="54">
        <f t="shared" si="7"/>
        <v>-653001225</v>
      </c>
      <c r="Z42" s="184">
        <f t="shared" si="5"/>
        <v>-82.31928736339223</v>
      </c>
      <c r="AA42" s="130">
        <f aca="true" t="shared" si="8" ref="AA42:AA48">AA12+AA27</f>
        <v>1057672300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17000</v>
      </c>
      <c r="P43" s="305">
        <f t="shared" si="7"/>
        <v>21000</v>
      </c>
      <c r="Q43" s="305">
        <f t="shared" si="7"/>
        <v>0</v>
      </c>
      <c r="R43" s="305">
        <f t="shared" si="7"/>
        <v>38000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38000</v>
      </c>
      <c r="X43" s="305">
        <f t="shared" si="7"/>
        <v>0</v>
      </c>
      <c r="Y43" s="305">
        <f t="shared" si="7"/>
        <v>38000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803200000</v>
      </c>
      <c r="D45" s="129">
        <f t="shared" si="7"/>
        <v>0</v>
      </c>
      <c r="E45" s="54">
        <f t="shared" si="7"/>
        <v>871144020</v>
      </c>
      <c r="F45" s="54">
        <f t="shared" si="7"/>
        <v>1111030819</v>
      </c>
      <c r="G45" s="54">
        <f t="shared" si="7"/>
        <v>5658000</v>
      </c>
      <c r="H45" s="54">
        <f t="shared" si="7"/>
        <v>28169000</v>
      </c>
      <c r="I45" s="54">
        <f t="shared" si="7"/>
        <v>37086000</v>
      </c>
      <c r="J45" s="54">
        <f t="shared" si="7"/>
        <v>70913000</v>
      </c>
      <c r="K45" s="54">
        <f t="shared" si="7"/>
        <v>47944000</v>
      </c>
      <c r="L45" s="54">
        <f t="shared" si="7"/>
        <v>35024000</v>
      </c>
      <c r="M45" s="54">
        <f t="shared" si="7"/>
        <v>82055000</v>
      </c>
      <c r="N45" s="54">
        <f t="shared" si="7"/>
        <v>165023000</v>
      </c>
      <c r="O45" s="54">
        <f t="shared" si="7"/>
        <v>16385000</v>
      </c>
      <c r="P45" s="54">
        <f t="shared" si="7"/>
        <v>77083000</v>
      </c>
      <c r="Q45" s="54">
        <f t="shared" si="7"/>
        <v>49408000</v>
      </c>
      <c r="R45" s="54">
        <f t="shared" si="7"/>
        <v>142876000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378812000</v>
      </c>
      <c r="X45" s="54">
        <f t="shared" si="7"/>
        <v>833273114</v>
      </c>
      <c r="Y45" s="54">
        <f t="shared" si="7"/>
        <v>-454461114</v>
      </c>
      <c r="Z45" s="184">
        <f t="shared" si="5"/>
        <v>-54.53927486252724</v>
      </c>
      <c r="AA45" s="130">
        <f t="shared" si="8"/>
        <v>1111030819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177000</v>
      </c>
      <c r="F47" s="54">
        <f t="shared" si="7"/>
        <v>1000000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750000</v>
      </c>
      <c r="Y47" s="54">
        <f t="shared" si="7"/>
        <v>-750000</v>
      </c>
      <c r="Z47" s="184">
        <f t="shared" si="5"/>
        <v>-100</v>
      </c>
      <c r="AA47" s="130">
        <f t="shared" si="8"/>
        <v>1000000</v>
      </c>
    </row>
    <row r="48" spans="1:27" ht="13.5">
      <c r="A48" s="298" t="s">
        <v>217</v>
      </c>
      <c r="B48" s="136"/>
      <c r="C48" s="95">
        <f t="shared" si="7"/>
        <v>65429000</v>
      </c>
      <c r="D48" s="129">
        <f t="shared" si="7"/>
        <v>0</v>
      </c>
      <c r="E48" s="54">
        <f t="shared" si="7"/>
        <v>72500000</v>
      </c>
      <c r="F48" s="54">
        <f t="shared" si="7"/>
        <v>71954190</v>
      </c>
      <c r="G48" s="54">
        <f t="shared" si="7"/>
        <v>10770000</v>
      </c>
      <c r="H48" s="54">
        <f t="shared" si="7"/>
        <v>1405000</v>
      </c>
      <c r="I48" s="54">
        <f t="shared" si="7"/>
        <v>3802000</v>
      </c>
      <c r="J48" s="54">
        <f t="shared" si="7"/>
        <v>15977000</v>
      </c>
      <c r="K48" s="54">
        <f t="shared" si="7"/>
        <v>-607000</v>
      </c>
      <c r="L48" s="54">
        <f t="shared" si="7"/>
        <v>96799000</v>
      </c>
      <c r="M48" s="54">
        <f t="shared" si="7"/>
        <v>786000</v>
      </c>
      <c r="N48" s="54">
        <f t="shared" si="7"/>
        <v>96978000</v>
      </c>
      <c r="O48" s="54">
        <f t="shared" si="7"/>
        <v>0</v>
      </c>
      <c r="P48" s="54">
        <f t="shared" si="7"/>
        <v>173000</v>
      </c>
      <c r="Q48" s="54">
        <f t="shared" si="7"/>
        <v>-709000</v>
      </c>
      <c r="R48" s="54">
        <f t="shared" si="7"/>
        <v>-536000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112419000</v>
      </c>
      <c r="X48" s="54">
        <f t="shared" si="7"/>
        <v>53965643</v>
      </c>
      <c r="Y48" s="54">
        <f t="shared" si="7"/>
        <v>58453357</v>
      </c>
      <c r="Z48" s="184">
        <f t="shared" si="5"/>
        <v>108.31587237828334</v>
      </c>
      <c r="AA48" s="130">
        <f t="shared" si="8"/>
        <v>71954190</v>
      </c>
    </row>
    <row r="49" spans="1:27" ht="13.5">
      <c r="A49" s="308" t="s">
        <v>220</v>
      </c>
      <c r="B49" s="149"/>
      <c r="C49" s="239">
        <f aca="true" t="shared" si="9" ref="C49:Y49">SUM(C41:C48)</f>
        <v>5466428000</v>
      </c>
      <c r="D49" s="218">
        <f t="shared" si="9"/>
        <v>0</v>
      </c>
      <c r="E49" s="220">
        <f t="shared" si="9"/>
        <v>7340084000</v>
      </c>
      <c r="F49" s="220">
        <f t="shared" si="9"/>
        <v>7335632000</v>
      </c>
      <c r="G49" s="220">
        <f t="shared" si="9"/>
        <v>380039000</v>
      </c>
      <c r="H49" s="220">
        <f t="shared" si="9"/>
        <v>272037000</v>
      </c>
      <c r="I49" s="220">
        <f t="shared" si="9"/>
        <v>239508000</v>
      </c>
      <c r="J49" s="220">
        <f t="shared" si="9"/>
        <v>891584000</v>
      </c>
      <c r="K49" s="220">
        <f t="shared" si="9"/>
        <v>281818000</v>
      </c>
      <c r="L49" s="220">
        <f t="shared" si="9"/>
        <v>433430000</v>
      </c>
      <c r="M49" s="220">
        <f t="shared" si="9"/>
        <v>457638000</v>
      </c>
      <c r="N49" s="220">
        <f t="shared" si="9"/>
        <v>1172886000</v>
      </c>
      <c r="O49" s="220">
        <f t="shared" si="9"/>
        <v>207302000</v>
      </c>
      <c r="P49" s="220">
        <f t="shared" si="9"/>
        <v>204481000</v>
      </c>
      <c r="Q49" s="220">
        <f t="shared" si="9"/>
        <v>310396200</v>
      </c>
      <c r="R49" s="220">
        <f t="shared" si="9"/>
        <v>722179200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2786649200</v>
      </c>
      <c r="X49" s="220">
        <f t="shared" si="9"/>
        <v>5501724000</v>
      </c>
      <c r="Y49" s="220">
        <f t="shared" si="9"/>
        <v>-2715074800</v>
      </c>
      <c r="Z49" s="221">
        <f t="shared" si="5"/>
        <v>-49.349527529916074</v>
      </c>
      <c r="AA49" s="222">
        <f>SUM(AA41:AA48)</f>
        <v>7335632000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3949554426</v>
      </c>
      <c r="F51" s="54">
        <f t="shared" si="10"/>
        <v>3825205000</v>
      </c>
      <c r="G51" s="54">
        <f t="shared" si="10"/>
        <v>147575208</v>
      </c>
      <c r="H51" s="54">
        <f t="shared" si="10"/>
        <v>315148157</v>
      </c>
      <c r="I51" s="54">
        <f t="shared" si="10"/>
        <v>229523750</v>
      </c>
      <c r="J51" s="54">
        <f t="shared" si="10"/>
        <v>692247115</v>
      </c>
      <c r="K51" s="54">
        <f t="shared" si="10"/>
        <v>330611219</v>
      </c>
      <c r="L51" s="54">
        <f t="shared" si="10"/>
        <v>452985858</v>
      </c>
      <c r="M51" s="54">
        <f t="shared" si="10"/>
        <v>280365191</v>
      </c>
      <c r="N51" s="54">
        <f t="shared" si="10"/>
        <v>1063962268</v>
      </c>
      <c r="O51" s="54">
        <f t="shared" si="10"/>
        <v>248927882</v>
      </c>
      <c r="P51" s="54">
        <f t="shared" si="10"/>
        <v>305090328</v>
      </c>
      <c r="Q51" s="54">
        <f t="shared" si="10"/>
        <v>245349021</v>
      </c>
      <c r="R51" s="54">
        <f t="shared" si="10"/>
        <v>799367231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2555576614</v>
      </c>
      <c r="X51" s="54">
        <f t="shared" si="10"/>
        <v>2868903750</v>
      </c>
      <c r="Y51" s="54">
        <f t="shared" si="10"/>
        <v>-313327136</v>
      </c>
      <c r="Z51" s="184">
        <f>+IF(X51&lt;&gt;0,+(Y51/X51)*100,0)</f>
        <v>-10.921493479870142</v>
      </c>
      <c r="AA51" s="130">
        <f>SUM(AA57:AA61)</f>
        <v>3825205000</v>
      </c>
    </row>
    <row r="52" spans="1:27" ht="13.5">
      <c r="A52" s="310" t="s">
        <v>205</v>
      </c>
      <c r="B52" s="142"/>
      <c r="C52" s="62"/>
      <c r="D52" s="156"/>
      <c r="E52" s="60">
        <v>539607141</v>
      </c>
      <c r="F52" s="60">
        <v>552364739</v>
      </c>
      <c r="G52" s="60">
        <v>23434191</v>
      </c>
      <c r="H52" s="60">
        <v>53986480</v>
      </c>
      <c r="I52" s="60">
        <v>35640768</v>
      </c>
      <c r="J52" s="60">
        <v>113061439</v>
      </c>
      <c r="K52" s="60">
        <v>29016556</v>
      </c>
      <c r="L52" s="60">
        <v>145333849</v>
      </c>
      <c r="M52" s="60">
        <v>26836742</v>
      </c>
      <c r="N52" s="60">
        <v>201187147</v>
      </c>
      <c r="O52" s="60">
        <v>20890381</v>
      </c>
      <c r="P52" s="60">
        <v>28824748</v>
      </c>
      <c r="Q52" s="60">
        <v>25790638</v>
      </c>
      <c r="R52" s="60">
        <v>75505767</v>
      </c>
      <c r="S52" s="60"/>
      <c r="T52" s="60"/>
      <c r="U52" s="60"/>
      <c r="V52" s="60"/>
      <c r="W52" s="60">
        <v>389754353</v>
      </c>
      <c r="X52" s="60">
        <v>414273554</v>
      </c>
      <c r="Y52" s="60">
        <v>-24519201</v>
      </c>
      <c r="Z52" s="140">
        <v>-5.92</v>
      </c>
      <c r="AA52" s="155">
        <v>552364739</v>
      </c>
    </row>
    <row r="53" spans="1:27" ht="13.5">
      <c r="A53" s="310" t="s">
        <v>206</v>
      </c>
      <c r="B53" s="142"/>
      <c r="C53" s="62"/>
      <c r="D53" s="156"/>
      <c r="E53" s="60">
        <v>1140625515</v>
      </c>
      <c r="F53" s="60">
        <v>1016503858</v>
      </c>
      <c r="G53" s="60">
        <v>30151496</v>
      </c>
      <c r="H53" s="60">
        <v>50143272</v>
      </c>
      <c r="I53" s="60">
        <v>29543454</v>
      </c>
      <c r="J53" s="60">
        <v>109838222</v>
      </c>
      <c r="K53" s="60">
        <v>65159164</v>
      </c>
      <c r="L53" s="60">
        <v>72558464</v>
      </c>
      <c r="M53" s="60">
        <v>43555649</v>
      </c>
      <c r="N53" s="60">
        <v>181273277</v>
      </c>
      <c r="O53" s="60">
        <v>21880179</v>
      </c>
      <c r="P53" s="60">
        <v>40042866</v>
      </c>
      <c r="Q53" s="60">
        <v>11279977</v>
      </c>
      <c r="R53" s="60">
        <v>73203022</v>
      </c>
      <c r="S53" s="60"/>
      <c r="T53" s="60"/>
      <c r="U53" s="60"/>
      <c r="V53" s="60"/>
      <c r="W53" s="60">
        <v>364314521</v>
      </c>
      <c r="X53" s="60">
        <v>762377894</v>
      </c>
      <c r="Y53" s="60">
        <v>-398063373</v>
      </c>
      <c r="Z53" s="140">
        <v>-52.21</v>
      </c>
      <c r="AA53" s="155">
        <v>1016503858</v>
      </c>
    </row>
    <row r="54" spans="1:27" ht="13.5">
      <c r="A54" s="310" t="s">
        <v>207</v>
      </c>
      <c r="B54" s="142"/>
      <c r="C54" s="62"/>
      <c r="D54" s="156"/>
      <c r="E54" s="60">
        <v>846105940</v>
      </c>
      <c r="F54" s="60">
        <v>866642939</v>
      </c>
      <c r="G54" s="60">
        <v>28976073</v>
      </c>
      <c r="H54" s="60">
        <v>38891861</v>
      </c>
      <c r="I54" s="60">
        <v>40935893</v>
      </c>
      <c r="J54" s="60">
        <v>108803827</v>
      </c>
      <c r="K54" s="60">
        <v>68452622</v>
      </c>
      <c r="L54" s="60">
        <v>56258079</v>
      </c>
      <c r="M54" s="60">
        <v>37325337</v>
      </c>
      <c r="N54" s="60">
        <v>162036038</v>
      </c>
      <c r="O54" s="60">
        <v>45499590</v>
      </c>
      <c r="P54" s="60">
        <v>39819458</v>
      </c>
      <c r="Q54" s="60">
        <v>41950554</v>
      </c>
      <c r="R54" s="60">
        <v>127269602</v>
      </c>
      <c r="S54" s="60"/>
      <c r="T54" s="60"/>
      <c r="U54" s="60"/>
      <c r="V54" s="60"/>
      <c r="W54" s="60">
        <v>398109467</v>
      </c>
      <c r="X54" s="60">
        <v>649982204</v>
      </c>
      <c r="Y54" s="60">
        <v>-251872737</v>
      </c>
      <c r="Z54" s="140">
        <v>-38.75</v>
      </c>
      <c r="AA54" s="155">
        <v>866642939</v>
      </c>
    </row>
    <row r="55" spans="1:27" ht="13.5">
      <c r="A55" s="310" t="s">
        <v>208</v>
      </c>
      <c r="B55" s="142"/>
      <c r="C55" s="62"/>
      <c r="D55" s="156"/>
      <c r="E55" s="60">
        <v>340277255</v>
      </c>
      <c r="F55" s="60">
        <v>390022293</v>
      </c>
      <c r="G55" s="60">
        <v>10087622</v>
      </c>
      <c r="H55" s="60">
        <v>27539389</v>
      </c>
      <c r="I55" s="60">
        <v>22329256</v>
      </c>
      <c r="J55" s="60">
        <v>59956267</v>
      </c>
      <c r="K55" s="60">
        <v>25271923</v>
      </c>
      <c r="L55" s="60">
        <v>19082389</v>
      </c>
      <c r="M55" s="60">
        <v>26684031</v>
      </c>
      <c r="N55" s="60">
        <v>71038343</v>
      </c>
      <c r="O55" s="60">
        <v>18266484</v>
      </c>
      <c r="P55" s="60">
        <v>28884971</v>
      </c>
      <c r="Q55" s="60">
        <v>5125190</v>
      </c>
      <c r="R55" s="60">
        <v>52276645</v>
      </c>
      <c r="S55" s="60"/>
      <c r="T55" s="60"/>
      <c r="U55" s="60"/>
      <c r="V55" s="60"/>
      <c r="W55" s="60">
        <v>183271255</v>
      </c>
      <c r="X55" s="60">
        <v>292516720</v>
      </c>
      <c r="Y55" s="60">
        <v>-109245465</v>
      </c>
      <c r="Z55" s="140">
        <v>-37.35</v>
      </c>
      <c r="AA55" s="155">
        <v>390022293</v>
      </c>
    </row>
    <row r="56" spans="1:27" ht="13.5">
      <c r="A56" s="310" t="s">
        <v>209</v>
      </c>
      <c r="B56" s="142"/>
      <c r="C56" s="62"/>
      <c r="D56" s="156"/>
      <c r="E56" s="60">
        <v>12936610</v>
      </c>
      <c r="F56" s="60">
        <v>29093309</v>
      </c>
      <c r="G56" s="60">
        <v>678730</v>
      </c>
      <c r="H56" s="60">
        <v>1350145</v>
      </c>
      <c r="I56" s="60">
        <v>1519231</v>
      </c>
      <c r="J56" s="60">
        <v>3548106</v>
      </c>
      <c r="K56" s="60">
        <v>1021711</v>
      </c>
      <c r="L56" s="60">
        <v>1180447</v>
      </c>
      <c r="M56" s="60">
        <v>1063325</v>
      </c>
      <c r="N56" s="60">
        <v>3265483</v>
      </c>
      <c r="O56" s="60">
        <v>862284</v>
      </c>
      <c r="P56" s="60">
        <v>780961</v>
      </c>
      <c r="Q56" s="60">
        <v>664026</v>
      </c>
      <c r="R56" s="60">
        <v>2307271</v>
      </c>
      <c r="S56" s="60"/>
      <c r="T56" s="60"/>
      <c r="U56" s="60"/>
      <c r="V56" s="60"/>
      <c r="W56" s="60">
        <v>9120860</v>
      </c>
      <c r="X56" s="60">
        <v>21819982</v>
      </c>
      <c r="Y56" s="60">
        <v>-12699122</v>
      </c>
      <c r="Z56" s="140">
        <v>-58.2</v>
      </c>
      <c r="AA56" s="155">
        <v>29093309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2879552461</v>
      </c>
      <c r="F57" s="295">
        <f t="shared" si="11"/>
        <v>2854627138</v>
      </c>
      <c r="G57" s="295">
        <f t="shared" si="11"/>
        <v>93328112</v>
      </c>
      <c r="H57" s="295">
        <f t="shared" si="11"/>
        <v>171911147</v>
      </c>
      <c r="I57" s="295">
        <f t="shared" si="11"/>
        <v>129968602</v>
      </c>
      <c r="J57" s="295">
        <f t="shared" si="11"/>
        <v>395207861</v>
      </c>
      <c r="K57" s="295">
        <f t="shared" si="11"/>
        <v>188921976</v>
      </c>
      <c r="L57" s="295">
        <f t="shared" si="11"/>
        <v>294413228</v>
      </c>
      <c r="M57" s="295">
        <f t="shared" si="11"/>
        <v>135465084</v>
      </c>
      <c r="N57" s="295">
        <f t="shared" si="11"/>
        <v>618800288</v>
      </c>
      <c r="O57" s="295">
        <f t="shared" si="11"/>
        <v>107398918</v>
      </c>
      <c r="P57" s="295">
        <f t="shared" si="11"/>
        <v>138353004</v>
      </c>
      <c r="Q57" s="295">
        <f t="shared" si="11"/>
        <v>84810385</v>
      </c>
      <c r="R57" s="295">
        <f t="shared" si="11"/>
        <v>330562307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1344570456</v>
      </c>
      <c r="X57" s="295">
        <f t="shared" si="11"/>
        <v>2140970354</v>
      </c>
      <c r="Y57" s="295">
        <f t="shared" si="11"/>
        <v>-796399898</v>
      </c>
      <c r="Z57" s="296">
        <f>+IF(X57&lt;&gt;0,+(Y57/X57)*100,0)</f>
        <v>-37.19808153868534</v>
      </c>
      <c r="AA57" s="297">
        <f>SUM(AA52:AA56)</f>
        <v>2854627138</v>
      </c>
    </row>
    <row r="58" spans="1:27" ht="13.5">
      <c r="A58" s="311" t="s">
        <v>211</v>
      </c>
      <c r="B58" s="136"/>
      <c r="C58" s="62"/>
      <c r="D58" s="156"/>
      <c r="E58" s="60">
        <v>72281926</v>
      </c>
      <c r="F58" s="60">
        <v>272733671</v>
      </c>
      <c r="G58" s="60">
        <v>3085133</v>
      </c>
      <c r="H58" s="60">
        <v>15262239</v>
      </c>
      <c r="I58" s="60">
        <v>4052091</v>
      </c>
      <c r="J58" s="60">
        <v>22399463</v>
      </c>
      <c r="K58" s="60">
        <v>19465971</v>
      </c>
      <c r="L58" s="60">
        <v>8619919</v>
      </c>
      <c r="M58" s="60">
        <v>13374902</v>
      </c>
      <c r="N58" s="60">
        <v>41460792</v>
      </c>
      <c r="O58" s="60">
        <v>4990221</v>
      </c>
      <c r="P58" s="60">
        <v>7551147</v>
      </c>
      <c r="Q58" s="60">
        <v>3472607</v>
      </c>
      <c r="R58" s="60">
        <v>16013975</v>
      </c>
      <c r="S58" s="60"/>
      <c r="T58" s="60"/>
      <c r="U58" s="60"/>
      <c r="V58" s="60"/>
      <c r="W58" s="60">
        <v>79874230</v>
      </c>
      <c r="X58" s="60">
        <v>204550253</v>
      </c>
      <c r="Y58" s="60">
        <v>-124676023</v>
      </c>
      <c r="Z58" s="140">
        <v>-60.95</v>
      </c>
      <c r="AA58" s="155">
        <v>272733671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997720039</v>
      </c>
      <c r="F61" s="60">
        <v>697844191</v>
      </c>
      <c r="G61" s="60">
        <v>51161963</v>
      </c>
      <c r="H61" s="60">
        <v>127974771</v>
      </c>
      <c r="I61" s="60">
        <v>95503057</v>
      </c>
      <c r="J61" s="60">
        <v>274639791</v>
      </c>
      <c r="K61" s="60">
        <v>122223272</v>
      </c>
      <c r="L61" s="60">
        <v>149952711</v>
      </c>
      <c r="M61" s="60">
        <v>131525205</v>
      </c>
      <c r="N61" s="60">
        <v>403701188</v>
      </c>
      <c r="O61" s="60">
        <v>136538743</v>
      </c>
      <c r="P61" s="60">
        <v>159186177</v>
      </c>
      <c r="Q61" s="60">
        <v>157066029</v>
      </c>
      <c r="R61" s="60">
        <v>452790949</v>
      </c>
      <c r="S61" s="60"/>
      <c r="T61" s="60"/>
      <c r="U61" s="60"/>
      <c r="V61" s="60"/>
      <c r="W61" s="60">
        <v>1131131928</v>
      </c>
      <c r="X61" s="60">
        <v>523383143</v>
      </c>
      <c r="Y61" s="60">
        <v>607748785</v>
      </c>
      <c r="Z61" s="140">
        <v>116.12</v>
      </c>
      <c r="AA61" s="155">
        <v>697844191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707357594</v>
      </c>
      <c r="F65" s="60"/>
      <c r="G65" s="60">
        <v>9015380</v>
      </c>
      <c r="H65" s="60">
        <v>10319486</v>
      </c>
      <c r="I65" s="60">
        <v>8811873</v>
      </c>
      <c r="J65" s="60">
        <v>28146739</v>
      </c>
      <c r="K65" s="60">
        <v>15417105</v>
      </c>
      <c r="L65" s="60">
        <v>118991692</v>
      </c>
      <c r="M65" s="60">
        <v>29327245</v>
      </c>
      <c r="N65" s="60">
        <v>163736042</v>
      </c>
      <c r="O65" s="60">
        <v>30014487</v>
      </c>
      <c r="P65" s="60">
        <v>30331409</v>
      </c>
      <c r="Q65" s="60">
        <v>20837530</v>
      </c>
      <c r="R65" s="60">
        <v>81183426</v>
      </c>
      <c r="S65" s="60"/>
      <c r="T65" s="60"/>
      <c r="U65" s="60"/>
      <c r="V65" s="60"/>
      <c r="W65" s="60">
        <v>273066207</v>
      </c>
      <c r="X65" s="60"/>
      <c r="Y65" s="60">
        <v>273066207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182283804</v>
      </c>
      <c r="F66" s="275"/>
      <c r="G66" s="275">
        <v>25312629</v>
      </c>
      <c r="H66" s="275">
        <v>26771064</v>
      </c>
      <c r="I66" s="275">
        <v>37417154</v>
      </c>
      <c r="J66" s="275">
        <v>89500847</v>
      </c>
      <c r="K66" s="275">
        <v>69913595</v>
      </c>
      <c r="L66" s="275">
        <v>54283535</v>
      </c>
      <c r="M66" s="275">
        <v>30505958</v>
      </c>
      <c r="N66" s="275">
        <v>154703088</v>
      </c>
      <c r="O66" s="275">
        <v>46922422</v>
      </c>
      <c r="P66" s="275">
        <v>55615881</v>
      </c>
      <c r="Q66" s="275">
        <v>39346790</v>
      </c>
      <c r="R66" s="275">
        <v>141885093</v>
      </c>
      <c r="S66" s="275"/>
      <c r="T66" s="275"/>
      <c r="U66" s="275"/>
      <c r="V66" s="275"/>
      <c r="W66" s="275">
        <v>386089028</v>
      </c>
      <c r="X66" s="275"/>
      <c r="Y66" s="275">
        <v>386089028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2773993125</v>
      </c>
      <c r="F67" s="60"/>
      <c r="G67" s="60">
        <v>105387943</v>
      </c>
      <c r="H67" s="60">
        <v>269432844</v>
      </c>
      <c r="I67" s="60">
        <v>176852276</v>
      </c>
      <c r="J67" s="60">
        <v>551673063</v>
      </c>
      <c r="K67" s="60">
        <v>229345162</v>
      </c>
      <c r="L67" s="60">
        <v>223477504</v>
      </c>
      <c r="M67" s="60">
        <v>183617839</v>
      </c>
      <c r="N67" s="60">
        <v>636440505</v>
      </c>
      <c r="O67" s="60">
        <v>152732895</v>
      </c>
      <c r="P67" s="60">
        <v>194424617</v>
      </c>
      <c r="Q67" s="60">
        <v>126248181</v>
      </c>
      <c r="R67" s="60">
        <v>473405693</v>
      </c>
      <c r="S67" s="60"/>
      <c r="T67" s="60"/>
      <c r="U67" s="60"/>
      <c r="V67" s="60"/>
      <c r="W67" s="60">
        <v>1661519261</v>
      </c>
      <c r="X67" s="60"/>
      <c r="Y67" s="60">
        <v>1661519261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285919904</v>
      </c>
      <c r="F68" s="60"/>
      <c r="G68" s="60">
        <v>7859256</v>
      </c>
      <c r="H68" s="60">
        <v>8624763</v>
      </c>
      <c r="I68" s="60">
        <v>6442447</v>
      </c>
      <c r="J68" s="60">
        <v>22926466</v>
      </c>
      <c r="K68" s="60">
        <v>15935357</v>
      </c>
      <c r="L68" s="60">
        <v>56233127</v>
      </c>
      <c r="M68" s="60">
        <v>36914149</v>
      </c>
      <c r="N68" s="60">
        <v>109082633</v>
      </c>
      <c r="O68" s="60">
        <v>19258078</v>
      </c>
      <c r="P68" s="60">
        <v>24718421</v>
      </c>
      <c r="Q68" s="60">
        <v>58916520</v>
      </c>
      <c r="R68" s="60">
        <v>102893019</v>
      </c>
      <c r="S68" s="60"/>
      <c r="T68" s="60"/>
      <c r="U68" s="60"/>
      <c r="V68" s="60"/>
      <c r="W68" s="60">
        <v>234902118</v>
      </c>
      <c r="X68" s="60"/>
      <c r="Y68" s="60">
        <v>234902118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3949554427</v>
      </c>
      <c r="F69" s="220">
        <f t="shared" si="12"/>
        <v>0</v>
      </c>
      <c r="G69" s="220">
        <f t="shared" si="12"/>
        <v>147575208</v>
      </c>
      <c r="H69" s="220">
        <f t="shared" si="12"/>
        <v>315148157</v>
      </c>
      <c r="I69" s="220">
        <f t="shared" si="12"/>
        <v>229523750</v>
      </c>
      <c r="J69" s="220">
        <f t="shared" si="12"/>
        <v>692247115</v>
      </c>
      <c r="K69" s="220">
        <f t="shared" si="12"/>
        <v>330611219</v>
      </c>
      <c r="L69" s="220">
        <f t="shared" si="12"/>
        <v>452985858</v>
      </c>
      <c r="M69" s="220">
        <f t="shared" si="12"/>
        <v>280365191</v>
      </c>
      <c r="N69" s="220">
        <f t="shared" si="12"/>
        <v>1063962268</v>
      </c>
      <c r="O69" s="220">
        <f t="shared" si="12"/>
        <v>248927882</v>
      </c>
      <c r="P69" s="220">
        <f t="shared" si="12"/>
        <v>305090328</v>
      </c>
      <c r="Q69" s="220">
        <f t="shared" si="12"/>
        <v>245349021</v>
      </c>
      <c r="R69" s="220">
        <f t="shared" si="12"/>
        <v>799367231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2555576614</v>
      </c>
      <c r="X69" s="220">
        <f t="shared" si="12"/>
        <v>0</v>
      </c>
      <c r="Y69" s="220">
        <f t="shared" si="12"/>
        <v>2555576614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1509230000</v>
      </c>
      <c r="D5" s="344">
        <f t="shared" si="0"/>
        <v>0</v>
      </c>
      <c r="E5" s="343">
        <f t="shared" si="0"/>
        <v>3395425000</v>
      </c>
      <c r="F5" s="345">
        <f t="shared" si="0"/>
        <v>2941718831</v>
      </c>
      <c r="G5" s="345">
        <f t="shared" si="0"/>
        <v>218860000</v>
      </c>
      <c r="H5" s="343">
        <f t="shared" si="0"/>
        <v>109078000</v>
      </c>
      <c r="I5" s="343">
        <f t="shared" si="0"/>
        <v>103818000</v>
      </c>
      <c r="J5" s="345">
        <f t="shared" si="0"/>
        <v>431756000</v>
      </c>
      <c r="K5" s="345">
        <f t="shared" si="0"/>
        <v>93517000</v>
      </c>
      <c r="L5" s="343">
        <f t="shared" si="0"/>
        <v>162198000</v>
      </c>
      <c r="M5" s="343">
        <f t="shared" si="0"/>
        <v>190006000</v>
      </c>
      <c r="N5" s="345">
        <f t="shared" si="0"/>
        <v>445721000</v>
      </c>
      <c r="O5" s="345">
        <f t="shared" si="0"/>
        <v>71206000</v>
      </c>
      <c r="P5" s="343">
        <f t="shared" si="0"/>
        <v>102213000</v>
      </c>
      <c r="Q5" s="343">
        <f t="shared" si="0"/>
        <v>171992000</v>
      </c>
      <c r="R5" s="345">
        <f t="shared" si="0"/>
        <v>345411000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1222888000</v>
      </c>
      <c r="X5" s="343">
        <f t="shared" si="0"/>
        <v>2206289123</v>
      </c>
      <c r="Y5" s="345">
        <f t="shared" si="0"/>
        <v>-983401123</v>
      </c>
      <c r="Z5" s="346">
        <f>+IF(X5&lt;&gt;0,+(Y5/X5)*100,0)</f>
        <v>-44.57263160790192</v>
      </c>
      <c r="AA5" s="347">
        <f>+AA6+AA8+AA11+AA13+AA15</f>
        <v>2941718831</v>
      </c>
    </row>
    <row r="6" spans="1:27" ht="13.5">
      <c r="A6" s="348" t="s">
        <v>205</v>
      </c>
      <c r="B6" s="142"/>
      <c r="C6" s="60">
        <f>+C7</f>
        <v>130672000</v>
      </c>
      <c r="D6" s="327">
        <f aca="true" t="shared" si="1" ref="D6:AA6">+D7</f>
        <v>0</v>
      </c>
      <c r="E6" s="60">
        <f t="shared" si="1"/>
        <v>187084000</v>
      </c>
      <c r="F6" s="59">
        <f t="shared" si="1"/>
        <v>190113000</v>
      </c>
      <c r="G6" s="59">
        <f t="shared" si="1"/>
        <v>84559000</v>
      </c>
      <c r="H6" s="60">
        <f t="shared" si="1"/>
        <v>-8981000</v>
      </c>
      <c r="I6" s="60">
        <f t="shared" si="1"/>
        <v>30494000</v>
      </c>
      <c r="J6" s="59">
        <f t="shared" si="1"/>
        <v>106072000</v>
      </c>
      <c r="K6" s="59">
        <f t="shared" si="1"/>
        <v>1250000</v>
      </c>
      <c r="L6" s="60">
        <f t="shared" si="1"/>
        <v>67136000</v>
      </c>
      <c r="M6" s="60">
        <f t="shared" si="1"/>
        <v>30610000</v>
      </c>
      <c r="N6" s="59">
        <f t="shared" si="1"/>
        <v>98996000</v>
      </c>
      <c r="O6" s="59">
        <f t="shared" si="1"/>
        <v>16455000</v>
      </c>
      <c r="P6" s="60">
        <f t="shared" si="1"/>
        <v>164000</v>
      </c>
      <c r="Q6" s="60">
        <f t="shared" si="1"/>
        <v>58800000</v>
      </c>
      <c r="R6" s="59">
        <f t="shared" si="1"/>
        <v>75419000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280487000</v>
      </c>
      <c r="X6" s="60">
        <f t="shared" si="1"/>
        <v>142584750</v>
      </c>
      <c r="Y6" s="59">
        <f t="shared" si="1"/>
        <v>137902250</v>
      </c>
      <c r="Z6" s="61">
        <f>+IF(X6&lt;&gt;0,+(Y6/X6)*100,0)</f>
        <v>96.71598821052041</v>
      </c>
      <c r="AA6" s="62">
        <f t="shared" si="1"/>
        <v>190113000</v>
      </c>
    </row>
    <row r="7" spans="1:27" ht="13.5">
      <c r="A7" s="291" t="s">
        <v>229</v>
      </c>
      <c r="B7" s="142"/>
      <c r="C7" s="60">
        <v>130672000</v>
      </c>
      <c r="D7" s="327"/>
      <c r="E7" s="60">
        <v>187084000</v>
      </c>
      <c r="F7" s="59">
        <v>190113000</v>
      </c>
      <c r="G7" s="59">
        <v>84559000</v>
      </c>
      <c r="H7" s="60">
        <v>-8981000</v>
      </c>
      <c r="I7" s="60">
        <v>30494000</v>
      </c>
      <c r="J7" s="59">
        <v>106072000</v>
      </c>
      <c r="K7" s="59">
        <v>1250000</v>
      </c>
      <c r="L7" s="60">
        <v>67136000</v>
      </c>
      <c r="M7" s="60">
        <v>30610000</v>
      </c>
      <c r="N7" s="59">
        <v>98996000</v>
      </c>
      <c r="O7" s="59">
        <v>16455000</v>
      </c>
      <c r="P7" s="60">
        <v>164000</v>
      </c>
      <c r="Q7" s="60">
        <v>58800000</v>
      </c>
      <c r="R7" s="59">
        <v>75419000</v>
      </c>
      <c r="S7" s="59"/>
      <c r="T7" s="60"/>
      <c r="U7" s="60"/>
      <c r="V7" s="59"/>
      <c r="W7" s="59">
        <v>280487000</v>
      </c>
      <c r="X7" s="60">
        <v>142584750</v>
      </c>
      <c r="Y7" s="59">
        <v>137902250</v>
      </c>
      <c r="Z7" s="61">
        <v>96.72</v>
      </c>
      <c r="AA7" s="62">
        <v>190113000</v>
      </c>
    </row>
    <row r="8" spans="1:27" ht="13.5">
      <c r="A8" s="348" t="s">
        <v>206</v>
      </c>
      <c r="B8" s="142"/>
      <c r="C8" s="60">
        <f aca="true" t="shared" si="2" ref="C8:Y8">SUM(C9:C10)</f>
        <v>264908000</v>
      </c>
      <c r="D8" s="327">
        <f t="shared" si="2"/>
        <v>0</v>
      </c>
      <c r="E8" s="60">
        <f t="shared" si="2"/>
        <v>621250620</v>
      </c>
      <c r="F8" s="59">
        <f t="shared" si="2"/>
        <v>307690000</v>
      </c>
      <c r="G8" s="59">
        <f t="shared" si="2"/>
        <v>27575000</v>
      </c>
      <c r="H8" s="60">
        <f t="shared" si="2"/>
        <v>43747000</v>
      </c>
      <c r="I8" s="60">
        <f t="shared" si="2"/>
        <v>-26910000</v>
      </c>
      <c r="J8" s="59">
        <f t="shared" si="2"/>
        <v>44412000</v>
      </c>
      <c r="K8" s="59">
        <f t="shared" si="2"/>
        <v>18769000</v>
      </c>
      <c r="L8" s="60">
        <f t="shared" si="2"/>
        <v>25072000</v>
      </c>
      <c r="M8" s="60">
        <f t="shared" si="2"/>
        <v>11669000</v>
      </c>
      <c r="N8" s="59">
        <f t="shared" si="2"/>
        <v>55510000</v>
      </c>
      <c r="O8" s="59">
        <f t="shared" si="2"/>
        <v>14755000</v>
      </c>
      <c r="P8" s="60">
        <f t="shared" si="2"/>
        <v>64189000</v>
      </c>
      <c r="Q8" s="60">
        <f t="shared" si="2"/>
        <v>45771000</v>
      </c>
      <c r="R8" s="59">
        <f t="shared" si="2"/>
        <v>124715000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224637000</v>
      </c>
      <c r="X8" s="60">
        <f t="shared" si="2"/>
        <v>230767500</v>
      </c>
      <c r="Y8" s="59">
        <f t="shared" si="2"/>
        <v>-6130500</v>
      </c>
      <c r="Z8" s="61">
        <f>+IF(X8&lt;&gt;0,+(Y8/X8)*100,0)</f>
        <v>-2.656569924274432</v>
      </c>
      <c r="AA8" s="62">
        <f>SUM(AA9:AA10)</f>
        <v>307690000</v>
      </c>
    </row>
    <row r="9" spans="1:27" ht="13.5">
      <c r="A9" s="291" t="s">
        <v>230</v>
      </c>
      <c r="B9" s="142"/>
      <c r="C9" s="60">
        <v>264908000</v>
      </c>
      <c r="D9" s="327"/>
      <c r="E9" s="60">
        <v>616250620</v>
      </c>
      <c r="F9" s="59">
        <v>304690000</v>
      </c>
      <c r="G9" s="59">
        <v>27575000</v>
      </c>
      <c r="H9" s="60">
        <v>43639000</v>
      </c>
      <c r="I9" s="60"/>
      <c r="J9" s="59">
        <v>71214000</v>
      </c>
      <c r="K9" s="59">
        <v>18969000</v>
      </c>
      <c r="L9" s="60">
        <v>23621000</v>
      </c>
      <c r="M9" s="60">
        <v>11669000</v>
      </c>
      <c r="N9" s="59">
        <v>54259000</v>
      </c>
      <c r="O9" s="59">
        <v>14755000</v>
      </c>
      <c r="P9" s="60">
        <v>64189000</v>
      </c>
      <c r="Q9" s="60">
        <v>45771000</v>
      </c>
      <c r="R9" s="59">
        <v>124715000</v>
      </c>
      <c r="S9" s="59"/>
      <c r="T9" s="60"/>
      <c r="U9" s="60"/>
      <c r="V9" s="59"/>
      <c r="W9" s="59">
        <v>250188000</v>
      </c>
      <c r="X9" s="60">
        <v>228517500</v>
      </c>
      <c r="Y9" s="59">
        <v>21670500</v>
      </c>
      <c r="Z9" s="61">
        <v>9.48</v>
      </c>
      <c r="AA9" s="62">
        <v>304690000</v>
      </c>
    </row>
    <row r="10" spans="1:27" ht="13.5">
      <c r="A10" s="291" t="s">
        <v>231</v>
      </c>
      <c r="B10" s="142"/>
      <c r="C10" s="60"/>
      <c r="D10" s="327"/>
      <c r="E10" s="60">
        <v>5000000</v>
      </c>
      <c r="F10" s="59">
        <v>3000000</v>
      </c>
      <c r="G10" s="59"/>
      <c r="H10" s="60">
        <v>108000</v>
      </c>
      <c r="I10" s="60">
        <v>-26910000</v>
      </c>
      <c r="J10" s="59">
        <v>-26802000</v>
      </c>
      <c r="K10" s="59">
        <v>-200000</v>
      </c>
      <c r="L10" s="60">
        <v>1451000</v>
      </c>
      <c r="M10" s="60"/>
      <c r="N10" s="59">
        <v>1251000</v>
      </c>
      <c r="O10" s="59"/>
      <c r="P10" s="60"/>
      <c r="Q10" s="60"/>
      <c r="R10" s="59"/>
      <c r="S10" s="59"/>
      <c r="T10" s="60"/>
      <c r="U10" s="60"/>
      <c r="V10" s="59"/>
      <c r="W10" s="59">
        <v>-25551000</v>
      </c>
      <c r="X10" s="60">
        <v>2250000</v>
      </c>
      <c r="Y10" s="59">
        <v>-27801000</v>
      </c>
      <c r="Z10" s="61">
        <v>-1235.6</v>
      </c>
      <c r="AA10" s="62">
        <v>3000000</v>
      </c>
    </row>
    <row r="11" spans="1:27" ht="13.5">
      <c r="A11" s="348" t="s">
        <v>207</v>
      </c>
      <c r="B11" s="142"/>
      <c r="C11" s="349">
        <f>+C12</f>
        <v>384351000</v>
      </c>
      <c r="D11" s="350">
        <f aca="true" t="shared" si="3" ref="D11:AA11">+D12</f>
        <v>0</v>
      </c>
      <c r="E11" s="349">
        <f t="shared" si="3"/>
        <v>589605000</v>
      </c>
      <c r="F11" s="351">
        <f t="shared" si="3"/>
        <v>556331000</v>
      </c>
      <c r="G11" s="351">
        <f t="shared" si="3"/>
        <v>8841000</v>
      </c>
      <c r="H11" s="349">
        <f t="shared" si="3"/>
        <v>20509000</v>
      </c>
      <c r="I11" s="349">
        <f t="shared" si="3"/>
        <v>14998000</v>
      </c>
      <c r="J11" s="351">
        <f t="shared" si="3"/>
        <v>44348000</v>
      </c>
      <c r="K11" s="351">
        <f t="shared" si="3"/>
        <v>34893000</v>
      </c>
      <c r="L11" s="349">
        <f t="shared" si="3"/>
        <v>38544000</v>
      </c>
      <c r="M11" s="349">
        <f t="shared" si="3"/>
        <v>32040000</v>
      </c>
      <c r="N11" s="351">
        <f t="shared" si="3"/>
        <v>105477000</v>
      </c>
      <c r="O11" s="351">
        <f t="shared" si="3"/>
        <v>19853000</v>
      </c>
      <c r="P11" s="349">
        <f t="shared" si="3"/>
        <v>20837000</v>
      </c>
      <c r="Q11" s="349">
        <f t="shared" si="3"/>
        <v>13205000</v>
      </c>
      <c r="R11" s="351">
        <f t="shared" si="3"/>
        <v>53895000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203720000</v>
      </c>
      <c r="X11" s="349">
        <f t="shared" si="3"/>
        <v>417248250</v>
      </c>
      <c r="Y11" s="351">
        <f t="shared" si="3"/>
        <v>-213528250</v>
      </c>
      <c r="Z11" s="352">
        <f>+IF(X11&lt;&gt;0,+(Y11/X11)*100,0)</f>
        <v>-51.17534944724154</v>
      </c>
      <c r="AA11" s="353">
        <f t="shared" si="3"/>
        <v>556331000</v>
      </c>
    </row>
    <row r="12" spans="1:27" ht="13.5">
      <c r="A12" s="291" t="s">
        <v>232</v>
      </c>
      <c r="B12" s="136"/>
      <c r="C12" s="60">
        <v>384351000</v>
      </c>
      <c r="D12" s="327"/>
      <c r="E12" s="60">
        <v>589605000</v>
      </c>
      <c r="F12" s="59">
        <v>556331000</v>
      </c>
      <c r="G12" s="59">
        <v>8841000</v>
      </c>
      <c r="H12" s="60">
        <v>20509000</v>
      </c>
      <c r="I12" s="60">
        <v>14998000</v>
      </c>
      <c r="J12" s="59">
        <v>44348000</v>
      </c>
      <c r="K12" s="59">
        <v>34893000</v>
      </c>
      <c r="L12" s="60">
        <v>38544000</v>
      </c>
      <c r="M12" s="60">
        <v>32040000</v>
      </c>
      <c r="N12" s="59">
        <v>105477000</v>
      </c>
      <c r="O12" s="59">
        <v>19853000</v>
      </c>
      <c r="P12" s="60">
        <v>20837000</v>
      </c>
      <c r="Q12" s="60">
        <v>13205000</v>
      </c>
      <c r="R12" s="59">
        <v>53895000</v>
      </c>
      <c r="S12" s="59"/>
      <c r="T12" s="60"/>
      <c r="U12" s="60"/>
      <c r="V12" s="59"/>
      <c r="W12" s="59">
        <v>203720000</v>
      </c>
      <c r="X12" s="60">
        <v>417248250</v>
      </c>
      <c r="Y12" s="59">
        <v>-213528250</v>
      </c>
      <c r="Z12" s="61">
        <v>-51.18</v>
      </c>
      <c r="AA12" s="62">
        <v>556331000</v>
      </c>
    </row>
    <row r="13" spans="1:27" ht="13.5">
      <c r="A13" s="348" t="s">
        <v>208</v>
      </c>
      <c r="B13" s="136"/>
      <c r="C13" s="275">
        <f>+C14</f>
        <v>150856000</v>
      </c>
      <c r="D13" s="328">
        <f aca="true" t="shared" si="4" ref="D13:AA13">+D14</f>
        <v>0</v>
      </c>
      <c r="E13" s="275">
        <f t="shared" si="4"/>
        <v>455854000</v>
      </c>
      <c r="F13" s="329">
        <f t="shared" si="4"/>
        <v>200207000</v>
      </c>
      <c r="G13" s="329">
        <f t="shared" si="4"/>
        <v>37899000</v>
      </c>
      <c r="H13" s="275">
        <f t="shared" si="4"/>
        <v>4487000</v>
      </c>
      <c r="I13" s="275">
        <f t="shared" si="4"/>
        <v>40222000</v>
      </c>
      <c r="J13" s="329">
        <f t="shared" si="4"/>
        <v>82608000</v>
      </c>
      <c r="K13" s="329">
        <f t="shared" si="4"/>
        <v>6235000</v>
      </c>
      <c r="L13" s="275">
        <f t="shared" si="4"/>
        <v>26489000</v>
      </c>
      <c r="M13" s="275">
        <f t="shared" si="4"/>
        <v>43645000</v>
      </c>
      <c r="N13" s="329">
        <f t="shared" si="4"/>
        <v>76369000</v>
      </c>
      <c r="O13" s="329">
        <f t="shared" si="4"/>
        <v>3934000</v>
      </c>
      <c r="P13" s="275">
        <f t="shared" si="4"/>
        <v>16933000</v>
      </c>
      <c r="Q13" s="275">
        <f t="shared" si="4"/>
        <v>14475000</v>
      </c>
      <c r="R13" s="329">
        <f t="shared" si="4"/>
        <v>35342000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194319000</v>
      </c>
      <c r="X13" s="275">
        <f t="shared" si="4"/>
        <v>150155250</v>
      </c>
      <c r="Y13" s="329">
        <f t="shared" si="4"/>
        <v>44163750</v>
      </c>
      <c r="Z13" s="322">
        <f>+IF(X13&lt;&gt;0,+(Y13/X13)*100,0)</f>
        <v>29.41205851943239</v>
      </c>
      <c r="AA13" s="273">
        <f t="shared" si="4"/>
        <v>200207000</v>
      </c>
    </row>
    <row r="14" spans="1:27" ht="13.5">
      <c r="A14" s="291" t="s">
        <v>233</v>
      </c>
      <c r="B14" s="136"/>
      <c r="C14" s="60">
        <v>150856000</v>
      </c>
      <c r="D14" s="327"/>
      <c r="E14" s="60">
        <v>455854000</v>
      </c>
      <c r="F14" s="59">
        <v>200207000</v>
      </c>
      <c r="G14" s="59">
        <v>37899000</v>
      </c>
      <c r="H14" s="60">
        <v>4487000</v>
      </c>
      <c r="I14" s="60">
        <v>40222000</v>
      </c>
      <c r="J14" s="59">
        <v>82608000</v>
      </c>
      <c r="K14" s="59">
        <v>6235000</v>
      </c>
      <c r="L14" s="60">
        <v>26489000</v>
      </c>
      <c r="M14" s="60">
        <v>43645000</v>
      </c>
      <c r="N14" s="59">
        <v>76369000</v>
      </c>
      <c r="O14" s="59">
        <v>3934000</v>
      </c>
      <c r="P14" s="60">
        <v>16933000</v>
      </c>
      <c r="Q14" s="60">
        <v>14475000</v>
      </c>
      <c r="R14" s="59">
        <v>35342000</v>
      </c>
      <c r="S14" s="59"/>
      <c r="T14" s="60"/>
      <c r="U14" s="60"/>
      <c r="V14" s="59"/>
      <c r="W14" s="59">
        <v>194319000</v>
      </c>
      <c r="X14" s="60">
        <v>150155250</v>
      </c>
      <c r="Y14" s="59">
        <v>44163750</v>
      </c>
      <c r="Z14" s="61">
        <v>29.41</v>
      </c>
      <c r="AA14" s="62">
        <v>200207000</v>
      </c>
    </row>
    <row r="15" spans="1:27" ht="13.5">
      <c r="A15" s="348" t="s">
        <v>209</v>
      </c>
      <c r="B15" s="136"/>
      <c r="C15" s="60">
        <f aca="true" t="shared" si="5" ref="C15:Y15">SUM(C16:C20)</f>
        <v>578443000</v>
      </c>
      <c r="D15" s="327">
        <f t="shared" si="5"/>
        <v>0</v>
      </c>
      <c r="E15" s="60">
        <f t="shared" si="5"/>
        <v>1541631380</v>
      </c>
      <c r="F15" s="59">
        <f t="shared" si="5"/>
        <v>1687377831</v>
      </c>
      <c r="G15" s="59">
        <f t="shared" si="5"/>
        <v>59986000</v>
      </c>
      <c r="H15" s="60">
        <f t="shared" si="5"/>
        <v>49316000</v>
      </c>
      <c r="I15" s="60">
        <f t="shared" si="5"/>
        <v>45014000</v>
      </c>
      <c r="J15" s="59">
        <f t="shared" si="5"/>
        <v>154316000</v>
      </c>
      <c r="K15" s="59">
        <f t="shared" si="5"/>
        <v>32370000</v>
      </c>
      <c r="L15" s="60">
        <f t="shared" si="5"/>
        <v>4957000</v>
      </c>
      <c r="M15" s="60">
        <f t="shared" si="5"/>
        <v>72042000</v>
      </c>
      <c r="N15" s="59">
        <f t="shared" si="5"/>
        <v>109369000</v>
      </c>
      <c r="O15" s="59">
        <f t="shared" si="5"/>
        <v>16209000</v>
      </c>
      <c r="P15" s="60">
        <f t="shared" si="5"/>
        <v>90000</v>
      </c>
      <c r="Q15" s="60">
        <f t="shared" si="5"/>
        <v>39741000</v>
      </c>
      <c r="R15" s="59">
        <f t="shared" si="5"/>
        <v>56040000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319725000</v>
      </c>
      <c r="X15" s="60">
        <f t="shared" si="5"/>
        <v>1265533373</v>
      </c>
      <c r="Y15" s="59">
        <f t="shared" si="5"/>
        <v>-945808373</v>
      </c>
      <c r="Z15" s="61">
        <f>+IF(X15&lt;&gt;0,+(Y15/X15)*100,0)</f>
        <v>-74.73594874530424</v>
      </c>
      <c r="AA15" s="62">
        <f>SUM(AA16:AA20)</f>
        <v>1687377831</v>
      </c>
    </row>
    <row r="16" spans="1:27" ht="13.5">
      <c r="A16" s="291" t="s">
        <v>234</v>
      </c>
      <c r="B16" s="300"/>
      <c r="C16" s="60">
        <v>59000</v>
      </c>
      <c r="D16" s="327"/>
      <c r="E16" s="60">
        <v>43000000</v>
      </c>
      <c r="F16" s="59">
        <v>4876000</v>
      </c>
      <c r="G16" s="59"/>
      <c r="H16" s="60"/>
      <c r="I16" s="60"/>
      <c r="J16" s="59"/>
      <c r="K16" s="59"/>
      <c r="L16" s="60"/>
      <c r="M16" s="60"/>
      <c r="N16" s="59"/>
      <c r="O16" s="59">
        <v>44000</v>
      </c>
      <c r="P16" s="60">
        <v>90000</v>
      </c>
      <c r="Q16" s="60">
        <v>90000</v>
      </c>
      <c r="R16" s="59">
        <v>224000</v>
      </c>
      <c r="S16" s="59"/>
      <c r="T16" s="60"/>
      <c r="U16" s="60"/>
      <c r="V16" s="59"/>
      <c r="W16" s="59">
        <v>224000</v>
      </c>
      <c r="X16" s="60">
        <v>3657000</v>
      </c>
      <c r="Y16" s="59">
        <v>-3433000</v>
      </c>
      <c r="Z16" s="61">
        <v>-93.87</v>
      </c>
      <c r="AA16" s="62">
        <v>4876000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>
        <v>1223775000</v>
      </c>
      <c r="F18" s="59">
        <v>814796000</v>
      </c>
      <c r="G18" s="59"/>
      <c r="H18" s="60"/>
      <c r="I18" s="60"/>
      <c r="J18" s="59"/>
      <c r="K18" s="59"/>
      <c r="L18" s="60"/>
      <c r="M18" s="60"/>
      <c r="N18" s="59"/>
      <c r="O18" s="59">
        <v>16165000</v>
      </c>
      <c r="P18" s="60"/>
      <c r="Q18" s="60">
        <v>39651000</v>
      </c>
      <c r="R18" s="59">
        <v>55816000</v>
      </c>
      <c r="S18" s="59"/>
      <c r="T18" s="60"/>
      <c r="U18" s="60"/>
      <c r="V18" s="59"/>
      <c r="W18" s="59">
        <v>55816000</v>
      </c>
      <c r="X18" s="60">
        <v>611097000</v>
      </c>
      <c r="Y18" s="59">
        <v>-555281000</v>
      </c>
      <c r="Z18" s="61">
        <v>-90.87</v>
      </c>
      <c r="AA18" s="62">
        <v>814796000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578384000</v>
      </c>
      <c r="D20" s="327"/>
      <c r="E20" s="60">
        <v>274856380</v>
      </c>
      <c r="F20" s="59">
        <v>867705831</v>
      </c>
      <c r="G20" s="59">
        <v>59986000</v>
      </c>
      <c r="H20" s="60">
        <v>49316000</v>
      </c>
      <c r="I20" s="60">
        <v>45014000</v>
      </c>
      <c r="J20" s="59">
        <v>154316000</v>
      </c>
      <c r="K20" s="59">
        <v>32370000</v>
      </c>
      <c r="L20" s="60">
        <v>4957000</v>
      </c>
      <c r="M20" s="60">
        <v>72042000</v>
      </c>
      <c r="N20" s="59">
        <v>109369000</v>
      </c>
      <c r="O20" s="59"/>
      <c r="P20" s="60"/>
      <c r="Q20" s="60"/>
      <c r="R20" s="59"/>
      <c r="S20" s="59"/>
      <c r="T20" s="60"/>
      <c r="U20" s="60"/>
      <c r="V20" s="59"/>
      <c r="W20" s="59">
        <v>263685000</v>
      </c>
      <c r="X20" s="60">
        <v>650779373</v>
      </c>
      <c r="Y20" s="59">
        <v>-387094373</v>
      </c>
      <c r="Z20" s="61">
        <v>-59.48</v>
      </c>
      <c r="AA20" s="62">
        <v>867705831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52176000</v>
      </c>
      <c r="D22" s="331">
        <f t="shared" si="6"/>
        <v>0</v>
      </c>
      <c r="E22" s="330">
        <f t="shared" si="6"/>
        <v>254841000</v>
      </c>
      <c r="F22" s="332">
        <f t="shared" si="6"/>
        <v>581989353</v>
      </c>
      <c r="G22" s="332">
        <f t="shared" si="6"/>
        <v>857000</v>
      </c>
      <c r="H22" s="330">
        <f t="shared" si="6"/>
        <v>5307000</v>
      </c>
      <c r="I22" s="330">
        <f t="shared" si="6"/>
        <v>12590000</v>
      </c>
      <c r="J22" s="332">
        <f t="shared" si="6"/>
        <v>18754000</v>
      </c>
      <c r="K22" s="332">
        <f t="shared" si="6"/>
        <v>31200000</v>
      </c>
      <c r="L22" s="330">
        <f t="shared" si="6"/>
        <v>7965000</v>
      </c>
      <c r="M22" s="330">
        <f t="shared" si="6"/>
        <v>13500000</v>
      </c>
      <c r="N22" s="332">
        <f t="shared" si="6"/>
        <v>52665000</v>
      </c>
      <c r="O22" s="332">
        <f t="shared" si="6"/>
        <v>12524000</v>
      </c>
      <c r="P22" s="330">
        <f t="shared" si="6"/>
        <v>4988000</v>
      </c>
      <c r="Q22" s="330">
        <f t="shared" si="6"/>
        <v>5583000</v>
      </c>
      <c r="R22" s="332">
        <f t="shared" si="6"/>
        <v>23095000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94514000</v>
      </c>
      <c r="X22" s="330">
        <f t="shared" si="6"/>
        <v>436492015</v>
      </c>
      <c r="Y22" s="332">
        <f t="shared" si="6"/>
        <v>-341978015</v>
      </c>
      <c r="Z22" s="323">
        <f>+IF(X22&lt;&gt;0,+(Y22/X22)*100,0)</f>
        <v>-78.34691202770342</v>
      </c>
      <c r="AA22" s="337">
        <f>SUM(AA23:AA32)</f>
        <v>581989353</v>
      </c>
    </row>
    <row r="23" spans="1:27" ht="13.5">
      <c r="A23" s="348" t="s">
        <v>237</v>
      </c>
      <c r="B23" s="142"/>
      <c r="C23" s="60">
        <v>821000</v>
      </c>
      <c r="D23" s="327"/>
      <c r="E23" s="60">
        <v>4944000</v>
      </c>
      <c r="F23" s="59"/>
      <c r="G23" s="59">
        <v>558000</v>
      </c>
      <c r="H23" s="60">
        <v>1740000</v>
      </c>
      <c r="I23" s="60">
        <v>1104000</v>
      </c>
      <c r="J23" s="59">
        <v>3402000</v>
      </c>
      <c r="K23" s="59">
        <v>13106000</v>
      </c>
      <c r="L23" s="60">
        <v>772000</v>
      </c>
      <c r="M23" s="60">
        <v>871000</v>
      </c>
      <c r="N23" s="59">
        <v>14749000</v>
      </c>
      <c r="O23" s="59">
        <v>1249000</v>
      </c>
      <c r="P23" s="60">
        <v>1571000</v>
      </c>
      <c r="Q23" s="60">
        <v>1868000</v>
      </c>
      <c r="R23" s="59">
        <v>4688000</v>
      </c>
      <c r="S23" s="59"/>
      <c r="T23" s="60"/>
      <c r="U23" s="60"/>
      <c r="V23" s="59"/>
      <c r="W23" s="59">
        <v>22839000</v>
      </c>
      <c r="X23" s="60"/>
      <c r="Y23" s="59">
        <v>22839000</v>
      </c>
      <c r="Z23" s="61"/>
      <c r="AA23" s="62"/>
    </row>
    <row r="24" spans="1:27" ht="13.5">
      <c r="A24" s="348" t="s">
        <v>238</v>
      </c>
      <c r="B24" s="142"/>
      <c r="C24" s="60">
        <v>8879000</v>
      </c>
      <c r="D24" s="327"/>
      <c r="E24" s="60">
        <v>38072000</v>
      </c>
      <c r="F24" s="59">
        <v>8500000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6375000</v>
      </c>
      <c r="Y24" s="59">
        <v>-6375000</v>
      </c>
      <c r="Z24" s="61">
        <v>-100</v>
      </c>
      <c r="AA24" s="62">
        <v>8500000</v>
      </c>
    </row>
    <row r="25" spans="1:27" ht="13.5">
      <c r="A25" s="348" t="s">
        <v>239</v>
      </c>
      <c r="B25" s="142"/>
      <c r="C25" s="60"/>
      <c r="D25" s="327"/>
      <c r="E25" s="60">
        <v>3129000</v>
      </c>
      <c r="F25" s="59"/>
      <c r="G25" s="59">
        <v>290000</v>
      </c>
      <c r="H25" s="60"/>
      <c r="I25" s="60"/>
      <c r="J25" s="59">
        <v>290000</v>
      </c>
      <c r="K25" s="59">
        <v>-30000</v>
      </c>
      <c r="L25" s="60"/>
      <c r="M25" s="60">
        <v>306000</v>
      </c>
      <c r="N25" s="59">
        <v>276000</v>
      </c>
      <c r="O25" s="59"/>
      <c r="P25" s="60">
        <v>61000</v>
      </c>
      <c r="Q25" s="60">
        <v>118000</v>
      </c>
      <c r="R25" s="59">
        <v>179000</v>
      </c>
      <c r="S25" s="59"/>
      <c r="T25" s="60"/>
      <c r="U25" s="60"/>
      <c r="V25" s="59"/>
      <c r="W25" s="59">
        <v>745000</v>
      </c>
      <c r="X25" s="60"/>
      <c r="Y25" s="59">
        <v>745000</v>
      </c>
      <c r="Z25" s="61"/>
      <c r="AA25" s="62"/>
    </row>
    <row r="26" spans="1:27" ht="13.5">
      <c r="A26" s="348" t="s">
        <v>240</v>
      </c>
      <c r="B26" s="302"/>
      <c r="C26" s="349">
        <v>2024000</v>
      </c>
      <c r="D26" s="350"/>
      <c r="E26" s="349">
        <v>125747900</v>
      </c>
      <c r="F26" s="351"/>
      <c r="G26" s="351"/>
      <c r="H26" s="349"/>
      <c r="I26" s="349">
        <v>426000</v>
      </c>
      <c r="J26" s="351">
        <v>426000</v>
      </c>
      <c r="K26" s="351">
        <v>1125000</v>
      </c>
      <c r="L26" s="349">
        <v>3009000</v>
      </c>
      <c r="M26" s="349">
        <v>3883000</v>
      </c>
      <c r="N26" s="351">
        <v>8017000</v>
      </c>
      <c r="O26" s="351">
        <v>10062000</v>
      </c>
      <c r="P26" s="349">
        <v>2776000</v>
      </c>
      <c r="Q26" s="349"/>
      <c r="R26" s="351">
        <v>12838000</v>
      </c>
      <c r="S26" s="351"/>
      <c r="T26" s="349"/>
      <c r="U26" s="349"/>
      <c r="V26" s="351"/>
      <c r="W26" s="351">
        <v>21281000</v>
      </c>
      <c r="X26" s="349"/>
      <c r="Y26" s="351">
        <v>21281000</v>
      </c>
      <c r="Z26" s="352"/>
      <c r="AA26" s="353"/>
    </row>
    <row r="27" spans="1:27" ht="13.5">
      <c r="A27" s="348" t="s">
        <v>241</v>
      </c>
      <c r="B27" s="147"/>
      <c r="C27" s="60">
        <v>7912000</v>
      </c>
      <c r="D27" s="327"/>
      <c r="E27" s="60"/>
      <c r="F27" s="59"/>
      <c r="G27" s="59"/>
      <c r="H27" s="60">
        <v>2374000</v>
      </c>
      <c r="I27" s="60">
        <v>1311000</v>
      </c>
      <c r="J27" s="59">
        <v>3685000</v>
      </c>
      <c r="K27" s="59">
        <v>1260000</v>
      </c>
      <c r="L27" s="60">
        <v>615000</v>
      </c>
      <c r="M27" s="60">
        <v>1267000</v>
      </c>
      <c r="N27" s="59">
        <v>3142000</v>
      </c>
      <c r="O27" s="59"/>
      <c r="P27" s="60">
        <v>192000</v>
      </c>
      <c r="Q27" s="60">
        <v>621000</v>
      </c>
      <c r="R27" s="59">
        <v>813000</v>
      </c>
      <c r="S27" s="59"/>
      <c r="T27" s="60"/>
      <c r="U27" s="60"/>
      <c r="V27" s="59"/>
      <c r="W27" s="59">
        <v>7640000</v>
      </c>
      <c r="X27" s="60"/>
      <c r="Y27" s="59">
        <v>7640000</v>
      </c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>
        <v>397000</v>
      </c>
      <c r="I29" s="60"/>
      <c r="J29" s="59">
        <v>397000</v>
      </c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>
        <v>397000</v>
      </c>
      <c r="X29" s="60"/>
      <c r="Y29" s="59">
        <v>397000</v>
      </c>
      <c r="Z29" s="61"/>
      <c r="AA29" s="62"/>
    </row>
    <row r="30" spans="1:27" ht="13.5">
      <c r="A30" s="348" t="s">
        <v>244</v>
      </c>
      <c r="B30" s="136"/>
      <c r="C30" s="60">
        <v>2078000</v>
      </c>
      <c r="D30" s="327"/>
      <c r="E30" s="60">
        <v>2184000</v>
      </c>
      <c r="F30" s="59">
        <v>3869000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2901750</v>
      </c>
      <c r="Y30" s="59">
        <v>-2901750</v>
      </c>
      <c r="Z30" s="61">
        <v>-100</v>
      </c>
      <c r="AA30" s="62">
        <v>3869000</v>
      </c>
    </row>
    <row r="31" spans="1:27" ht="13.5">
      <c r="A31" s="348" t="s">
        <v>245</v>
      </c>
      <c r="B31" s="300"/>
      <c r="C31" s="60">
        <v>5244000</v>
      </c>
      <c r="D31" s="327"/>
      <c r="E31" s="60">
        <v>20875600</v>
      </c>
      <c r="F31" s="59">
        <v>2614000</v>
      </c>
      <c r="G31" s="59"/>
      <c r="H31" s="60">
        <v>6000</v>
      </c>
      <c r="I31" s="60">
        <v>12000</v>
      </c>
      <c r="J31" s="59">
        <v>18000</v>
      </c>
      <c r="K31" s="59">
        <v>126000</v>
      </c>
      <c r="L31" s="60"/>
      <c r="M31" s="60"/>
      <c r="N31" s="59">
        <v>126000</v>
      </c>
      <c r="O31" s="59"/>
      <c r="P31" s="60"/>
      <c r="Q31" s="60">
        <v>94000</v>
      </c>
      <c r="R31" s="59">
        <v>94000</v>
      </c>
      <c r="S31" s="59"/>
      <c r="T31" s="60"/>
      <c r="U31" s="60"/>
      <c r="V31" s="59"/>
      <c r="W31" s="59">
        <v>238000</v>
      </c>
      <c r="X31" s="60">
        <v>1960500</v>
      </c>
      <c r="Y31" s="59">
        <v>-1722500</v>
      </c>
      <c r="Z31" s="61">
        <v>-87.86</v>
      </c>
      <c r="AA31" s="62">
        <v>2614000</v>
      </c>
    </row>
    <row r="32" spans="1:27" ht="13.5">
      <c r="A32" s="348" t="s">
        <v>93</v>
      </c>
      <c r="B32" s="136"/>
      <c r="C32" s="60">
        <v>25218000</v>
      </c>
      <c r="D32" s="327"/>
      <c r="E32" s="60">
        <v>59888500</v>
      </c>
      <c r="F32" s="59">
        <v>567006353</v>
      </c>
      <c r="G32" s="59">
        <v>9000</v>
      </c>
      <c r="H32" s="60">
        <v>790000</v>
      </c>
      <c r="I32" s="60">
        <v>9737000</v>
      </c>
      <c r="J32" s="59">
        <v>10536000</v>
      </c>
      <c r="K32" s="59">
        <v>15613000</v>
      </c>
      <c r="L32" s="60">
        <v>3569000</v>
      </c>
      <c r="M32" s="60">
        <v>7173000</v>
      </c>
      <c r="N32" s="59">
        <v>26355000</v>
      </c>
      <c r="O32" s="59">
        <v>1213000</v>
      </c>
      <c r="P32" s="60">
        <v>388000</v>
      </c>
      <c r="Q32" s="60">
        <v>2882000</v>
      </c>
      <c r="R32" s="59">
        <v>4483000</v>
      </c>
      <c r="S32" s="59"/>
      <c r="T32" s="60"/>
      <c r="U32" s="60"/>
      <c r="V32" s="59"/>
      <c r="W32" s="59">
        <v>41374000</v>
      </c>
      <c r="X32" s="60">
        <v>425254765</v>
      </c>
      <c r="Y32" s="59">
        <v>-383880765</v>
      </c>
      <c r="Z32" s="61">
        <v>-90.27</v>
      </c>
      <c r="AA32" s="62">
        <v>567006353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497870000</v>
      </c>
      <c r="D40" s="331">
        <f t="shared" si="9"/>
        <v>0</v>
      </c>
      <c r="E40" s="330">
        <f t="shared" si="9"/>
        <v>332432000</v>
      </c>
      <c r="F40" s="332">
        <f t="shared" si="9"/>
        <v>609370816</v>
      </c>
      <c r="G40" s="332">
        <f t="shared" si="9"/>
        <v>5324000</v>
      </c>
      <c r="H40" s="330">
        <f t="shared" si="9"/>
        <v>17586000</v>
      </c>
      <c r="I40" s="330">
        <f t="shared" si="9"/>
        <v>28062000</v>
      </c>
      <c r="J40" s="332">
        <f t="shared" si="9"/>
        <v>50972000</v>
      </c>
      <c r="K40" s="332">
        <f t="shared" si="9"/>
        <v>39086000</v>
      </c>
      <c r="L40" s="330">
        <f t="shared" si="9"/>
        <v>32644000</v>
      </c>
      <c r="M40" s="330">
        <f t="shared" si="9"/>
        <v>75329000</v>
      </c>
      <c r="N40" s="332">
        <f t="shared" si="9"/>
        <v>147059000</v>
      </c>
      <c r="O40" s="332">
        <f t="shared" si="9"/>
        <v>15955000</v>
      </c>
      <c r="P40" s="330">
        <f t="shared" si="9"/>
        <v>75506000</v>
      </c>
      <c r="Q40" s="330">
        <f t="shared" si="9"/>
        <v>36243000</v>
      </c>
      <c r="R40" s="332">
        <f t="shared" si="9"/>
        <v>127704000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325735000</v>
      </c>
      <c r="X40" s="330">
        <f t="shared" si="9"/>
        <v>457028112</v>
      </c>
      <c r="Y40" s="332">
        <f t="shared" si="9"/>
        <v>-131293112</v>
      </c>
      <c r="Z40" s="323">
        <f>+IF(X40&lt;&gt;0,+(Y40/X40)*100,0)</f>
        <v>-28.727579015970907</v>
      </c>
      <c r="AA40" s="337">
        <f>SUM(AA41:AA49)</f>
        <v>609370816</v>
      </c>
    </row>
    <row r="41" spans="1:27" ht="13.5">
      <c r="A41" s="348" t="s">
        <v>248</v>
      </c>
      <c r="B41" s="142"/>
      <c r="C41" s="349">
        <v>96577000</v>
      </c>
      <c r="D41" s="350"/>
      <c r="E41" s="349">
        <v>29565000</v>
      </c>
      <c r="F41" s="351">
        <v>24422000</v>
      </c>
      <c r="G41" s="351"/>
      <c r="H41" s="349"/>
      <c r="I41" s="349">
        <v>11411000</v>
      </c>
      <c r="J41" s="351">
        <v>11411000</v>
      </c>
      <c r="K41" s="351">
        <v>4208000</v>
      </c>
      <c r="L41" s="349">
        <v>16471000</v>
      </c>
      <c r="M41" s="349">
        <v>41721000</v>
      </c>
      <c r="N41" s="351">
        <v>62400000</v>
      </c>
      <c r="O41" s="351">
        <v>1986000</v>
      </c>
      <c r="P41" s="349">
        <v>33499000</v>
      </c>
      <c r="Q41" s="349">
        <v>7953000</v>
      </c>
      <c r="R41" s="351">
        <v>43438000</v>
      </c>
      <c r="S41" s="351"/>
      <c r="T41" s="349"/>
      <c r="U41" s="349"/>
      <c r="V41" s="351"/>
      <c r="W41" s="351">
        <v>117249000</v>
      </c>
      <c r="X41" s="349">
        <v>18316500</v>
      </c>
      <c r="Y41" s="351">
        <v>98932500</v>
      </c>
      <c r="Z41" s="352">
        <v>540.13</v>
      </c>
      <c r="AA41" s="353">
        <v>24422000</v>
      </c>
    </row>
    <row r="42" spans="1:27" ht="13.5">
      <c r="A42" s="348" t="s">
        <v>249</v>
      </c>
      <c r="B42" s="136"/>
      <c r="C42" s="60">
        <f aca="true" t="shared" si="10" ref="C42:Y42">+C62</f>
        <v>81908000</v>
      </c>
      <c r="D42" s="355">
        <f t="shared" si="10"/>
        <v>0</v>
      </c>
      <c r="E42" s="54">
        <f t="shared" si="10"/>
        <v>74744000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55582000</v>
      </c>
      <c r="D43" s="356"/>
      <c r="E43" s="305">
        <v>37427000</v>
      </c>
      <c r="F43" s="357"/>
      <c r="G43" s="357">
        <v>1973000</v>
      </c>
      <c r="H43" s="305">
        <v>1247000</v>
      </c>
      <c r="I43" s="305">
        <v>1520000</v>
      </c>
      <c r="J43" s="357">
        <v>4740000</v>
      </c>
      <c r="K43" s="357">
        <v>4804000</v>
      </c>
      <c r="L43" s="305">
        <v>8405000</v>
      </c>
      <c r="M43" s="305">
        <v>3354000</v>
      </c>
      <c r="N43" s="357">
        <v>16563000</v>
      </c>
      <c r="O43" s="357">
        <v>3765000</v>
      </c>
      <c r="P43" s="305">
        <v>8826000</v>
      </c>
      <c r="Q43" s="305">
        <v>4102000</v>
      </c>
      <c r="R43" s="357">
        <v>16693000</v>
      </c>
      <c r="S43" s="357"/>
      <c r="T43" s="305"/>
      <c r="U43" s="305"/>
      <c r="V43" s="357"/>
      <c r="W43" s="357">
        <v>37996000</v>
      </c>
      <c r="X43" s="305"/>
      <c r="Y43" s="357">
        <v>37996000</v>
      </c>
      <c r="Z43" s="358"/>
      <c r="AA43" s="303"/>
    </row>
    <row r="44" spans="1:27" ht="13.5">
      <c r="A44" s="348" t="s">
        <v>251</v>
      </c>
      <c r="B44" s="136"/>
      <c r="C44" s="60">
        <v>70978000</v>
      </c>
      <c r="D44" s="355"/>
      <c r="E44" s="54">
        <v>41719480</v>
      </c>
      <c r="F44" s="53">
        <v>35461000</v>
      </c>
      <c r="G44" s="53">
        <v>425000</v>
      </c>
      <c r="H44" s="54">
        <v>2313000</v>
      </c>
      <c r="I44" s="54">
        <v>4218000</v>
      </c>
      <c r="J44" s="53">
        <v>6956000</v>
      </c>
      <c r="K44" s="53">
        <v>3764000</v>
      </c>
      <c r="L44" s="54">
        <v>454000</v>
      </c>
      <c r="M44" s="54">
        <v>3880000</v>
      </c>
      <c r="N44" s="53">
        <v>8098000</v>
      </c>
      <c r="O44" s="53">
        <v>281000</v>
      </c>
      <c r="P44" s="54">
        <v>736000</v>
      </c>
      <c r="Q44" s="54">
        <v>3635000</v>
      </c>
      <c r="R44" s="53">
        <v>4652000</v>
      </c>
      <c r="S44" s="53"/>
      <c r="T44" s="54"/>
      <c r="U44" s="54"/>
      <c r="V44" s="53"/>
      <c r="W44" s="53">
        <v>19706000</v>
      </c>
      <c r="X44" s="54">
        <v>26595750</v>
      </c>
      <c r="Y44" s="53">
        <v>-6889750</v>
      </c>
      <c r="Z44" s="94">
        <v>-25.91</v>
      </c>
      <c r="AA44" s="95">
        <v>35461000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>
        <v>5906000</v>
      </c>
      <c r="F46" s="53">
        <v>5210000</v>
      </c>
      <c r="G46" s="53"/>
      <c r="H46" s="54"/>
      <c r="I46" s="54"/>
      <c r="J46" s="53"/>
      <c r="K46" s="53"/>
      <c r="L46" s="54">
        <v>357000</v>
      </c>
      <c r="M46" s="54">
        <v>326000</v>
      </c>
      <c r="N46" s="53">
        <v>683000</v>
      </c>
      <c r="O46" s="53"/>
      <c r="P46" s="54">
        <v>634000</v>
      </c>
      <c r="Q46" s="54"/>
      <c r="R46" s="53">
        <v>634000</v>
      </c>
      <c r="S46" s="53"/>
      <c r="T46" s="54"/>
      <c r="U46" s="54"/>
      <c r="V46" s="53"/>
      <c r="W46" s="53">
        <v>1317000</v>
      </c>
      <c r="X46" s="54">
        <v>3907500</v>
      </c>
      <c r="Y46" s="53">
        <v>-2590500</v>
      </c>
      <c r="Z46" s="94">
        <v>-66.3</v>
      </c>
      <c r="AA46" s="95">
        <v>5210000</v>
      </c>
    </row>
    <row r="47" spans="1:27" ht="13.5">
      <c r="A47" s="348" t="s">
        <v>254</v>
      </c>
      <c r="B47" s="136"/>
      <c r="C47" s="60">
        <v>56179000</v>
      </c>
      <c r="D47" s="355"/>
      <c r="E47" s="54">
        <v>63828000</v>
      </c>
      <c r="F47" s="53">
        <v>6670000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5002500</v>
      </c>
      <c r="Y47" s="53">
        <v>-5002500</v>
      </c>
      <c r="Z47" s="94">
        <v>-100</v>
      </c>
      <c r="AA47" s="95">
        <v>6670000</v>
      </c>
    </row>
    <row r="48" spans="1:27" ht="13.5">
      <c r="A48" s="348" t="s">
        <v>255</v>
      </c>
      <c r="B48" s="136"/>
      <c r="C48" s="60">
        <v>14609000</v>
      </c>
      <c r="D48" s="355"/>
      <c r="E48" s="54">
        <v>28496000</v>
      </c>
      <c r="F48" s="53">
        <v>67045260</v>
      </c>
      <c r="G48" s="53"/>
      <c r="H48" s="54"/>
      <c r="I48" s="54"/>
      <c r="J48" s="53"/>
      <c r="K48" s="53">
        <v>-2728000</v>
      </c>
      <c r="L48" s="54">
        <v>-2324000</v>
      </c>
      <c r="M48" s="54">
        <v>12153000</v>
      </c>
      <c r="N48" s="53">
        <v>7101000</v>
      </c>
      <c r="O48" s="53">
        <v>1434000</v>
      </c>
      <c r="P48" s="54">
        <v>814000</v>
      </c>
      <c r="Q48" s="54"/>
      <c r="R48" s="53">
        <v>2248000</v>
      </c>
      <c r="S48" s="53"/>
      <c r="T48" s="54"/>
      <c r="U48" s="54"/>
      <c r="V48" s="53"/>
      <c r="W48" s="53">
        <v>9349000</v>
      </c>
      <c r="X48" s="54">
        <v>50283945</v>
      </c>
      <c r="Y48" s="53">
        <v>-40934945</v>
      </c>
      <c r="Z48" s="94">
        <v>-81.41</v>
      </c>
      <c r="AA48" s="95">
        <v>67045260</v>
      </c>
    </row>
    <row r="49" spans="1:27" ht="13.5">
      <c r="A49" s="348" t="s">
        <v>93</v>
      </c>
      <c r="B49" s="136"/>
      <c r="C49" s="54">
        <v>122037000</v>
      </c>
      <c r="D49" s="355"/>
      <c r="E49" s="54">
        <v>50746520</v>
      </c>
      <c r="F49" s="53">
        <v>470562556</v>
      </c>
      <c r="G49" s="53">
        <v>2926000</v>
      </c>
      <c r="H49" s="54">
        <v>14026000</v>
      </c>
      <c r="I49" s="54">
        <v>10913000</v>
      </c>
      <c r="J49" s="53">
        <v>27865000</v>
      </c>
      <c r="K49" s="53">
        <v>29038000</v>
      </c>
      <c r="L49" s="54">
        <v>9281000</v>
      </c>
      <c r="M49" s="54">
        <v>13895000</v>
      </c>
      <c r="N49" s="53">
        <v>52214000</v>
      </c>
      <c r="O49" s="53">
        <v>8489000</v>
      </c>
      <c r="P49" s="54">
        <v>30997000</v>
      </c>
      <c r="Q49" s="54">
        <v>20553000</v>
      </c>
      <c r="R49" s="53">
        <v>60039000</v>
      </c>
      <c r="S49" s="53"/>
      <c r="T49" s="54"/>
      <c r="U49" s="54"/>
      <c r="V49" s="53"/>
      <c r="W49" s="53">
        <v>140118000</v>
      </c>
      <c r="X49" s="54">
        <v>352921917</v>
      </c>
      <c r="Y49" s="53">
        <v>-212803917</v>
      </c>
      <c r="Z49" s="94">
        <v>-60.3</v>
      </c>
      <c r="AA49" s="95">
        <v>470562556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177000</v>
      </c>
      <c r="F54" s="332">
        <f t="shared" si="12"/>
        <v>1000000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750000</v>
      </c>
      <c r="Y54" s="332">
        <f t="shared" si="12"/>
        <v>-750000</v>
      </c>
      <c r="Z54" s="323">
        <f>+IF(X54&lt;&gt;0,+(Y54/X54)*100,0)</f>
        <v>-100</v>
      </c>
      <c r="AA54" s="337">
        <f t="shared" si="12"/>
        <v>1000000</v>
      </c>
    </row>
    <row r="55" spans="1:27" ht="13.5">
      <c r="A55" s="348" t="s">
        <v>257</v>
      </c>
      <c r="B55" s="142"/>
      <c r="C55" s="60"/>
      <c r="D55" s="327"/>
      <c r="E55" s="60">
        <v>177000</v>
      </c>
      <c r="F55" s="59">
        <v>1000000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750000</v>
      </c>
      <c r="Y55" s="59">
        <v>-750000</v>
      </c>
      <c r="Z55" s="61">
        <v>-100</v>
      </c>
      <c r="AA55" s="62">
        <v>1000000</v>
      </c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19431000</v>
      </c>
      <c r="D57" s="331">
        <f aca="true" t="shared" si="13" ref="D57:AA57">+D58</f>
        <v>0</v>
      </c>
      <c r="E57" s="330">
        <f t="shared" si="13"/>
        <v>40204000</v>
      </c>
      <c r="F57" s="332">
        <f t="shared" si="13"/>
        <v>40740000</v>
      </c>
      <c r="G57" s="332">
        <f t="shared" si="13"/>
        <v>5390000</v>
      </c>
      <c r="H57" s="330">
        <f t="shared" si="13"/>
        <v>1270000</v>
      </c>
      <c r="I57" s="330">
        <f t="shared" si="13"/>
        <v>3228000</v>
      </c>
      <c r="J57" s="332">
        <f t="shared" si="13"/>
        <v>9888000</v>
      </c>
      <c r="K57" s="332">
        <f t="shared" si="13"/>
        <v>-607000</v>
      </c>
      <c r="L57" s="330">
        <f t="shared" si="13"/>
        <v>96765000</v>
      </c>
      <c r="M57" s="330">
        <f t="shared" si="13"/>
        <v>573000</v>
      </c>
      <c r="N57" s="332">
        <f t="shared" si="13"/>
        <v>96731000</v>
      </c>
      <c r="O57" s="332">
        <f t="shared" si="13"/>
        <v>0</v>
      </c>
      <c r="P57" s="330">
        <f t="shared" si="13"/>
        <v>11000</v>
      </c>
      <c r="Q57" s="330">
        <f t="shared" si="13"/>
        <v>-746000</v>
      </c>
      <c r="R57" s="332">
        <f t="shared" si="13"/>
        <v>-735000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105884000</v>
      </c>
      <c r="X57" s="330">
        <f t="shared" si="13"/>
        <v>30555000</v>
      </c>
      <c r="Y57" s="332">
        <f t="shared" si="13"/>
        <v>75329000</v>
      </c>
      <c r="Z57" s="323">
        <f>+IF(X57&lt;&gt;0,+(Y57/X57)*100,0)</f>
        <v>246.53575519554903</v>
      </c>
      <c r="AA57" s="337">
        <f t="shared" si="13"/>
        <v>40740000</v>
      </c>
    </row>
    <row r="58" spans="1:27" ht="13.5">
      <c r="A58" s="348" t="s">
        <v>217</v>
      </c>
      <c r="B58" s="136"/>
      <c r="C58" s="60">
        <v>19431000</v>
      </c>
      <c r="D58" s="327"/>
      <c r="E58" s="60">
        <v>40204000</v>
      </c>
      <c r="F58" s="59">
        <v>40740000</v>
      </c>
      <c r="G58" s="59">
        <v>5390000</v>
      </c>
      <c r="H58" s="60">
        <v>1270000</v>
      </c>
      <c r="I58" s="60">
        <v>3228000</v>
      </c>
      <c r="J58" s="59">
        <v>9888000</v>
      </c>
      <c r="K58" s="59">
        <v>-607000</v>
      </c>
      <c r="L58" s="60">
        <v>96765000</v>
      </c>
      <c r="M58" s="60">
        <v>573000</v>
      </c>
      <c r="N58" s="59">
        <v>96731000</v>
      </c>
      <c r="O58" s="59"/>
      <c r="P58" s="60">
        <v>11000</v>
      </c>
      <c r="Q58" s="60">
        <v>-746000</v>
      </c>
      <c r="R58" s="59">
        <v>-735000</v>
      </c>
      <c r="S58" s="59"/>
      <c r="T58" s="60"/>
      <c r="U58" s="60"/>
      <c r="V58" s="59"/>
      <c r="W58" s="59">
        <v>105884000</v>
      </c>
      <c r="X58" s="60">
        <v>30555000</v>
      </c>
      <c r="Y58" s="59">
        <v>75329000</v>
      </c>
      <c r="Z58" s="61">
        <v>246.54</v>
      </c>
      <c r="AA58" s="62">
        <v>40740000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2078707000</v>
      </c>
      <c r="D60" s="333">
        <f t="shared" si="14"/>
        <v>0</v>
      </c>
      <c r="E60" s="219">
        <f t="shared" si="14"/>
        <v>4023079000</v>
      </c>
      <c r="F60" s="264">
        <f t="shared" si="14"/>
        <v>4174819000</v>
      </c>
      <c r="G60" s="264">
        <f t="shared" si="14"/>
        <v>230431000</v>
      </c>
      <c r="H60" s="219">
        <f t="shared" si="14"/>
        <v>133241000</v>
      </c>
      <c r="I60" s="219">
        <f t="shared" si="14"/>
        <v>147698000</v>
      </c>
      <c r="J60" s="264">
        <f t="shared" si="14"/>
        <v>511370000</v>
      </c>
      <c r="K60" s="264">
        <f t="shared" si="14"/>
        <v>163196000</v>
      </c>
      <c r="L60" s="219">
        <f t="shared" si="14"/>
        <v>299572000</v>
      </c>
      <c r="M60" s="219">
        <f t="shared" si="14"/>
        <v>279408000</v>
      </c>
      <c r="N60" s="264">
        <f t="shared" si="14"/>
        <v>742176000</v>
      </c>
      <c r="O60" s="264">
        <f t="shared" si="14"/>
        <v>99685000</v>
      </c>
      <c r="P60" s="219">
        <f t="shared" si="14"/>
        <v>182718000</v>
      </c>
      <c r="Q60" s="219">
        <f t="shared" si="14"/>
        <v>213072000</v>
      </c>
      <c r="R60" s="264">
        <f t="shared" si="14"/>
        <v>495475000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1749021000</v>
      </c>
      <c r="X60" s="219">
        <f t="shared" si="14"/>
        <v>3131114250</v>
      </c>
      <c r="Y60" s="264">
        <f t="shared" si="14"/>
        <v>-1382093250</v>
      </c>
      <c r="Z60" s="324">
        <f>+IF(X60&lt;&gt;0,+(Y60/X60)*100,0)</f>
        <v>-44.14062022808653</v>
      </c>
      <c r="AA60" s="232">
        <f>+AA57+AA54+AA51+AA40+AA37+AA34+AA22+AA5</f>
        <v>4174819000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81908000</v>
      </c>
      <c r="D62" s="335">
        <f t="shared" si="15"/>
        <v>0</v>
      </c>
      <c r="E62" s="334">
        <f t="shared" si="15"/>
        <v>74744000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>
        <v>26020000</v>
      </c>
      <c r="D63" s="327"/>
      <c r="E63" s="60">
        <v>46589940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>
        <v>18027000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>
        <v>55888000</v>
      </c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>
        <v>10127060</v>
      </c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2905272000</v>
      </c>
      <c r="D5" s="344">
        <f t="shared" si="0"/>
        <v>0</v>
      </c>
      <c r="E5" s="343">
        <f t="shared" si="0"/>
        <v>2325538980</v>
      </c>
      <c r="F5" s="345">
        <f t="shared" si="0"/>
        <v>2152255860</v>
      </c>
      <c r="G5" s="345">
        <f t="shared" si="0"/>
        <v>140540000</v>
      </c>
      <c r="H5" s="343">
        <f t="shared" si="0"/>
        <v>120907000</v>
      </c>
      <c r="I5" s="343">
        <f t="shared" si="0"/>
        <v>75651000</v>
      </c>
      <c r="J5" s="345">
        <f t="shared" si="0"/>
        <v>337098000</v>
      </c>
      <c r="K5" s="345">
        <f t="shared" si="0"/>
        <v>104690000</v>
      </c>
      <c r="L5" s="343">
        <f t="shared" si="0"/>
        <v>125757000</v>
      </c>
      <c r="M5" s="343">
        <f t="shared" si="0"/>
        <v>164526000</v>
      </c>
      <c r="N5" s="345">
        <f t="shared" si="0"/>
        <v>394973000</v>
      </c>
      <c r="O5" s="345">
        <f t="shared" si="0"/>
        <v>104158000</v>
      </c>
      <c r="P5" s="343">
        <f t="shared" si="0"/>
        <v>16477000</v>
      </c>
      <c r="Q5" s="343">
        <f t="shared" si="0"/>
        <v>79533200</v>
      </c>
      <c r="R5" s="345">
        <f t="shared" si="0"/>
        <v>200168200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932239200</v>
      </c>
      <c r="X5" s="343">
        <f t="shared" si="0"/>
        <v>1614191895</v>
      </c>
      <c r="Y5" s="345">
        <f t="shared" si="0"/>
        <v>-681952695</v>
      </c>
      <c r="Z5" s="346">
        <f>+IF(X5&lt;&gt;0,+(Y5/X5)*100,0)</f>
        <v>-42.24731254768195</v>
      </c>
      <c r="AA5" s="347">
        <f>+AA6+AA8+AA11+AA13+AA15</f>
        <v>2152255860</v>
      </c>
    </row>
    <row r="6" spans="1:27" ht="13.5">
      <c r="A6" s="348" t="s">
        <v>205</v>
      </c>
      <c r="B6" s="142"/>
      <c r="C6" s="60">
        <f>+C7</f>
        <v>741772000</v>
      </c>
      <c r="D6" s="327">
        <f aca="true" t="shared" si="1" ref="D6:AA6">+D7</f>
        <v>0</v>
      </c>
      <c r="E6" s="60">
        <f t="shared" si="1"/>
        <v>945939214</v>
      </c>
      <c r="F6" s="59">
        <f t="shared" si="1"/>
        <v>679091000</v>
      </c>
      <c r="G6" s="59">
        <f t="shared" si="1"/>
        <v>40198000</v>
      </c>
      <c r="H6" s="60">
        <f t="shared" si="1"/>
        <v>120600000</v>
      </c>
      <c r="I6" s="60">
        <f t="shared" si="1"/>
        <v>44474000</v>
      </c>
      <c r="J6" s="59">
        <f t="shared" si="1"/>
        <v>205272000</v>
      </c>
      <c r="K6" s="59">
        <f t="shared" si="1"/>
        <v>68516000</v>
      </c>
      <c r="L6" s="60">
        <f t="shared" si="1"/>
        <v>78435000</v>
      </c>
      <c r="M6" s="60">
        <f t="shared" si="1"/>
        <v>107613000</v>
      </c>
      <c r="N6" s="59">
        <f t="shared" si="1"/>
        <v>254564000</v>
      </c>
      <c r="O6" s="59">
        <f t="shared" si="1"/>
        <v>63104000</v>
      </c>
      <c r="P6" s="60">
        <f t="shared" si="1"/>
        <v>39901000</v>
      </c>
      <c r="Q6" s="60">
        <f t="shared" si="1"/>
        <v>96875600</v>
      </c>
      <c r="R6" s="59">
        <f t="shared" si="1"/>
        <v>199880600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659716600</v>
      </c>
      <c r="X6" s="60">
        <f t="shared" si="1"/>
        <v>509318250</v>
      </c>
      <c r="Y6" s="59">
        <f t="shared" si="1"/>
        <v>150398350</v>
      </c>
      <c r="Z6" s="61">
        <f>+IF(X6&lt;&gt;0,+(Y6/X6)*100,0)</f>
        <v>29.529346336990674</v>
      </c>
      <c r="AA6" s="62">
        <f t="shared" si="1"/>
        <v>679091000</v>
      </c>
    </row>
    <row r="7" spans="1:27" ht="13.5">
      <c r="A7" s="291" t="s">
        <v>229</v>
      </c>
      <c r="B7" s="142"/>
      <c r="C7" s="60">
        <v>741772000</v>
      </c>
      <c r="D7" s="327"/>
      <c r="E7" s="60">
        <v>945939214</v>
      </c>
      <c r="F7" s="59">
        <v>679091000</v>
      </c>
      <c r="G7" s="59">
        <v>40198000</v>
      </c>
      <c r="H7" s="60">
        <v>120600000</v>
      </c>
      <c r="I7" s="60">
        <v>44474000</v>
      </c>
      <c r="J7" s="59">
        <v>205272000</v>
      </c>
      <c r="K7" s="59">
        <v>68516000</v>
      </c>
      <c r="L7" s="60">
        <v>78435000</v>
      </c>
      <c r="M7" s="60">
        <v>107613000</v>
      </c>
      <c r="N7" s="59">
        <v>254564000</v>
      </c>
      <c r="O7" s="59">
        <v>63104000</v>
      </c>
      <c r="P7" s="60">
        <v>39901000</v>
      </c>
      <c r="Q7" s="60">
        <v>96875600</v>
      </c>
      <c r="R7" s="59">
        <v>199880600</v>
      </c>
      <c r="S7" s="59"/>
      <c r="T7" s="60"/>
      <c r="U7" s="60"/>
      <c r="V7" s="59"/>
      <c r="W7" s="59">
        <v>659716600</v>
      </c>
      <c r="X7" s="60">
        <v>509318250</v>
      </c>
      <c r="Y7" s="59">
        <v>150398350</v>
      </c>
      <c r="Z7" s="61">
        <v>29.53</v>
      </c>
      <c r="AA7" s="62">
        <v>679091000</v>
      </c>
    </row>
    <row r="8" spans="1:27" ht="13.5">
      <c r="A8" s="348" t="s">
        <v>206</v>
      </c>
      <c r="B8" s="142"/>
      <c r="C8" s="60">
        <f aca="true" t="shared" si="2" ref="C8:Y8">SUM(C9:C10)</f>
        <v>393270000</v>
      </c>
      <c r="D8" s="327">
        <f t="shared" si="2"/>
        <v>0</v>
      </c>
      <c r="E8" s="60">
        <f t="shared" si="2"/>
        <v>122650380</v>
      </c>
      <c r="F8" s="59">
        <f t="shared" si="2"/>
        <v>444527000</v>
      </c>
      <c r="G8" s="59">
        <f t="shared" si="2"/>
        <v>89297000</v>
      </c>
      <c r="H8" s="60">
        <f t="shared" si="2"/>
        <v>-7919000</v>
      </c>
      <c r="I8" s="60">
        <f t="shared" si="2"/>
        <v>20145000</v>
      </c>
      <c r="J8" s="59">
        <f t="shared" si="2"/>
        <v>101523000</v>
      </c>
      <c r="K8" s="59">
        <f t="shared" si="2"/>
        <v>22246000</v>
      </c>
      <c r="L8" s="60">
        <f t="shared" si="2"/>
        <v>22291000</v>
      </c>
      <c r="M8" s="60">
        <f t="shared" si="2"/>
        <v>44624000</v>
      </c>
      <c r="N8" s="59">
        <f t="shared" si="2"/>
        <v>89161000</v>
      </c>
      <c r="O8" s="59">
        <f t="shared" si="2"/>
        <v>35907000</v>
      </c>
      <c r="P8" s="60">
        <f t="shared" si="2"/>
        <v>-30536000</v>
      </c>
      <c r="Q8" s="60">
        <f t="shared" si="2"/>
        <v>-26596000</v>
      </c>
      <c r="R8" s="59">
        <f t="shared" si="2"/>
        <v>-21225000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169459000</v>
      </c>
      <c r="X8" s="60">
        <f t="shared" si="2"/>
        <v>333395250</v>
      </c>
      <c r="Y8" s="59">
        <f t="shared" si="2"/>
        <v>-163936250</v>
      </c>
      <c r="Z8" s="61">
        <f>+IF(X8&lt;&gt;0,+(Y8/X8)*100,0)</f>
        <v>-49.17174134904442</v>
      </c>
      <c r="AA8" s="62">
        <f>SUM(AA9:AA10)</f>
        <v>444527000</v>
      </c>
    </row>
    <row r="9" spans="1:27" ht="13.5">
      <c r="A9" s="291" t="s">
        <v>230</v>
      </c>
      <c r="B9" s="142"/>
      <c r="C9" s="60">
        <v>391839000</v>
      </c>
      <c r="D9" s="327"/>
      <c r="E9" s="60">
        <v>122650380</v>
      </c>
      <c r="F9" s="59">
        <v>444527000</v>
      </c>
      <c r="G9" s="59">
        <v>89297000</v>
      </c>
      <c r="H9" s="60">
        <v>-8720000</v>
      </c>
      <c r="I9" s="60">
        <v>20145000</v>
      </c>
      <c r="J9" s="59">
        <v>100722000</v>
      </c>
      <c r="K9" s="59">
        <v>21578000</v>
      </c>
      <c r="L9" s="60">
        <v>22291000</v>
      </c>
      <c r="M9" s="60">
        <v>42892000</v>
      </c>
      <c r="N9" s="59">
        <v>86761000</v>
      </c>
      <c r="O9" s="59">
        <v>35186000</v>
      </c>
      <c r="P9" s="60">
        <v>-30536000</v>
      </c>
      <c r="Q9" s="60">
        <v>-30349000</v>
      </c>
      <c r="R9" s="59">
        <v>-25699000</v>
      </c>
      <c r="S9" s="59"/>
      <c r="T9" s="60"/>
      <c r="U9" s="60"/>
      <c r="V9" s="59"/>
      <c r="W9" s="59">
        <v>161784000</v>
      </c>
      <c r="X9" s="60">
        <v>333395250</v>
      </c>
      <c r="Y9" s="59">
        <v>-171611250</v>
      </c>
      <c r="Z9" s="61">
        <v>-51.47</v>
      </c>
      <c r="AA9" s="62">
        <v>444527000</v>
      </c>
    </row>
    <row r="10" spans="1:27" ht="13.5">
      <c r="A10" s="291" t="s">
        <v>231</v>
      </c>
      <c r="B10" s="142"/>
      <c r="C10" s="60">
        <v>1431000</v>
      </c>
      <c r="D10" s="327"/>
      <c r="E10" s="60"/>
      <c r="F10" s="59"/>
      <c r="G10" s="59"/>
      <c r="H10" s="60">
        <v>801000</v>
      </c>
      <c r="I10" s="60"/>
      <c r="J10" s="59">
        <v>801000</v>
      </c>
      <c r="K10" s="59">
        <v>668000</v>
      </c>
      <c r="L10" s="60"/>
      <c r="M10" s="60">
        <v>1732000</v>
      </c>
      <c r="N10" s="59">
        <v>2400000</v>
      </c>
      <c r="O10" s="59">
        <v>721000</v>
      </c>
      <c r="P10" s="60"/>
      <c r="Q10" s="60">
        <v>3753000</v>
      </c>
      <c r="R10" s="59">
        <v>4474000</v>
      </c>
      <c r="S10" s="59"/>
      <c r="T10" s="60"/>
      <c r="U10" s="60"/>
      <c r="V10" s="59"/>
      <c r="W10" s="59">
        <v>7675000</v>
      </c>
      <c r="X10" s="60"/>
      <c r="Y10" s="59">
        <v>7675000</v>
      </c>
      <c r="Z10" s="61"/>
      <c r="AA10" s="62"/>
    </row>
    <row r="11" spans="1:27" ht="13.5">
      <c r="A11" s="348" t="s">
        <v>207</v>
      </c>
      <c r="B11" s="142"/>
      <c r="C11" s="349">
        <f>+C12</f>
        <v>194223000</v>
      </c>
      <c r="D11" s="350">
        <f aca="true" t="shared" si="3" ref="D11:AA11">+D12</f>
        <v>0</v>
      </c>
      <c r="E11" s="349">
        <f t="shared" si="3"/>
        <v>115755000</v>
      </c>
      <c r="F11" s="351">
        <f t="shared" si="3"/>
        <v>62516000</v>
      </c>
      <c r="G11" s="351">
        <f t="shared" si="3"/>
        <v>5843000</v>
      </c>
      <c r="H11" s="349">
        <f t="shared" si="3"/>
        <v>4629000</v>
      </c>
      <c r="I11" s="349">
        <f t="shared" si="3"/>
        <v>4936000</v>
      </c>
      <c r="J11" s="351">
        <f t="shared" si="3"/>
        <v>15408000</v>
      </c>
      <c r="K11" s="351">
        <f t="shared" si="3"/>
        <v>3186000</v>
      </c>
      <c r="L11" s="349">
        <f t="shared" si="3"/>
        <v>4681000</v>
      </c>
      <c r="M11" s="349">
        <f t="shared" si="3"/>
        <v>4194000</v>
      </c>
      <c r="N11" s="351">
        <f t="shared" si="3"/>
        <v>12061000</v>
      </c>
      <c r="O11" s="351">
        <f t="shared" si="3"/>
        <v>4080000</v>
      </c>
      <c r="P11" s="349">
        <f t="shared" si="3"/>
        <v>2800000</v>
      </c>
      <c r="Q11" s="349">
        <f t="shared" si="3"/>
        <v>6611600</v>
      </c>
      <c r="R11" s="351">
        <f t="shared" si="3"/>
        <v>13491600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40960600</v>
      </c>
      <c r="X11" s="349">
        <f t="shared" si="3"/>
        <v>46887000</v>
      </c>
      <c r="Y11" s="351">
        <f t="shared" si="3"/>
        <v>-5926400</v>
      </c>
      <c r="Z11" s="352">
        <f>+IF(X11&lt;&gt;0,+(Y11/X11)*100,0)</f>
        <v>-12.639750890438714</v>
      </c>
      <c r="AA11" s="353">
        <f t="shared" si="3"/>
        <v>62516000</v>
      </c>
    </row>
    <row r="12" spans="1:27" ht="13.5">
      <c r="A12" s="291" t="s">
        <v>232</v>
      </c>
      <c r="B12" s="136"/>
      <c r="C12" s="60">
        <v>194223000</v>
      </c>
      <c r="D12" s="327"/>
      <c r="E12" s="60">
        <v>115755000</v>
      </c>
      <c r="F12" s="59">
        <v>62516000</v>
      </c>
      <c r="G12" s="59">
        <v>5843000</v>
      </c>
      <c r="H12" s="60">
        <v>4629000</v>
      </c>
      <c r="I12" s="60">
        <v>4936000</v>
      </c>
      <c r="J12" s="59">
        <v>15408000</v>
      </c>
      <c r="K12" s="59">
        <v>3186000</v>
      </c>
      <c r="L12" s="60">
        <v>4681000</v>
      </c>
      <c r="M12" s="60">
        <v>4194000</v>
      </c>
      <c r="N12" s="59">
        <v>12061000</v>
      </c>
      <c r="O12" s="59">
        <v>4080000</v>
      </c>
      <c r="P12" s="60">
        <v>2800000</v>
      </c>
      <c r="Q12" s="60">
        <v>6611600</v>
      </c>
      <c r="R12" s="59">
        <v>13491600</v>
      </c>
      <c r="S12" s="59"/>
      <c r="T12" s="60"/>
      <c r="U12" s="60"/>
      <c r="V12" s="59"/>
      <c r="W12" s="59">
        <v>40960600</v>
      </c>
      <c r="X12" s="60">
        <v>46887000</v>
      </c>
      <c r="Y12" s="59">
        <v>-5926400</v>
      </c>
      <c r="Z12" s="61">
        <v>-12.64</v>
      </c>
      <c r="AA12" s="62">
        <v>62516000</v>
      </c>
    </row>
    <row r="13" spans="1:27" ht="13.5">
      <c r="A13" s="348" t="s">
        <v>208</v>
      </c>
      <c r="B13" s="136"/>
      <c r="C13" s="275">
        <f>+C14</f>
        <v>566853000</v>
      </c>
      <c r="D13" s="328">
        <f aca="true" t="shared" si="4" ref="D13:AA13">+D14</f>
        <v>0</v>
      </c>
      <c r="E13" s="275">
        <f t="shared" si="4"/>
        <v>142791000</v>
      </c>
      <c r="F13" s="329">
        <f t="shared" si="4"/>
        <v>348332000</v>
      </c>
      <c r="G13" s="329">
        <f t="shared" si="4"/>
        <v>2366000</v>
      </c>
      <c r="H13" s="275">
        <f t="shared" si="4"/>
        <v>3344000</v>
      </c>
      <c r="I13" s="275">
        <f t="shared" si="4"/>
        <v>4184000</v>
      </c>
      <c r="J13" s="329">
        <f t="shared" si="4"/>
        <v>9894000</v>
      </c>
      <c r="K13" s="329">
        <f t="shared" si="4"/>
        <v>10063000</v>
      </c>
      <c r="L13" s="275">
        <f t="shared" si="4"/>
        <v>10903000</v>
      </c>
      <c r="M13" s="275">
        <f t="shared" si="4"/>
        <v>2189000</v>
      </c>
      <c r="N13" s="329">
        <f t="shared" si="4"/>
        <v>23155000</v>
      </c>
      <c r="O13" s="329">
        <f t="shared" si="4"/>
        <v>670000</v>
      </c>
      <c r="P13" s="275">
        <f t="shared" si="4"/>
        <v>2987000</v>
      </c>
      <c r="Q13" s="275">
        <f t="shared" si="4"/>
        <v>-9942000</v>
      </c>
      <c r="R13" s="329">
        <f t="shared" si="4"/>
        <v>-6285000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26764000</v>
      </c>
      <c r="X13" s="275">
        <f t="shared" si="4"/>
        <v>261249000</v>
      </c>
      <c r="Y13" s="329">
        <f t="shared" si="4"/>
        <v>-234485000</v>
      </c>
      <c r="Z13" s="322">
        <f>+IF(X13&lt;&gt;0,+(Y13/X13)*100,0)</f>
        <v>-89.75536748466023</v>
      </c>
      <c r="AA13" s="273">
        <f t="shared" si="4"/>
        <v>348332000</v>
      </c>
    </row>
    <row r="14" spans="1:27" ht="13.5">
      <c r="A14" s="291" t="s">
        <v>233</v>
      </c>
      <c r="B14" s="136"/>
      <c r="C14" s="60">
        <v>566853000</v>
      </c>
      <c r="D14" s="327"/>
      <c r="E14" s="60">
        <v>142791000</v>
      </c>
      <c r="F14" s="59">
        <v>348332000</v>
      </c>
      <c r="G14" s="59">
        <v>2366000</v>
      </c>
      <c r="H14" s="60">
        <v>3344000</v>
      </c>
      <c r="I14" s="60">
        <v>4184000</v>
      </c>
      <c r="J14" s="59">
        <v>9894000</v>
      </c>
      <c r="K14" s="59">
        <v>10063000</v>
      </c>
      <c r="L14" s="60">
        <v>10903000</v>
      </c>
      <c r="M14" s="60">
        <v>2189000</v>
      </c>
      <c r="N14" s="59">
        <v>23155000</v>
      </c>
      <c r="O14" s="59">
        <v>670000</v>
      </c>
      <c r="P14" s="60">
        <v>2987000</v>
      </c>
      <c r="Q14" s="60">
        <v>-9942000</v>
      </c>
      <c r="R14" s="59">
        <v>-6285000</v>
      </c>
      <c r="S14" s="59"/>
      <c r="T14" s="60"/>
      <c r="U14" s="60"/>
      <c r="V14" s="59"/>
      <c r="W14" s="59">
        <v>26764000</v>
      </c>
      <c r="X14" s="60">
        <v>261249000</v>
      </c>
      <c r="Y14" s="59">
        <v>-234485000</v>
      </c>
      <c r="Z14" s="61">
        <v>-89.76</v>
      </c>
      <c r="AA14" s="62">
        <v>348332000</v>
      </c>
    </row>
    <row r="15" spans="1:27" ht="13.5">
      <c r="A15" s="348" t="s">
        <v>209</v>
      </c>
      <c r="B15" s="136"/>
      <c r="C15" s="60">
        <f aca="true" t="shared" si="5" ref="C15:Y15">SUM(C16:C20)</f>
        <v>1009154000</v>
      </c>
      <c r="D15" s="327">
        <f t="shared" si="5"/>
        <v>0</v>
      </c>
      <c r="E15" s="60">
        <f t="shared" si="5"/>
        <v>998403386</v>
      </c>
      <c r="F15" s="59">
        <f t="shared" si="5"/>
        <v>617789860</v>
      </c>
      <c r="G15" s="59">
        <f t="shared" si="5"/>
        <v>2836000</v>
      </c>
      <c r="H15" s="60">
        <f t="shared" si="5"/>
        <v>253000</v>
      </c>
      <c r="I15" s="60">
        <f t="shared" si="5"/>
        <v>1912000</v>
      </c>
      <c r="J15" s="59">
        <f t="shared" si="5"/>
        <v>5001000</v>
      </c>
      <c r="K15" s="59">
        <f t="shared" si="5"/>
        <v>679000</v>
      </c>
      <c r="L15" s="60">
        <f t="shared" si="5"/>
        <v>9447000</v>
      </c>
      <c r="M15" s="60">
        <f t="shared" si="5"/>
        <v>5906000</v>
      </c>
      <c r="N15" s="59">
        <f t="shared" si="5"/>
        <v>16032000</v>
      </c>
      <c r="O15" s="59">
        <f t="shared" si="5"/>
        <v>397000</v>
      </c>
      <c r="P15" s="60">
        <f t="shared" si="5"/>
        <v>1325000</v>
      </c>
      <c r="Q15" s="60">
        <f t="shared" si="5"/>
        <v>12584000</v>
      </c>
      <c r="R15" s="59">
        <f t="shared" si="5"/>
        <v>14306000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35339000</v>
      </c>
      <c r="X15" s="60">
        <f t="shared" si="5"/>
        <v>463342395</v>
      </c>
      <c r="Y15" s="59">
        <f t="shared" si="5"/>
        <v>-428003395</v>
      </c>
      <c r="Z15" s="61">
        <f>+IF(X15&lt;&gt;0,+(Y15/X15)*100,0)</f>
        <v>-92.37302686278038</v>
      </c>
      <c r="AA15" s="62">
        <f>SUM(AA16:AA20)</f>
        <v>617789860</v>
      </c>
    </row>
    <row r="16" spans="1:27" ht="13.5">
      <c r="A16" s="291" t="s">
        <v>234</v>
      </c>
      <c r="B16" s="300"/>
      <c r="C16" s="60">
        <v>20009000</v>
      </c>
      <c r="D16" s="327"/>
      <c r="E16" s="60">
        <v>37974000</v>
      </c>
      <c r="F16" s="59">
        <v>9975000</v>
      </c>
      <c r="G16" s="59">
        <v>199000</v>
      </c>
      <c r="H16" s="60">
        <v>253000</v>
      </c>
      <c r="I16" s="60">
        <v>1116000</v>
      </c>
      <c r="J16" s="59">
        <v>1568000</v>
      </c>
      <c r="K16" s="59">
        <v>797000</v>
      </c>
      <c r="L16" s="60">
        <v>385000</v>
      </c>
      <c r="M16" s="60"/>
      <c r="N16" s="59">
        <v>1182000</v>
      </c>
      <c r="O16" s="59">
        <v>397000</v>
      </c>
      <c r="P16" s="60"/>
      <c r="Q16" s="60">
        <v>63000</v>
      </c>
      <c r="R16" s="59">
        <v>460000</v>
      </c>
      <c r="S16" s="59"/>
      <c r="T16" s="60"/>
      <c r="U16" s="60"/>
      <c r="V16" s="59"/>
      <c r="W16" s="59">
        <v>3210000</v>
      </c>
      <c r="X16" s="60">
        <v>7481250</v>
      </c>
      <c r="Y16" s="59">
        <v>-4271250</v>
      </c>
      <c r="Z16" s="61">
        <v>-57.09</v>
      </c>
      <c r="AA16" s="62">
        <v>9975000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>
        <v>65600000</v>
      </c>
      <c r="F18" s="59">
        <v>160030000</v>
      </c>
      <c r="G18" s="59"/>
      <c r="H18" s="60"/>
      <c r="I18" s="60"/>
      <c r="J18" s="59"/>
      <c r="K18" s="59"/>
      <c r="L18" s="60"/>
      <c r="M18" s="60"/>
      <c r="N18" s="59"/>
      <c r="O18" s="59"/>
      <c r="P18" s="60">
        <v>1325000</v>
      </c>
      <c r="Q18" s="60">
        <v>12521000</v>
      </c>
      <c r="R18" s="59">
        <v>13846000</v>
      </c>
      <c r="S18" s="59"/>
      <c r="T18" s="60"/>
      <c r="U18" s="60"/>
      <c r="V18" s="59"/>
      <c r="W18" s="59">
        <v>13846000</v>
      </c>
      <c r="X18" s="60">
        <v>120022500</v>
      </c>
      <c r="Y18" s="59">
        <v>-106176500</v>
      </c>
      <c r="Z18" s="61">
        <v>-88.46</v>
      </c>
      <c r="AA18" s="62">
        <v>160030000</v>
      </c>
    </row>
    <row r="19" spans="1:27" ht="13.5">
      <c r="A19" s="291" t="s">
        <v>236</v>
      </c>
      <c r="B19" s="136"/>
      <c r="C19" s="60">
        <v>2878000</v>
      </c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986267000</v>
      </c>
      <c r="D20" s="327"/>
      <c r="E20" s="60">
        <v>894829386</v>
      </c>
      <c r="F20" s="59">
        <v>447784860</v>
      </c>
      <c r="G20" s="59">
        <v>2637000</v>
      </c>
      <c r="H20" s="60"/>
      <c r="I20" s="60">
        <v>796000</v>
      </c>
      <c r="J20" s="59">
        <v>3433000</v>
      </c>
      <c r="K20" s="59">
        <v>-118000</v>
      </c>
      <c r="L20" s="60">
        <v>9062000</v>
      </c>
      <c r="M20" s="60">
        <v>5906000</v>
      </c>
      <c r="N20" s="59">
        <v>14850000</v>
      </c>
      <c r="O20" s="59"/>
      <c r="P20" s="60"/>
      <c r="Q20" s="60"/>
      <c r="R20" s="59"/>
      <c r="S20" s="59"/>
      <c r="T20" s="60"/>
      <c r="U20" s="60"/>
      <c r="V20" s="59"/>
      <c r="W20" s="59">
        <v>18283000</v>
      </c>
      <c r="X20" s="60">
        <v>335838645</v>
      </c>
      <c r="Y20" s="59">
        <v>-317555645</v>
      </c>
      <c r="Z20" s="61">
        <v>-94.56</v>
      </c>
      <c r="AA20" s="62">
        <v>447784860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131121000</v>
      </c>
      <c r="D22" s="331">
        <f t="shared" si="6"/>
        <v>0</v>
      </c>
      <c r="E22" s="330">
        <f t="shared" si="6"/>
        <v>420458000</v>
      </c>
      <c r="F22" s="332">
        <f t="shared" si="6"/>
        <v>475682947</v>
      </c>
      <c r="G22" s="332">
        <f t="shared" si="6"/>
        <v>3354000</v>
      </c>
      <c r="H22" s="330">
        <f t="shared" si="6"/>
        <v>7171000</v>
      </c>
      <c r="I22" s="330">
        <f t="shared" si="6"/>
        <v>6561000</v>
      </c>
      <c r="J22" s="332">
        <f t="shared" si="6"/>
        <v>17086000</v>
      </c>
      <c r="K22" s="332">
        <f t="shared" si="6"/>
        <v>5074000</v>
      </c>
      <c r="L22" s="330">
        <f t="shared" si="6"/>
        <v>5687000</v>
      </c>
      <c r="M22" s="330">
        <f t="shared" si="6"/>
        <v>6765000</v>
      </c>
      <c r="N22" s="332">
        <f t="shared" si="6"/>
        <v>17526000</v>
      </c>
      <c r="O22" s="332">
        <f t="shared" si="6"/>
        <v>3012000</v>
      </c>
      <c r="P22" s="330">
        <f t="shared" si="6"/>
        <v>3526000</v>
      </c>
      <c r="Q22" s="330">
        <f t="shared" si="6"/>
        <v>4589000</v>
      </c>
      <c r="R22" s="332">
        <f t="shared" si="6"/>
        <v>11127000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45739000</v>
      </c>
      <c r="X22" s="330">
        <f t="shared" si="6"/>
        <v>356762210</v>
      </c>
      <c r="Y22" s="332">
        <f t="shared" si="6"/>
        <v>-311023210</v>
      </c>
      <c r="Z22" s="323">
        <f>+IF(X22&lt;&gt;0,+(Y22/X22)*100,0)</f>
        <v>-87.17941566737127</v>
      </c>
      <c r="AA22" s="337">
        <f>SUM(AA23:AA32)</f>
        <v>475682947</v>
      </c>
    </row>
    <row r="23" spans="1:27" ht="13.5">
      <c r="A23" s="348" t="s">
        <v>237</v>
      </c>
      <c r="B23" s="142"/>
      <c r="C23" s="60">
        <v>63396000</v>
      </c>
      <c r="D23" s="327"/>
      <c r="E23" s="60">
        <v>8055400</v>
      </c>
      <c r="F23" s="59">
        <v>13799000</v>
      </c>
      <c r="G23" s="59">
        <v>752000</v>
      </c>
      <c r="H23" s="60">
        <v>3577000</v>
      </c>
      <c r="I23" s="60">
        <v>444000</v>
      </c>
      <c r="J23" s="59">
        <v>4773000</v>
      </c>
      <c r="K23" s="59">
        <v>81000</v>
      </c>
      <c r="L23" s="60">
        <v>577000</v>
      </c>
      <c r="M23" s="60">
        <v>350000</v>
      </c>
      <c r="N23" s="59">
        <v>1008000</v>
      </c>
      <c r="O23" s="59">
        <v>241000</v>
      </c>
      <c r="P23" s="60">
        <v>141000</v>
      </c>
      <c r="Q23" s="60">
        <v>423000</v>
      </c>
      <c r="R23" s="59">
        <v>805000</v>
      </c>
      <c r="S23" s="59"/>
      <c r="T23" s="60"/>
      <c r="U23" s="60"/>
      <c r="V23" s="59"/>
      <c r="W23" s="59">
        <v>6586000</v>
      </c>
      <c r="X23" s="60">
        <v>10349250</v>
      </c>
      <c r="Y23" s="59">
        <v>-3763250</v>
      </c>
      <c r="Z23" s="61">
        <v>-36.36</v>
      </c>
      <c r="AA23" s="62">
        <v>13799000</v>
      </c>
    </row>
    <row r="24" spans="1:27" ht="13.5">
      <c r="A24" s="348" t="s">
        <v>238</v>
      </c>
      <c r="B24" s="142"/>
      <c r="C24" s="60">
        <v>16679000</v>
      </c>
      <c r="D24" s="327"/>
      <c r="E24" s="60">
        <v>64650300</v>
      </c>
      <c r="F24" s="59">
        <v>16625000</v>
      </c>
      <c r="G24" s="59">
        <v>1160000</v>
      </c>
      <c r="H24" s="60"/>
      <c r="I24" s="60">
        <v>1259000</v>
      </c>
      <c r="J24" s="59">
        <v>2419000</v>
      </c>
      <c r="K24" s="59">
        <v>-447000</v>
      </c>
      <c r="L24" s="60">
        <v>580000</v>
      </c>
      <c r="M24" s="60">
        <v>1704000</v>
      </c>
      <c r="N24" s="59">
        <v>1837000</v>
      </c>
      <c r="O24" s="59">
        <v>255000</v>
      </c>
      <c r="P24" s="60">
        <v>350000</v>
      </c>
      <c r="Q24" s="60">
        <v>950000</v>
      </c>
      <c r="R24" s="59">
        <v>1555000</v>
      </c>
      <c r="S24" s="59"/>
      <c r="T24" s="60"/>
      <c r="U24" s="60"/>
      <c r="V24" s="59"/>
      <c r="W24" s="59">
        <v>5811000</v>
      </c>
      <c r="X24" s="60">
        <v>12468750</v>
      </c>
      <c r="Y24" s="59">
        <v>-6657750</v>
      </c>
      <c r="Z24" s="61">
        <v>-53.4</v>
      </c>
      <c r="AA24" s="62">
        <v>16625000</v>
      </c>
    </row>
    <row r="25" spans="1:27" ht="13.5">
      <c r="A25" s="348" t="s">
        <v>239</v>
      </c>
      <c r="B25" s="142"/>
      <c r="C25" s="60">
        <v>10368000</v>
      </c>
      <c r="D25" s="327"/>
      <c r="E25" s="60">
        <v>18136742</v>
      </c>
      <c r="F25" s="59">
        <v>3199000</v>
      </c>
      <c r="G25" s="59"/>
      <c r="H25" s="60"/>
      <c r="I25" s="60">
        <v>387000</v>
      </c>
      <c r="J25" s="59">
        <v>387000</v>
      </c>
      <c r="K25" s="59">
        <v>76000</v>
      </c>
      <c r="L25" s="60">
        <v>884000</v>
      </c>
      <c r="M25" s="60">
        <v>175000</v>
      </c>
      <c r="N25" s="59">
        <v>1135000</v>
      </c>
      <c r="O25" s="59">
        <v>53000</v>
      </c>
      <c r="P25" s="60"/>
      <c r="Q25" s="60">
        <v>30000</v>
      </c>
      <c r="R25" s="59">
        <v>83000</v>
      </c>
      <c r="S25" s="59"/>
      <c r="T25" s="60"/>
      <c r="U25" s="60"/>
      <c r="V25" s="59"/>
      <c r="W25" s="59">
        <v>1605000</v>
      </c>
      <c r="X25" s="60">
        <v>2399250</v>
      </c>
      <c r="Y25" s="59">
        <v>-794250</v>
      </c>
      <c r="Z25" s="61">
        <v>-33.1</v>
      </c>
      <c r="AA25" s="62">
        <v>3199000</v>
      </c>
    </row>
    <row r="26" spans="1:27" ht="13.5">
      <c r="A26" s="348" t="s">
        <v>240</v>
      </c>
      <c r="B26" s="302"/>
      <c r="C26" s="349">
        <v>15447000</v>
      </c>
      <c r="D26" s="350"/>
      <c r="E26" s="349">
        <v>44574063</v>
      </c>
      <c r="F26" s="351">
        <v>15846000</v>
      </c>
      <c r="G26" s="351">
        <v>362000</v>
      </c>
      <c r="H26" s="349">
        <v>192000</v>
      </c>
      <c r="I26" s="349">
        <v>24000</v>
      </c>
      <c r="J26" s="351">
        <v>578000</v>
      </c>
      <c r="K26" s="351">
        <v>1306000</v>
      </c>
      <c r="L26" s="349">
        <v>621000</v>
      </c>
      <c r="M26" s="349">
        <v>1045000</v>
      </c>
      <c r="N26" s="351">
        <v>2972000</v>
      </c>
      <c r="O26" s="351">
        <v>14000</v>
      </c>
      <c r="P26" s="349">
        <v>628000</v>
      </c>
      <c r="Q26" s="349"/>
      <c r="R26" s="351">
        <v>642000</v>
      </c>
      <c r="S26" s="351"/>
      <c r="T26" s="349"/>
      <c r="U26" s="349"/>
      <c r="V26" s="351"/>
      <c r="W26" s="351">
        <v>4192000</v>
      </c>
      <c r="X26" s="349">
        <v>11884500</v>
      </c>
      <c r="Y26" s="351">
        <v>-7692500</v>
      </c>
      <c r="Z26" s="352">
        <v>-64.73</v>
      </c>
      <c r="AA26" s="353">
        <v>15846000</v>
      </c>
    </row>
    <row r="27" spans="1:27" ht="13.5">
      <c r="A27" s="348" t="s">
        <v>241</v>
      </c>
      <c r="B27" s="147"/>
      <c r="C27" s="60">
        <v>1672000</v>
      </c>
      <c r="D27" s="327"/>
      <c r="E27" s="60"/>
      <c r="F27" s="59">
        <v>19729000</v>
      </c>
      <c r="G27" s="59"/>
      <c r="H27" s="60">
        <v>917000</v>
      </c>
      <c r="I27" s="60"/>
      <c r="J27" s="59">
        <v>917000</v>
      </c>
      <c r="K27" s="59"/>
      <c r="L27" s="60">
        <v>407000</v>
      </c>
      <c r="M27" s="60">
        <v>514000</v>
      </c>
      <c r="N27" s="59">
        <v>921000</v>
      </c>
      <c r="O27" s="59"/>
      <c r="P27" s="60"/>
      <c r="Q27" s="60">
        <v>188000</v>
      </c>
      <c r="R27" s="59">
        <v>188000</v>
      </c>
      <c r="S27" s="59"/>
      <c r="T27" s="60"/>
      <c r="U27" s="60"/>
      <c r="V27" s="59"/>
      <c r="W27" s="59">
        <v>2026000</v>
      </c>
      <c r="X27" s="60">
        <v>14796750</v>
      </c>
      <c r="Y27" s="59">
        <v>-12770750</v>
      </c>
      <c r="Z27" s="61">
        <v>-86.31</v>
      </c>
      <c r="AA27" s="62">
        <v>19729000</v>
      </c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>
        <v>4274000</v>
      </c>
      <c r="D30" s="327"/>
      <c r="E30" s="60">
        <v>9552000</v>
      </c>
      <c r="F30" s="59">
        <v>8310000</v>
      </c>
      <c r="G30" s="59">
        <v>385000</v>
      </c>
      <c r="H30" s="60">
        <v>1549000</v>
      </c>
      <c r="I30" s="60">
        <v>630000</v>
      </c>
      <c r="J30" s="59">
        <v>2564000</v>
      </c>
      <c r="K30" s="59">
        <v>2016000</v>
      </c>
      <c r="L30" s="60">
        <v>1231000</v>
      </c>
      <c r="M30" s="60">
        <v>1238000</v>
      </c>
      <c r="N30" s="59">
        <v>4485000</v>
      </c>
      <c r="O30" s="59">
        <v>372000</v>
      </c>
      <c r="P30" s="60">
        <v>982000</v>
      </c>
      <c r="Q30" s="60">
        <v>308000</v>
      </c>
      <c r="R30" s="59">
        <v>1662000</v>
      </c>
      <c r="S30" s="59"/>
      <c r="T30" s="60"/>
      <c r="U30" s="60"/>
      <c r="V30" s="59"/>
      <c r="W30" s="59">
        <v>8711000</v>
      </c>
      <c r="X30" s="60">
        <v>6232500</v>
      </c>
      <c r="Y30" s="59">
        <v>2478500</v>
      </c>
      <c r="Z30" s="61">
        <v>39.77</v>
      </c>
      <c r="AA30" s="62">
        <v>8310000</v>
      </c>
    </row>
    <row r="31" spans="1:27" ht="13.5">
      <c r="A31" s="348" t="s">
        <v>245</v>
      </c>
      <c r="B31" s="300"/>
      <c r="C31" s="60">
        <v>14318000</v>
      </c>
      <c r="D31" s="327"/>
      <c r="E31" s="60">
        <v>39063517</v>
      </c>
      <c r="F31" s="59">
        <v>27165000</v>
      </c>
      <c r="G31" s="59">
        <v>216000</v>
      </c>
      <c r="H31" s="60">
        <v>252000</v>
      </c>
      <c r="I31" s="60">
        <v>328000</v>
      </c>
      <c r="J31" s="59">
        <v>796000</v>
      </c>
      <c r="K31" s="59">
        <v>188000</v>
      </c>
      <c r="L31" s="60">
        <v>-15000</v>
      </c>
      <c r="M31" s="60">
        <v>305000</v>
      </c>
      <c r="N31" s="59">
        <v>478000</v>
      </c>
      <c r="O31" s="59"/>
      <c r="P31" s="60">
        <v>484000</v>
      </c>
      <c r="Q31" s="60">
        <v>2494000</v>
      </c>
      <c r="R31" s="59">
        <v>2978000</v>
      </c>
      <c r="S31" s="59"/>
      <c r="T31" s="60"/>
      <c r="U31" s="60"/>
      <c r="V31" s="59"/>
      <c r="W31" s="59">
        <v>4252000</v>
      </c>
      <c r="X31" s="60">
        <v>20373750</v>
      </c>
      <c r="Y31" s="59">
        <v>-16121750</v>
      </c>
      <c r="Z31" s="61">
        <v>-79.13</v>
      </c>
      <c r="AA31" s="62">
        <v>27165000</v>
      </c>
    </row>
    <row r="32" spans="1:27" ht="13.5">
      <c r="A32" s="348" t="s">
        <v>93</v>
      </c>
      <c r="B32" s="136"/>
      <c r="C32" s="60">
        <v>4967000</v>
      </c>
      <c r="D32" s="327"/>
      <c r="E32" s="60">
        <v>236425978</v>
      </c>
      <c r="F32" s="59">
        <v>371009947</v>
      </c>
      <c r="G32" s="59">
        <v>479000</v>
      </c>
      <c r="H32" s="60">
        <v>684000</v>
      </c>
      <c r="I32" s="60">
        <v>3489000</v>
      </c>
      <c r="J32" s="59">
        <v>4652000</v>
      </c>
      <c r="K32" s="59">
        <v>1854000</v>
      </c>
      <c r="L32" s="60">
        <v>1402000</v>
      </c>
      <c r="M32" s="60">
        <v>1434000</v>
      </c>
      <c r="N32" s="59">
        <v>4690000</v>
      </c>
      <c r="O32" s="59">
        <v>2077000</v>
      </c>
      <c r="P32" s="60">
        <v>941000</v>
      </c>
      <c r="Q32" s="60">
        <v>196000</v>
      </c>
      <c r="R32" s="59">
        <v>3214000</v>
      </c>
      <c r="S32" s="59"/>
      <c r="T32" s="60"/>
      <c r="U32" s="60"/>
      <c r="V32" s="59"/>
      <c r="W32" s="59">
        <v>12556000</v>
      </c>
      <c r="X32" s="60">
        <v>278257460</v>
      </c>
      <c r="Y32" s="59">
        <v>-265701460</v>
      </c>
      <c r="Z32" s="61">
        <v>-95.49</v>
      </c>
      <c r="AA32" s="62">
        <v>371009947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17000</v>
      </c>
      <c r="P34" s="330">
        <f t="shared" si="7"/>
        <v>21000</v>
      </c>
      <c r="Q34" s="330">
        <f t="shared" si="7"/>
        <v>0</v>
      </c>
      <c r="R34" s="332">
        <f t="shared" si="7"/>
        <v>38000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38000</v>
      </c>
      <c r="X34" s="330">
        <f t="shared" si="7"/>
        <v>0</v>
      </c>
      <c r="Y34" s="332">
        <f t="shared" si="7"/>
        <v>38000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>
        <v>17000</v>
      </c>
      <c r="P35" s="54">
        <v>21000</v>
      </c>
      <c r="Q35" s="54"/>
      <c r="R35" s="53">
        <v>38000</v>
      </c>
      <c r="S35" s="53"/>
      <c r="T35" s="54"/>
      <c r="U35" s="54"/>
      <c r="V35" s="53"/>
      <c r="W35" s="53">
        <v>38000</v>
      </c>
      <c r="X35" s="54"/>
      <c r="Y35" s="53">
        <v>38000</v>
      </c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305330000</v>
      </c>
      <c r="D40" s="331">
        <f t="shared" si="9"/>
        <v>0</v>
      </c>
      <c r="E40" s="330">
        <f t="shared" si="9"/>
        <v>538712020</v>
      </c>
      <c r="F40" s="332">
        <f t="shared" si="9"/>
        <v>501660003</v>
      </c>
      <c r="G40" s="332">
        <f t="shared" si="9"/>
        <v>334000</v>
      </c>
      <c r="H40" s="330">
        <f t="shared" si="9"/>
        <v>10583000</v>
      </c>
      <c r="I40" s="330">
        <f t="shared" si="9"/>
        <v>9024000</v>
      </c>
      <c r="J40" s="332">
        <f t="shared" si="9"/>
        <v>19941000</v>
      </c>
      <c r="K40" s="332">
        <f t="shared" si="9"/>
        <v>8858000</v>
      </c>
      <c r="L40" s="330">
        <f t="shared" si="9"/>
        <v>2380000</v>
      </c>
      <c r="M40" s="330">
        <f t="shared" si="9"/>
        <v>6726000</v>
      </c>
      <c r="N40" s="332">
        <f t="shared" si="9"/>
        <v>17964000</v>
      </c>
      <c r="O40" s="332">
        <f t="shared" si="9"/>
        <v>430000</v>
      </c>
      <c r="P40" s="330">
        <f t="shared" si="9"/>
        <v>1577000</v>
      </c>
      <c r="Q40" s="330">
        <f t="shared" si="9"/>
        <v>13165000</v>
      </c>
      <c r="R40" s="332">
        <f t="shared" si="9"/>
        <v>15172000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53077000</v>
      </c>
      <c r="X40" s="330">
        <f t="shared" si="9"/>
        <v>376245002</v>
      </c>
      <c r="Y40" s="332">
        <f t="shared" si="9"/>
        <v>-323168002</v>
      </c>
      <c r="Z40" s="323">
        <f>+IF(X40&lt;&gt;0,+(Y40/X40)*100,0)</f>
        <v>-85.89296875231315</v>
      </c>
      <c r="AA40" s="337">
        <f>SUM(AA41:AA49)</f>
        <v>501660003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17581000</v>
      </c>
      <c r="D43" s="356"/>
      <c r="E43" s="305">
        <v>3546000</v>
      </c>
      <c r="F43" s="357">
        <v>104756000</v>
      </c>
      <c r="G43" s="357"/>
      <c r="H43" s="305"/>
      <c r="I43" s="305"/>
      <c r="J43" s="357"/>
      <c r="K43" s="357"/>
      <c r="L43" s="305"/>
      <c r="M43" s="305"/>
      <c r="N43" s="357"/>
      <c r="O43" s="357">
        <v>197000</v>
      </c>
      <c r="P43" s="305"/>
      <c r="Q43" s="305">
        <v>1070000</v>
      </c>
      <c r="R43" s="357">
        <v>1267000</v>
      </c>
      <c r="S43" s="357"/>
      <c r="T43" s="305"/>
      <c r="U43" s="305"/>
      <c r="V43" s="357"/>
      <c r="W43" s="357">
        <v>1267000</v>
      </c>
      <c r="X43" s="305">
        <v>78567000</v>
      </c>
      <c r="Y43" s="357">
        <v>-77300000</v>
      </c>
      <c r="Z43" s="358">
        <v>-98.39</v>
      </c>
      <c r="AA43" s="303">
        <v>104756000</v>
      </c>
    </row>
    <row r="44" spans="1:27" ht="13.5">
      <c r="A44" s="348" t="s">
        <v>251</v>
      </c>
      <c r="B44" s="136"/>
      <c r="C44" s="60"/>
      <c r="D44" s="355"/>
      <c r="E44" s="54"/>
      <c r="F44" s="53">
        <v>13333000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9999750</v>
      </c>
      <c r="Y44" s="53">
        <v>-9999750</v>
      </c>
      <c r="Z44" s="94">
        <v>-100</v>
      </c>
      <c r="AA44" s="95">
        <v>13333000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468000</v>
      </c>
      <c r="D47" s="355"/>
      <c r="E47" s="54">
        <v>5501000</v>
      </c>
      <c r="F47" s="53">
        <v>12756000</v>
      </c>
      <c r="G47" s="53"/>
      <c r="H47" s="54"/>
      <c r="I47" s="54"/>
      <c r="J47" s="53"/>
      <c r="K47" s="53"/>
      <c r="L47" s="54">
        <v>295000</v>
      </c>
      <c r="M47" s="54"/>
      <c r="N47" s="53">
        <v>295000</v>
      </c>
      <c r="O47" s="53"/>
      <c r="P47" s="54"/>
      <c r="Q47" s="54"/>
      <c r="R47" s="53"/>
      <c r="S47" s="53"/>
      <c r="T47" s="54"/>
      <c r="U47" s="54"/>
      <c r="V47" s="53"/>
      <c r="W47" s="53">
        <v>295000</v>
      </c>
      <c r="X47" s="54">
        <v>9567000</v>
      </c>
      <c r="Y47" s="53">
        <v>-9272000</v>
      </c>
      <c r="Z47" s="94">
        <v>-96.92</v>
      </c>
      <c r="AA47" s="95">
        <v>12756000</v>
      </c>
    </row>
    <row r="48" spans="1:27" ht="13.5">
      <c r="A48" s="348" t="s">
        <v>255</v>
      </c>
      <c r="B48" s="136"/>
      <c r="C48" s="60">
        <v>60154000</v>
      </c>
      <c r="D48" s="355"/>
      <c r="E48" s="54">
        <v>231669000</v>
      </c>
      <c r="F48" s="53">
        <v>108549952</v>
      </c>
      <c r="G48" s="53"/>
      <c r="H48" s="54"/>
      <c r="I48" s="54">
        <v>2752000</v>
      </c>
      <c r="J48" s="53">
        <v>2752000</v>
      </c>
      <c r="K48" s="53">
        <v>2266000</v>
      </c>
      <c r="L48" s="54">
        <v>97000</v>
      </c>
      <c r="M48" s="54">
        <v>2002000</v>
      </c>
      <c r="N48" s="53">
        <v>4365000</v>
      </c>
      <c r="O48" s="53">
        <v>51000</v>
      </c>
      <c r="P48" s="54">
        <v>123000</v>
      </c>
      <c r="Q48" s="54">
        <v>3536000</v>
      </c>
      <c r="R48" s="53">
        <v>3710000</v>
      </c>
      <c r="S48" s="53"/>
      <c r="T48" s="54"/>
      <c r="U48" s="54"/>
      <c r="V48" s="53"/>
      <c r="W48" s="53">
        <v>10827000</v>
      </c>
      <c r="X48" s="54">
        <v>81412464</v>
      </c>
      <c r="Y48" s="53">
        <v>-70585464</v>
      </c>
      <c r="Z48" s="94">
        <v>-86.7</v>
      </c>
      <c r="AA48" s="95">
        <v>108549952</v>
      </c>
    </row>
    <row r="49" spans="1:27" ht="13.5">
      <c r="A49" s="348" t="s">
        <v>93</v>
      </c>
      <c r="B49" s="136"/>
      <c r="C49" s="54">
        <v>227127000</v>
      </c>
      <c r="D49" s="355"/>
      <c r="E49" s="54">
        <v>297996020</v>
      </c>
      <c r="F49" s="53">
        <v>262265051</v>
      </c>
      <c r="G49" s="53">
        <v>334000</v>
      </c>
      <c r="H49" s="54">
        <v>10583000</v>
      </c>
      <c r="I49" s="54">
        <v>6272000</v>
      </c>
      <c r="J49" s="53">
        <v>17189000</v>
      </c>
      <c r="K49" s="53">
        <v>6592000</v>
      </c>
      <c r="L49" s="54">
        <v>1988000</v>
      </c>
      <c r="M49" s="54">
        <v>4724000</v>
      </c>
      <c r="N49" s="53">
        <v>13304000</v>
      </c>
      <c r="O49" s="53">
        <v>182000</v>
      </c>
      <c r="P49" s="54">
        <v>1454000</v>
      </c>
      <c r="Q49" s="54">
        <v>8559000</v>
      </c>
      <c r="R49" s="53">
        <v>10195000</v>
      </c>
      <c r="S49" s="53"/>
      <c r="T49" s="54"/>
      <c r="U49" s="54"/>
      <c r="V49" s="53"/>
      <c r="W49" s="53">
        <v>40688000</v>
      </c>
      <c r="X49" s="54">
        <v>196698788</v>
      </c>
      <c r="Y49" s="53">
        <v>-156010788</v>
      </c>
      <c r="Z49" s="94">
        <v>-79.31</v>
      </c>
      <c r="AA49" s="95">
        <v>262265051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45998000</v>
      </c>
      <c r="D57" s="331">
        <f aca="true" t="shared" si="13" ref="D57:AA57">+D58</f>
        <v>0</v>
      </c>
      <c r="E57" s="330">
        <f t="shared" si="13"/>
        <v>32296000</v>
      </c>
      <c r="F57" s="332">
        <f t="shared" si="13"/>
        <v>31214190</v>
      </c>
      <c r="G57" s="332">
        <f t="shared" si="13"/>
        <v>5380000</v>
      </c>
      <c r="H57" s="330">
        <f t="shared" si="13"/>
        <v>135000</v>
      </c>
      <c r="I57" s="330">
        <f t="shared" si="13"/>
        <v>574000</v>
      </c>
      <c r="J57" s="332">
        <f t="shared" si="13"/>
        <v>6089000</v>
      </c>
      <c r="K57" s="332">
        <f t="shared" si="13"/>
        <v>0</v>
      </c>
      <c r="L57" s="330">
        <f t="shared" si="13"/>
        <v>34000</v>
      </c>
      <c r="M57" s="330">
        <f t="shared" si="13"/>
        <v>213000</v>
      </c>
      <c r="N57" s="332">
        <f t="shared" si="13"/>
        <v>247000</v>
      </c>
      <c r="O57" s="332">
        <f t="shared" si="13"/>
        <v>0</v>
      </c>
      <c r="P57" s="330">
        <f t="shared" si="13"/>
        <v>162000</v>
      </c>
      <c r="Q57" s="330">
        <f t="shared" si="13"/>
        <v>37000</v>
      </c>
      <c r="R57" s="332">
        <f t="shared" si="13"/>
        <v>199000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6535000</v>
      </c>
      <c r="X57" s="330">
        <f t="shared" si="13"/>
        <v>23410643</v>
      </c>
      <c r="Y57" s="332">
        <f t="shared" si="13"/>
        <v>-16875643</v>
      </c>
      <c r="Z57" s="323">
        <f>+IF(X57&lt;&gt;0,+(Y57/X57)*100,0)</f>
        <v>-72.08534596849817</v>
      </c>
      <c r="AA57" s="337">
        <f t="shared" si="13"/>
        <v>31214190</v>
      </c>
    </row>
    <row r="58" spans="1:27" ht="13.5">
      <c r="A58" s="348" t="s">
        <v>217</v>
      </c>
      <c r="B58" s="136"/>
      <c r="C58" s="60">
        <v>45998000</v>
      </c>
      <c r="D58" s="327"/>
      <c r="E58" s="60">
        <v>32296000</v>
      </c>
      <c r="F58" s="59">
        <v>31214190</v>
      </c>
      <c r="G58" s="59">
        <v>5380000</v>
      </c>
      <c r="H58" s="60">
        <v>135000</v>
      </c>
      <c r="I58" s="60">
        <v>574000</v>
      </c>
      <c r="J58" s="59">
        <v>6089000</v>
      </c>
      <c r="K58" s="59"/>
      <c r="L58" s="60">
        <v>34000</v>
      </c>
      <c r="M58" s="60">
        <v>213000</v>
      </c>
      <c r="N58" s="59">
        <v>247000</v>
      </c>
      <c r="O58" s="59"/>
      <c r="P58" s="60">
        <v>162000</v>
      </c>
      <c r="Q58" s="60">
        <v>37000</v>
      </c>
      <c r="R58" s="59">
        <v>199000</v>
      </c>
      <c r="S58" s="59"/>
      <c r="T58" s="60"/>
      <c r="U58" s="60"/>
      <c r="V58" s="59"/>
      <c r="W58" s="59">
        <v>6535000</v>
      </c>
      <c r="X58" s="60">
        <v>23410643</v>
      </c>
      <c r="Y58" s="59">
        <v>-16875643</v>
      </c>
      <c r="Z58" s="61">
        <v>-72.09</v>
      </c>
      <c r="AA58" s="62">
        <v>31214190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3387721000</v>
      </c>
      <c r="D60" s="333">
        <f t="shared" si="14"/>
        <v>0</v>
      </c>
      <c r="E60" s="219">
        <f t="shared" si="14"/>
        <v>3317005000</v>
      </c>
      <c r="F60" s="264">
        <f t="shared" si="14"/>
        <v>3160813000</v>
      </c>
      <c r="G60" s="264">
        <f t="shared" si="14"/>
        <v>149608000</v>
      </c>
      <c r="H60" s="219">
        <f t="shared" si="14"/>
        <v>138796000</v>
      </c>
      <c r="I60" s="219">
        <f t="shared" si="14"/>
        <v>91810000</v>
      </c>
      <c r="J60" s="264">
        <f t="shared" si="14"/>
        <v>380214000</v>
      </c>
      <c r="K60" s="264">
        <f t="shared" si="14"/>
        <v>118622000</v>
      </c>
      <c r="L60" s="219">
        <f t="shared" si="14"/>
        <v>133858000</v>
      </c>
      <c r="M60" s="219">
        <f t="shared" si="14"/>
        <v>178230000</v>
      </c>
      <c r="N60" s="264">
        <f t="shared" si="14"/>
        <v>430710000</v>
      </c>
      <c r="O60" s="264">
        <f t="shared" si="14"/>
        <v>107617000</v>
      </c>
      <c r="P60" s="219">
        <f t="shared" si="14"/>
        <v>21763000</v>
      </c>
      <c r="Q60" s="219">
        <f t="shared" si="14"/>
        <v>97324200</v>
      </c>
      <c r="R60" s="264">
        <f t="shared" si="14"/>
        <v>226704200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1037628200</v>
      </c>
      <c r="X60" s="219">
        <f t="shared" si="14"/>
        <v>2370609750</v>
      </c>
      <c r="Y60" s="264">
        <f t="shared" si="14"/>
        <v>-1332981550</v>
      </c>
      <c r="Z60" s="324">
        <f>+IF(X60&lt;&gt;0,+(Y60/X60)*100,0)</f>
        <v>-56.2294806220214</v>
      </c>
      <c r="AA60" s="232">
        <f>+AA57+AA54+AA51+AA40+AA37+AA34+AA22+AA5</f>
        <v>3160813000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Kgothatso Matlala</cp:lastModifiedBy>
  <dcterms:created xsi:type="dcterms:W3CDTF">2018-05-08T14:51:32Z</dcterms:created>
  <dcterms:modified xsi:type="dcterms:W3CDTF">2018-05-08T14:59:18Z</dcterms:modified>
  <cp:category/>
  <cp:version/>
  <cp:contentType/>
  <cp:contentStatus/>
</cp:coreProperties>
</file>