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<sst xmlns="http://schemas.openxmlformats.org/spreadsheetml/2006/main" count="857" uniqueCount="303">
  <si>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City Of Johannesburg(JHB)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</si>
  <si>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</si>
  <si>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</si>
  <si>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</si>
  <si>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</si>
  <si>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</si>
  <si>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</si>
  <si>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</si>
  <si>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</si>
  <si>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</si>
  <si>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</si>
  <si>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</si>
  <si>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</si>
  <si>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</si>
  <si>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</si>
  <si>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</si>
  <si>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</si>
  <si>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</si>
  <si>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</si>
  <si>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</si>
  <si>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</si>
  <si>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</si>
  <si>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</si>
  <si>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</si>
  <si>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</si>
  <si>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</si>
  <si>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</si>
  <si>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</si>
  <si>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</si>
  <si>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</si>
  <si>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</si>
  <si>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</si>
  <si>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</si>
  <si>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</si>
  <si>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</si>
  <si>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</si>
  <si>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</si>
  <si>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</si>
  <si>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</si>
  <si>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</si>
  <si>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</si>
  <si>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</si>
  <si>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</si>
  <si>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</si>
  <si>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</si>
  <si>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</si>
  <si>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</si>
  <si>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</si>
  <si>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</si>
  <si>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</si>
  <si>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</si>
  <si>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</si>
  <si>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</si>
  <si>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</si>
  <si>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</si>
  <si>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</si>
  <si>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</si>
  <si>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</si>
  <si>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</si>
  <si>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</si>
  <si>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</si>
  <si>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</si>
  <si>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</si>
  <si>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</si>
  <si>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</si>
  <si>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</si>
  <si>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</si>
  <si>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</si>
  <si>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</si>
  <si>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</si>
  <si>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</si>
  <si>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</si>
  <si>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</si>
  <si>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</si>
  <si>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</si>
  <si>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</si>
  <si>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</si>
  <si>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</si>
  <si>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</si>
  <si>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</si>
  <si>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</si>
  <si>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</si>
  <si>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</si>
  <si>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</si>
  <si>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</si>
  <si>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</si>
  <si>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</si>
  <si>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</si>
  <si>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</si>
  <si>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</si>
  <si>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</si>
  <si>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</si>
  <si>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</si>
  <si>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</si>
  <si>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</si>
  <si>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</si>
  <si>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</si>
  <si>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</si>
  <si>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</si>
  <si>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</si>
  <si>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Johannesburg(JHB)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</si>
  <si>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</si>
  <si>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</si>
  <si>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</si>
  <si>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</si>
  <si>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</si>
  <si>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</si>
  <si>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</si>
  <si>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</si>
  <si>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</si>
  <si>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</si>
  <si>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</si>
  <si>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</si>
  <si>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</si>
  <si>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</si>
  <si>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</si>
  <si>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</si>
  <si>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</si>
  <si>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</si>
  <si>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</si>
  <si>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</si>
  <si>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</si>
  <si>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</si>
  <si>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</si>
  <si>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</si>
  <si>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</si>
  <si>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</si>
  <si>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</si>
  <si>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</si>
  <si>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Johannesburg(JHB)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</si>
  <si>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</si>
  <si>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</si>
  <si>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</si>
  <si>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</si>
  <si>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</si>
  <si>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</si>
  <si>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</si>
  <si>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</si>
  <si>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</si>
  <si>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</si>
  <si>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Johannesburg(JHB)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</si>
  <si>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</si>
  <si>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</si>
  <si>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</si>
  <si>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</si>
  <si>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</si>
  <si>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</si>
  <si>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</si>
  <si>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</si>
  <si>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</si>
  <si>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</si>
  <si>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</si>
  <si>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</si>
  <si>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</si>
  <si>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</si>
  <si>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</si>
  <si>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</si>
  <si>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</si>
  <si>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</si>
  <si>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</si>
  <si>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</si>
  <si>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</si>
  <si>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</si>
  <si>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</si>
  <si>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</si>
  <si>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</si>
  <si>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</si>
  <si>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</si>
  <si>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</si>
  <si>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</si>
  <si>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</si>
  <si>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</si>
  <si>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</si>
  <si>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</si>
  <si>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</si>
  <si>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</si>
  <si>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</si>
  <si>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</si>
  <si>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</si>
  <si>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</si>
  <si>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</si>
  <si>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</si>
  <si>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</si>
  <si>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</si>
  <si>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</si>
  <si>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</si>
  <si>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</si>
  <si>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</si>
  <si>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</si>
  <si>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</si>
  <si>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</si>
  <si>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</si>
  <si>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</si>
  <si>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</si>
  <si>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</si>
  <si>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</si>
  <si>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</si>
  <si>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</si>
  <si>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</si>
  <si>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</si>
  <si>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</si>
  <si>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</si>
  <si>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</si>
  <si>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</si>
  <si>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</si>
  <si>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</si>
  <si>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</si>
  <si>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</si>
  <si>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</si>
  <si>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</si>
  <si>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</si>
  <si>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</si>
  <si>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</si>
  <si>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</si>
  <si>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</si>
  <si>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</si>
  <si>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</si>
  <si>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</si>
  <si>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</si>
  <si>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</si>
  <si>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</si>
  <si>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</si>
  <si>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</si>
  <si>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</si>
  <si>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</si>
  <si>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</si>
  <si>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</si>
  <si>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Johannesburg(JHB)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</si>
  <si>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</si>
  <si>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</si>
  <si>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</si>
  <si>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</si>
  <si>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</si>
  <si>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</si>
  <si>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</si>
  <si>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</si>
  <si>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</si>
  <si>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</si>
  <si>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</si>
  <si>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</si>
  <si>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</si>
  <si>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</si>
  <si>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</si>
  <si>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</si>
  <si>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</si>
  <si>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</si>
  <si>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</si>
  <si>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</si>
  <si>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</si>
  <si>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</si>
  <si>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</si>
  <si>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</si>
  <si>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</si>
  <si>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</si>
  <si>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</si>
  <si>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</si>
  <si>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</si>
  <si>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</si>
  <si>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</si>
  <si>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</si>
  <si>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</si>
  <si>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</si>
  <si>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</si>
  <si>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Johannesburg(JHB)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</si>
  <si>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</si>
  <si>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</si>
  <si>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City Of Johannesburg(JHB)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</si>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</sst>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8007933356</v>
      </c>
      <c r="C5" s="19">
        <v>0</v>
      </c>
      <c r="D5" s="59">
        <v>9005517000</v>
      </c>
      <c r="E5" s="60">
        <v>9005517000</v>
      </c>
      <c r="F5" s="60">
        <v>808983350</v>
      </c>
      <c r="G5" s="60">
        <v>728523245</v>
      </c>
      <c r="H5" s="60">
        <v>715601010</v>
      </c>
      <c r="I5" s="60">
        <v>2253107605</v>
      </c>
      <c r="J5" s="60">
        <v>753052985</v>
      </c>
      <c r="K5" s="60">
        <v>768813984</v>
      </c>
      <c r="L5" s="60">
        <v>754859861</v>
      </c>
      <c r="M5" s="60">
        <v>2276726830</v>
      </c>
      <c r="N5" s="60">
        <v>767703683</v>
      </c>
      <c r="O5" s="60">
        <v>768547125</v>
      </c>
      <c r="P5" s="60">
        <v>774823668</v>
      </c>
      <c r="Q5" s="60">
        <v>2311074476</v>
      </c>
      <c r="R5" s="60">
        <v>0</v>
      </c>
      <c r="S5" s="60">
        <v>0</v>
      </c>
      <c r="T5" s="60">
        <v>0</v>
      </c>
      <c r="U5" s="60">
        <v>0</v>
      </c>
      <c r="V5" s="60">
        <v>6840908911</v>
      </c>
      <c r="W5" s="60">
        <v>6754137750</v>
      </c>
      <c r="X5" s="60">
        <v>86771161</v>
      </c>
      <c r="Y5" s="61">
        <v>1.28</v>
      </c>
      <c r="Z5" s="62">
        <v>9005517000</v>
      </c>
    </row>
    <row r="6" spans="1:26" ht="12.75">
      <c r="A6" s="58" t="s">
        <v>32</v>
      </c>
      <c r="B6" s="19">
        <v>25092441992</v>
      </c>
      <c r="C6" s="19">
        <v>0</v>
      </c>
      <c r="D6" s="59">
        <v>28704449000</v>
      </c>
      <c r="E6" s="60">
        <v>27777582000</v>
      </c>
      <c r="F6" s="60">
        <v>2629780907</v>
      </c>
      <c r="G6" s="60">
        <v>2314910717</v>
      </c>
      <c r="H6" s="60">
        <v>2158388484</v>
      </c>
      <c r="I6" s="60">
        <v>7103080108</v>
      </c>
      <c r="J6" s="60">
        <v>2118113156</v>
      </c>
      <c r="K6" s="60">
        <v>1968883520</v>
      </c>
      <c r="L6" s="60">
        <v>2109267633</v>
      </c>
      <c r="M6" s="60">
        <v>6196264309</v>
      </c>
      <c r="N6" s="60">
        <v>2041834977</v>
      </c>
      <c r="O6" s="60">
        <v>1907893912</v>
      </c>
      <c r="P6" s="60">
        <v>1958093781</v>
      </c>
      <c r="Q6" s="60">
        <v>5907822670</v>
      </c>
      <c r="R6" s="60">
        <v>0</v>
      </c>
      <c r="S6" s="60">
        <v>0</v>
      </c>
      <c r="T6" s="60">
        <v>0</v>
      </c>
      <c r="U6" s="60">
        <v>0</v>
      </c>
      <c r="V6" s="60">
        <v>19207167087</v>
      </c>
      <c r="W6" s="60">
        <v>21295706537</v>
      </c>
      <c r="X6" s="60">
        <v>-2088539450</v>
      </c>
      <c r="Y6" s="61">
        <v>-9.81</v>
      </c>
      <c r="Z6" s="62">
        <v>27777582000</v>
      </c>
    </row>
    <row r="7" spans="1:26" ht="12.75">
      <c r="A7" s="58" t="s">
        <v>33</v>
      </c>
      <c r="B7" s="19">
        <v>624145676</v>
      </c>
      <c r="C7" s="19">
        <v>0</v>
      </c>
      <c r="D7" s="59">
        <v>285600000</v>
      </c>
      <c r="E7" s="60">
        <v>286600000</v>
      </c>
      <c r="F7" s="60">
        <v>18955940</v>
      </c>
      <c r="G7" s="60">
        <v>28530823</v>
      </c>
      <c r="H7" s="60">
        <v>32001160</v>
      </c>
      <c r="I7" s="60">
        <v>79487923</v>
      </c>
      <c r="J7" s="60">
        <v>27409273</v>
      </c>
      <c r="K7" s="60">
        <v>16171774</v>
      </c>
      <c r="L7" s="60">
        <v>431260494</v>
      </c>
      <c r="M7" s="60">
        <v>474841541</v>
      </c>
      <c r="N7" s="60">
        <v>-395153230</v>
      </c>
      <c r="O7" s="60">
        <v>204091854</v>
      </c>
      <c r="P7" s="60">
        <v>32853707</v>
      </c>
      <c r="Q7" s="60">
        <v>-158207669</v>
      </c>
      <c r="R7" s="60">
        <v>0</v>
      </c>
      <c r="S7" s="60">
        <v>0</v>
      </c>
      <c r="T7" s="60">
        <v>0</v>
      </c>
      <c r="U7" s="60">
        <v>0</v>
      </c>
      <c r="V7" s="60">
        <v>396121795</v>
      </c>
      <c r="W7" s="60">
        <v>214200000</v>
      </c>
      <c r="X7" s="60">
        <v>181921795</v>
      </c>
      <c r="Y7" s="61">
        <v>84.93</v>
      </c>
      <c r="Z7" s="62">
        <v>286600000</v>
      </c>
    </row>
    <row r="8" spans="1:26" ht="12.75">
      <c r="A8" s="58" t="s">
        <v>34</v>
      </c>
      <c r="B8" s="19">
        <v>6740130623</v>
      </c>
      <c r="C8" s="19">
        <v>0</v>
      </c>
      <c r="D8" s="59">
        <v>7125491000</v>
      </c>
      <c r="E8" s="60">
        <v>7327237000</v>
      </c>
      <c r="F8" s="60">
        <v>1753677750</v>
      </c>
      <c r="G8" s="60">
        <v>234144771</v>
      </c>
      <c r="H8" s="60">
        <v>288720878</v>
      </c>
      <c r="I8" s="60">
        <v>2276543399</v>
      </c>
      <c r="J8" s="60">
        <v>240256569</v>
      </c>
      <c r="K8" s="60">
        <v>420755215</v>
      </c>
      <c r="L8" s="60">
        <v>282601624</v>
      </c>
      <c r="M8" s="60">
        <v>943613408</v>
      </c>
      <c r="N8" s="60">
        <v>1498361207</v>
      </c>
      <c r="O8" s="60">
        <v>265176144</v>
      </c>
      <c r="P8" s="60">
        <v>1146703671</v>
      </c>
      <c r="Q8" s="60">
        <v>2910241022</v>
      </c>
      <c r="R8" s="60">
        <v>0</v>
      </c>
      <c r="S8" s="60">
        <v>0</v>
      </c>
      <c r="T8" s="60">
        <v>0</v>
      </c>
      <c r="U8" s="60">
        <v>0</v>
      </c>
      <c r="V8" s="60">
        <v>6130397829</v>
      </c>
      <c r="W8" s="60">
        <v>5306697911</v>
      </c>
      <c r="X8" s="60">
        <v>823699918</v>
      </c>
      <c r="Y8" s="61">
        <v>15.52</v>
      </c>
      <c r="Z8" s="62">
        <v>7327237000</v>
      </c>
    </row>
    <row r="9" spans="1:26" ht="12.75">
      <c r="A9" s="58" t="s">
        <v>35</v>
      </c>
      <c r="B9" s="19">
        <v>2513596843</v>
      </c>
      <c r="C9" s="19">
        <v>0</v>
      </c>
      <c r="D9" s="59">
        <v>3728722000</v>
      </c>
      <c r="E9" s="60">
        <v>3274019000</v>
      </c>
      <c r="F9" s="60">
        <v>189717856</v>
      </c>
      <c r="G9" s="60">
        <v>128943846</v>
      </c>
      <c r="H9" s="60">
        <v>272185489</v>
      </c>
      <c r="I9" s="60">
        <v>590847191</v>
      </c>
      <c r="J9" s="60">
        <v>176842030</v>
      </c>
      <c r="K9" s="60">
        <v>268549446</v>
      </c>
      <c r="L9" s="60">
        <v>210515093</v>
      </c>
      <c r="M9" s="60">
        <v>655906569</v>
      </c>
      <c r="N9" s="60">
        <v>228092421</v>
      </c>
      <c r="O9" s="60">
        <v>200725691</v>
      </c>
      <c r="P9" s="60">
        <v>261255675</v>
      </c>
      <c r="Q9" s="60">
        <v>690073787</v>
      </c>
      <c r="R9" s="60">
        <v>0</v>
      </c>
      <c r="S9" s="60">
        <v>0</v>
      </c>
      <c r="T9" s="60">
        <v>0</v>
      </c>
      <c r="U9" s="60">
        <v>0</v>
      </c>
      <c r="V9" s="60">
        <v>1936827547</v>
      </c>
      <c r="W9" s="60">
        <v>2603107935</v>
      </c>
      <c r="X9" s="60">
        <v>-666280388</v>
      </c>
      <c r="Y9" s="61">
        <v>-25.6</v>
      </c>
      <c r="Z9" s="62">
        <v>3274019000</v>
      </c>
    </row>
    <row r="10" spans="1:26" ht="22.5">
      <c r="A10" s="63" t="s">
        <v>278</v>
      </c>
      <c r="B10" s="64">
        <f>SUM(B5:B9)</f>
        <v>42978248490</v>
      </c>
      <c r="C10" s="64">
        <f>SUM(C5:C9)</f>
        <v>0</v>
      </c>
      <c r="D10" s="65">
        <f aca="true" t="shared" si="0" ref="D10:Z10">SUM(D5:D9)</f>
        <v>48849779000</v>
      </c>
      <c r="E10" s="66">
        <f t="shared" si="0"/>
        <v>47670955000</v>
      </c>
      <c r="F10" s="66">
        <f t="shared" si="0"/>
        <v>5401115803</v>
      </c>
      <c r="G10" s="66">
        <f t="shared" si="0"/>
        <v>3435053402</v>
      </c>
      <c r="H10" s="66">
        <f t="shared" si="0"/>
        <v>3466897021</v>
      </c>
      <c r="I10" s="66">
        <f t="shared" si="0"/>
        <v>12303066226</v>
      </c>
      <c r="J10" s="66">
        <f t="shared" si="0"/>
        <v>3315674013</v>
      </c>
      <c r="K10" s="66">
        <f t="shared" si="0"/>
        <v>3443173939</v>
      </c>
      <c r="L10" s="66">
        <f t="shared" si="0"/>
        <v>3788504705</v>
      </c>
      <c r="M10" s="66">
        <f t="shared" si="0"/>
        <v>10547352657</v>
      </c>
      <c r="N10" s="66">
        <f t="shared" si="0"/>
        <v>4140839058</v>
      </c>
      <c r="O10" s="66">
        <f t="shared" si="0"/>
        <v>3346434726</v>
      </c>
      <c r="P10" s="66">
        <f t="shared" si="0"/>
        <v>4173730502</v>
      </c>
      <c r="Q10" s="66">
        <f t="shared" si="0"/>
        <v>11661004286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34511423169</v>
      </c>
      <c r="W10" s="66">
        <f t="shared" si="0"/>
        <v>36173850133</v>
      </c>
      <c r="X10" s="66">
        <f t="shared" si="0"/>
        <v>-1662426964</v>
      </c>
      <c r="Y10" s="67">
        <f>+IF(W10&lt;&gt;0,(X10/W10)*100,0)</f>
        <v>-4.59565945534626</v>
      </c>
      <c r="Z10" s="68">
        <f t="shared" si="0"/>
        <v>47670955000</v>
      </c>
    </row>
    <row r="11" spans="1:26" ht="12.75">
      <c r="A11" s="58" t="s">
        <v>37</v>
      </c>
      <c r="B11" s="19">
        <v>9856852968</v>
      </c>
      <c r="C11" s="19">
        <v>0</v>
      </c>
      <c r="D11" s="59">
        <v>11805746320</v>
      </c>
      <c r="E11" s="60">
        <v>11446574320</v>
      </c>
      <c r="F11" s="60">
        <v>855042295</v>
      </c>
      <c r="G11" s="60">
        <v>898598168</v>
      </c>
      <c r="H11" s="60">
        <v>890282518</v>
      </c>
      <c r="I11" s="60">
        <v>2643922981</v>
      </c>
      <c r="J11" s="60">
        <v>915056154</v>
      </c>
      <c r="K11" s="60">
        <v>1182536062</v>
      </c>
      <c r="L11" s="60">
        <v>902436347</v>
      </c>
      <c r="M11" s="60">
        <v>3000028563</v>
      </c>
      <c r="N11" s="60">
        <v>871455691</v>
      </c>
      <c r="O11" s="60">
        <v>896815753</v>
      </c>
      <c r="P11" s="60">
        <v>872889345</v>
      </c>
      <c r="Q11" s="60">
        <v>2641160789</v>
      </c>
      <c r="R11" s="60">
        <v>0</v>
      </c>
      <c r="S11" s="60">
        <v>0</v>
      </c>
      <c r="T11" s="60">
        <v>0</v>
      </c>
      <c r="U11" s="60">
        <v>0</v>
      </c>
      <c r="V11" s="60">
        <v>8285112333</v>
      </c>
      <c r="W11" s="60">
        <v>9004601318</v>
      </c>
      <c r="X11" s="60">
        <v>-719488985</v>
      </c>
      <c r="Y11" s="61">
        <v>-7.99</v>
      </c>
      <c r="Z11" s="62">
        <v>11446574320</v>
      </c>
    </row>
    <row r="12" spans="1:26" ht="12.75">
      <c r="A12" s="58" t="s">
        <v>38</v>
      </c>
      <c r="B12" s="19">
        <v>139592578</v>
      </c>
      <c r="C12" s="19">
        <v>0</v>
      </c>
      <c r="D12" s="59">
        <v>160691000</v>
      </c>
      <c r="E12" s="60">
        <v>160691000</v>
      </c>
      <c r="F12" s="60">
        <v>12010510</v>
      </c>
      <c r="G12" s="60">
        <v>12012914</v>
      </c>
      <c r="H12" s="60">
        <v>12069050</v>
      </c>
      <c r="I12" s="60">
        <v>36092474</v>
      </c>
      <c r="J12" s="60">
        <v>12000716</v>
      </c>
      <c r="K12" s="60">
        <v>11999914</v>
      </c>
      <c r="L12" s="60">
        <v>11973452</v>
      </c>
      <c r="M12" s="60">
        <v>35974082</v>
      </c>
      <c r="N12" s="60">
        <v>11978027</v>
      </c>
      <c r="O12" s="60">
        <v>20297714</v>
      </c>
      <c r="P12" s="60">
        <v>12867610</v>
      </c>
      <c r="Q12" s="60">
        <v>45143351</v>
      </c>
      <c r="R12" s="60">
        <v>0</v>
      </c>
      <c r="S12" s="60">
        <v>0</v>
      </c>
      <c r="T12" s="60">
        <v>0</v>
      </c>
      <c r="U12" s="60">
        <v>0</v>
      </c>
      <c r="V12" s="60">
        <v>117209907</v>
      </c>
      <c r="W12" s="60">
        <v>120518253</v>
      </c>
      <c r="X12" s="60">
        <v>-3308346</v>
      </c>
      <c r="Y12" s="61">
        <v>-2.75</v>
      </c>
      <c r="Z12" s="62">
        <v>160691000</v>
      </c>
    </row>
    <row r="13" spans="1:26" ht="12.75">
      <c r="A13" s="58" t="s">
        <v>279</v>
      </c>
      <c r="B13" s="19">
        <v>2905690244</v>
      </c>
      <c r="C13" s="19">
        <v>0</v>
      </c>
      <c r="D13" s="59">
        <v>3983224000</v>
      </c>
      <c r="E13" s="60">
        <v>3938193149</v>
      </c>
      <c r="F13" s="60">
        <v>229714864</v>
      </c>
      <c r="G13" s="60">
        <v>227735168</v>
      </c>
      <c r="H13" s="60">
        <v>187255653</v>
      </c>
      <c r="I13" s="60">
        <v>644705685</v>
      </c>
      <c r="J13" s="60">
        <v>269959920</v>
      </c>
      <c r="K13" s="60">
        <v>219285972</v>
      </c>
      <c r="L13" s="60">
        <v>226619185</v>
      </c>
      <c r="M13" s="60">
        <v>715865077</v>
      </c>
      <c r="N13" s="60">
        <v>225742488</v>
      </c>
      <c r="O13" s="60">
        <v>240047900</v>
      </c>
      <c r="P13" s="60">
        <v>228201859</v>
      </c>
      <c r="Q13" s="60">
        <v>693992247</v>
      </c>
      <c r="R13" s="60">
        <v>0</v>
      </c>
      <c r="S13" s="60">
        <v>0</v>
      </c>
      <c r="T13" s="60">
        <v>0</v>
      </c>
      <c r="U13" s="60">
        <v>0</v>
      </c>
      <c r="V13" s="60">
        <v>2054563009</v>
      </c>
      <c r="W13" s="60">
        <v>2979411378</v>
      </c>
      <c r="X13" s="60">
        <v>-924848369</v>
      </c>
      <c r="Y13" s="61">
        <v>-31.04</v>
      </c>
      <c r="Z13" s="62">
        <v>3938193149</v>
      </c>
    </row>
    <row r="14" spans="1:26" ht="12.75">
      <c r="A14" s="58" t="s">
        <v>40</v>
      </c>
      <c r="B14" s="19">
        <v>2404844000</v>
      </c>
      <c r="C14" s="19">
        <v>0</v>
      </c>
      <c r="D14" s="59">
        <v>2472088000</v>
      </c>
      <c r="E14" s="60">
        <v>2472096000</v>
      </c>
      <c r="F14" s="60">
        <v>191615202</v>
      </c>
      <c r="G14" s="60">
        <v>191675216</v>
      </c>
      <c r="H14" s="60">
        <v>189785327</v>
      </c>
      <c r="I14" s="60">
        <v>573075745</v>
      </c>
      <c r="J14" s="60">
        <v>247841964</v>
      </c>
      <c r="K14" s="60">
        <v>210754368</v>
      </c>
      <c r="L14" s="60">
        <v>185191808</v>
      </c>
      <c r="M14" s="60">
        <v>643788140</v>
      </c>
      <c r="N14" s="60">
        <v>144059500</v>
      </c>
      <c r="O14" s="60">
        <v>250079197</v>
      </c>
      <c r="P14" s="60">
        <v>198957137</v>
      </c>
      <c r="Q14" s="60">
        <v>593095834</v>
      </c>
      <c r="R14" s="60">
        <v>0</v>
      </c>
      <c r="S14" s="60">
        <v>0</v>
      </c>
      <c r="T14" s="60">
        <v>0</v>
      </c>
      <c r="U14" s="60">
        <v>0</v>
      </c>
      <c r="V14" s="60">
        <v>1809959719</v>
      </c>
      <c r="W14" s="60">
        <v>1854534247</v>
      </c>
      <c r="X14" s="60">
        <v>-44574528</v>
      </c>
      <c r="Y14" s="61">
        <v>-2.4</v>
      </c>
      <c r="Z14" s="62">
        <v>2472096000</v>
      </c>
    </row>
    <row r="15" spans="1:26" ht="12.75">
      <c r="A15" s="58" t="s">
        <v>41</v>
      </c>
      <c r="B15" s="19">
        <v>16467921311</v>
      </c>
      <c r="C15" s="19">
        <v>0</v>
      </c>
      <c r="D15" s="59">
        <v>17399977000</v>
      </c>
      <c r="E15" s="60">
        <v>17236748000</v>
      </c>
      <c r="F15" s="60">
        <v>1707786115</v>
      </c>
      <c r="G15" s="60">
        <v>1691306264</v>
      </c>
      <c r="H15" s="60">
        <v>1163133609</v>
      </c>
      <c r="I15" s="60">
        <v>4562225988</v>
      </c>
      <c r="J15" s="60">
        <v>1178606000</v>
      </c>
      <c r="K15" s="60">
        <v>1150376585</v>
      </c>
      <c r="L15" s="60">
        <v>1155429314</v>
      </c>
      <c r="M15" s="60">
        <v>3484411899</v>
      </c>
      <c r="N15" s="60">
        <v>1182145018</v>
      </c>
      <c r="O15" s="60">
        <v>1142700013</v>
      </c>
      <c r="P15" s="60">
        <v>1340131075</v>
      </c>
      <c r="Q15" s="60">
        <v>3664976106</v>
      </c>
      <c r="R15" s="60">
        <v>0</v>
      </c>
      <c r="S15" s="60">
        <v>0</v>
      </c>
      <c r="T15" s="60">
        <v>0</v>
      </c>
      <c r="U15" s="60">
        <v>0</v>
      </c>
      <c r="V15" s="60">
        <v>11711613993</v>
      </c>
      <c r="W15" s="60">
        <v>12913883876</v>
      </c>
      <c r="X15" s="60">
        <v>-1202269883</v>
      </c>
      <c r="Y15" s="61">
        <v>-9.31</v>
      </c>
      <c r="Z15" s="62">
        <v>17236748000</v>
      </c>
    </row>
    <row r="16" spans="1:26" ht="12.75">
      <c r="A16" s="69" t="s">
        <v>42</v>
      </c>
      <c r="B16" s="19">
        <v>500746908</v>
      </c>
      <c r="C16" s="19">
        <v>0</v>
      </c>
      <c r="D16" s="59">
        <v>226075000</v>
      </c>
      <c r="E16" s="60">
        <v>436684000</v>
      </c>
      <c r="F16" s="60">
        <v>1854436</v>
      </c>
      <c r="G16" s="60">
        <v>1743859</v>
      </c>
      <c r="H16" s="60">
        <v>67494381</v>
      </c>
      <c r="I16" s="60">
        <v>71092676</v>
      </c>
      <c r="J16" s="60">
        <v>35080385</v>
      </c>
      <c r="K16" s="60">
        <v>15753726</v>
      </c>
      <c r="L16" s="60">
        <v>7820847</v>
      </c>
      <c r="M16" s="60">
        <v>58654958</v>
      </c>
      <c r="N16" s="60">
        <v>10887160</v>
      </c>
      <c r="O16" s="60">
        <v>1687425</v>
      </c>
      <c r="P16" s="60">
        <v>28045623</v>
      </c>
      <c r="Q16" s="60">
        <v>40620208</v>
      </c>
      <c r="R16" s="60">
        <v>0</v>
      </c>
      <c r="S16" s="60">
        <v>0</v>
      </c>
      <c r="T16" s="60">
        <v>0</v>
      </c>
      <c r="U16" s="60">
        <v>0</v>
      </c>
      <c r="V16" s="60">
        <v>170367842</v>
      </c>
      <c r="W16" s="60">
        <v>159510980</v>
      </c>
      <c r="X16" s="60">
        <v>10856862</v>
      </c>
      <c r="Y16" s="61">
        <v>6.81</v>
      </c>
      <c r="Z16" s="62">
        <v>436684000</v>
      </c>
    </row>
    <row r="17" spans="1:26" ht="12.75">
      <c r="A17" s="58" t="s">
        <v>43</v>
      </c>
      <c r="B17" s="19">
        <v>11561311458</v>
      </c>
      <c r="C17" s="19">
        <v>0</v>
      </c>
      <c r="D17" s="59">
        <v>11296012288</v>
      </c>
      <c r="E17" s="60">
        <v>11193689168</v>
      </c>
      <c r="F17" s="60">
        <v>1314835268</v>
      </c>
      <c r="G17" s="60">
        <v>502244359</v>
      </c>
      <c r="H17" s="60">
        <v>1172853071</v>
      </c>
      <c r="I17" s="60">
        <v>2989932698</v>
      </c>
      <c r="J17" s="60">
        <v>1236410985</v>
      </c>
      <c r="K17" s="60">
        <v>1080349807</v>
      </c>
      <c r="L17" s="60">
        <v>1000987505</v>
      </c>
      <c r="M17" s="60">
        <v>3317748297</v>
      </c>
      <c r="N17" s="60">
        <v>767871751</v>
      </c>
      <c r="O17" s="60">
        <v>890156985</v>
      </c>
      <c r="P17" s="60">
        <v>696985178</v>
      </c>
      <c r="Q17" s="60">
        <v>2355013914</v>
      </c>
      <c r="R17" s="60">
        <v>0</v>
      </c>
      <c r="S17" s="60">
        <v>0</v>
      </c>
      <c r="T17" s="60">
        <v>0</v>
      </c>
      <c r="U17" s="60">
        <v>0</v>
      </c>
      <c r="V17" s="60">
        <v>8662694909</v>
      </c>
      <c r="W17" s="60">
        <v>8285208363</v>
      </c>
      <c r="X17" s="60">
        <v>377486546</v>
      </c>
      <c r="Y17" s="61">
        <v>4.56</v>
      </c>
      <c r="Z17" s="62">
        <v>11193689168</v>
      </c>
    </row>
    <row r="18" spans="1:26" ht="12.75">
      <c r="A18" s="70" t="s">
        <v>44</v>
      </c>
      <c r="B18" s="71">
        <f>SUM(B11:B17)</f>
        <v>43836959467</v>
      </c>
      <c r="C18" s="71">
        <f>SUM(C11:C17)</f>
        <v>0</v>
      </c>
      <c r="D18" s="72">
        <f aca="true" t="shared" si="1" ref="D18:Z18">SUM(D11:D17)</f>
        <v>47343813608</v>
      </c>
      <c r="E18" s="73">
        <f t="shared" si="1"/>
        <v>46884675637</v>
      </c>
      <c r="F18" s="73">
        <f t="shared" si="1"/>
        <v>4312858690</v>
      </c>
      <c r="G18" s="73">
        <f t="shared" si="1"/>
        <v>3525315948</v>
      </c>
      <c r="H18" s="73">
        <f t="shared" si="1"/>
        <v>3682873609</v>
      </c>
      <c r="I18" s="73">
        <f t="shared" si="1"/>
        <v>11521048247</v>
      </c>
      <c r="J18" s="73">
        <f t="shared" si="1"/>
        <v>3894956124</v>
      </c>
      <c r="K18" s="73">
        <f t="shared" si="1"/>
        <v>3871056434</v>
      </c>
      <c r="L18" s="73">
        <f t="shared" si="1"/>
        <v>3490458458</v>
      </c>
      <c r="M18" s="73">
        <f t="shared" si="1"/>
        <v>11256471016</v>
      </c>
      <c r="N18" s="73">
        <f t="shared" si="1"/>
        <v>3214139635</v>
      </c>
      <c r="O18" s="73">
        <f t="shared" si="1"/>
        <v>3441784987</v>
      </c>
      <c r="P18" s="73">
        <f t="shared" si="1"/>
        <v>3378077827</v>
      </c>
      <c r="Q18" s="73">
        <f t="shared" si="1"/>
        <v>10034002449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32811521712</v>
      </c>
      <c r="W18" s="73">
        <f t="shared" si="1"/>
        <v>35317668415</v>
      </c>
      <c r="X18" s="73">
        <f t="shared" si="1"/>
        <v>-2506146703</v>
      </c>
      <c r="Y18" s="67">
        <f>+IF(W18&lt;&gt;0,(X18/W18)*100,0)</f>
        <v>-7.096014022079662</v>
      </c>
      <c r="Z18" s="74">
        <f t="shared" si="1"/>
        <v>46884675637</v>
      </c>
    </row>
    <row r="19" spans="1:26" ht="12.75">
      <c r="A19" s="70" t="s">
        <v>45</v>
      </c>
      <c r="B19" s="75">
        <f>+B10-B18</f>
        <v>-858710977</v>
      </c>
      <c r="C19" s="75">
        <f>+C10-C18</f>
        <v>0</v>
      </c>
      <c r="D19" s="76">
        <f aca="true" t="shared" si="2" ref="D19:Z19">+D10-D18</f>
        <v>1505965392</v>
      </c>
      <c r="E19" s="77">
        <f t="shared" si="2"/>
        <v>786279363</v>
      </c>
      <c r="F19" s="77">
        <f t="shared" si="2"/>
        <v>1088257113</v>
      </c>
      <c r="G19" s="77">
        <f t="shared" si="2"/>
        <v>-90262546</v>
      </c>
      <c r="H19" s="77">
        <f t="shared" si="2"/>
        <v>-215976588</v>
      </c>
      <c r="I19" s="77">
        <f t="shared" si="2"/>
        <v>782017979</v>
      </c>
      <c r="J19" s="77">
        <f t="shared" si="2"/>
        <v>-579282111</v>
      </c>
      <c r="K19" s="77">
        <f t="shared" si="2"/>
        <v>-427882495</v>
      </c>
      <c r="L19" s="77">
        <f t="shared" si="2"/>
        <v>298046247</v>
      </c>
      <c r="M19" s="77">
        <f t="shared" si="2"/>
        <v>-709118359</v>
      </c>
      <c r="N19" s="77">
        <f t="shared" si="2"/>
        <v>926699423</v>
      </c>
      <c r="O19" s="77">
        <f t="shared" si="2"/>
        <v>-95350261</v>
      </c>
      <c r="P19" s="77">
        <f t="shared" si="2"/>
        <v>795652675</v>
      </c>
      <c r="Q19" s="77">
        <f t="shared" si="2"/>
        <v>1627001837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1699901457</v>
      </c>
      <c r="W19" s="77">
        <f>IF(E10=E18,0,W10-W18)</f>
        <v>856181718</v>
      </c>
      <c r="X19" s="77">
        <f t="shared" si="2"/>
        <v>843719739</v>
      </c>
      <c r="Y19" s="78">
        <f>+IF(W19&lt;&gt;0,(X19/W19)*100,0)</f>
        <v>98.5444703223621</v>
      </c>
      <c r="Z19" s="79">
        <f t="shared" si="2"/>
        <v>786279363</v>
      </c>
    </row>
    <row r="20" spans="1:26" ht="12.75">
      <c r="A20" s="58" t="s">
        <v>46</v>
      </c>
      <c r="B20" s="19">
        <v>2949605332</v>
      </c>
      <c r="C20" s="19">
        <v>0</v>
      </c>
      <c r="D20" s="59">
        <v>3364807000</v>
      </c>
      <c r="E20" s="60">
        <v>3084698000</v>
      </c>
      <c r="F20" s="60">
        <v>55698479</v>
      </c>
      <c r="G20" s="60">
        <v>-58123078</v>
      </c>
      <c r="H20" s="60">
        <v>-11062648</v>
      </c>
      <c r="I20" s="60">
        <v>-13487247</v>
      </c>
      <c r="J20" s="60">
        <v>-95092068</v>
      </c>
      <c r="K20" s="60">
        <v>388782640</v>
      </c>
      <c r="L20" s="60">
        <v>220187480</v>
      </c>
      <c r="M20" s="60">
        <v>513878052</v>
      </c>
      <c r="N20" s="60">
        <v>143785826</v>
      </c>
      <c r="O20" s="60">
        <v>266038567</v>
      </c>
      <c r="P20" s="60">
        <v>158267306</v>
      </c>
      <c r="Q20" s="60">
        <v>568091699</v>
      </c>
      <c r="R20" s="60">
        <v>0</v>
      </c>
      <c r="S20" s="60">
        <v>0</v>
      </c>
      <c r="T20" s="60">
        <v>0</v>
      </c>
      <c r="U20" s="60">
        <v>0</v>
      </c>
      <c r="V20" s="60">
        <v>1068482504</v>
      </c>
      <c r="W20" s="60">
        <v>2203490551</v>
      </c>
      <c r="X20" s="60">
        <v>-1135008047</v>
      </c>
      <c r="Y20" s="61">
        <v>-51.51</v>
      </c>
      <c r="Z20" s="62">
        <v>3084698000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151456800</v>
      </c>
      <c r="X21" s="82">
        <v>-151456800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2090894355</v>
      </c>
      <c r="C22" s="86">
        <f>SUM(C19:C21)</f>
        <v>0</v>
      </c>
      <c r="D22" s="87">
        <f aca="true" t="shared" si="3" ref="D22:Z22">SUM(D19:D21)</f>
        <v>4870772392</v>
      </c>
      <c r="E22" s="88">
        <f t="shared" si="3"/>
        <v>3870977363</v>
      </c>
      <c r="F22" s="88">
        <f t="shared" si="3"/>
        <v>1143955592</v>
      </c>
      <c r="G22" s="88">
        <f t="shared" si="3"/>
        <v>-148385624</v>
      </c>
      <c r="H22" s="88">
        <f t="shared" si="3"/>
        <v>-227039236</v>
      </c>
      <c r="I22" s="88">
        <f t="shared" si="3"/>
        <v>768530732</v>
      </c>
      <c r="J22" s="88">
        <f t="shared" si="3"/>
        <v>-674374179</v>
      </c>
      <c r="K22" s="88">
        <f t="shared" si="3"/>
        <v>-39099855</v>
      </c>
      <c r="L22" s="88">
        <f t="shared" si="3"/>
        <v>518233727</v>
      </c>
      <c r="M22" s="88">
        <f t="shared" si="3"/>
        <v>-195240307</v>
      </c>
      <c r="N22" s="88">
        <f t="shared" si="3"/>
        <v>1070485249</v>
      </c>
      <c r="O22" s="88">
        <f t="shared" si="3"/>
        <v>170688306</v>
      </c>
      <c r="P22" s="88">
        <f t="shared" si="3"/>
        <v>953919981</v>
      </c>
      <c r="Q22" s="88">
        <f t="shared" si="3"/>
        <v>2195093536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2768383961</v>
      </c>
      <c r="W22" s="88">
        <f t="shared" si="3"/>
        <v>3211129069</v>
      </c>
      <c r="X22" s="88">
        <f t="shared" si="3"/>
        <v>-442745108</v>
      </c>
      <c r="Y22" s="89">
        <f>+IF(W22&lt;&gt;0,(X22/W22)*100,0)</f>
        <v>-13.787832830334606</v>
      </c>
      <c r="Z22" s="90">
        <f t="shared" si="3"/>
        <v>3870977363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2090894355</v>
      </c>
      <c r="C24" s="75">
        <f>SUM(C22:C23)</f>
        <v>0</v>
      </c>
      <c r="D24" s="76">
        <f aca="true" t="shared" si="4" ref="D24:Z24">SUM(D22:D23)</f>
        <v>4870772392</v>
      </c>
      <c r="E24" s="77">
        <f t="shared" si="4"/>
        <v>3870977363</v>
      </c>
      <c r="F24" s="77">
        <f t="shared" si="4"/>
        <v>1143955592</v>
      </c>
      <c r="G24" s="77">
        <f t="shared" si="4"/>
        <v>-148385624</v>
      </c>
      <c r="H24" s="77">
        <f t="shared" si="4"/>
        <v>-227039236</v>
      </c>
      <c r="I24" s="77">
        <f t="shared" si="4"/>
        <v>768530732</v>
      </c>
      <c r="J24" s="77">
        <f t="shared" si="4"/>
        <v>-674374179</v>
      </c>
      <c r="K24" s="77">
        <f t="shared" si="4"/>
        <v>-39099855</v>
      </c>
      <c r="L24" s="77">
        <f t="shared" si="4"/>
        <v>518233727</v>
      </c>
      <c r="M24" s="77">
        <f t="shared" si="4"/>
        <v>-195240307</v>
      </c>
      <c r="N24" s="77">
        <f t="shared" si="4"/>
        <v>1070485249</v>
      </c>
      <c r="O24" s="77">
        <f t="shared" si="4"/>
        <v>170688306</v>
      </c>
      <c r="P24" s="77">
        <f t="shared" si="4"/>
        <v>953919981</v>
      </c>
      <c r="Q24" s="77">
        <f t="shared" si="4"/>
        <v>2195093536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2768383961</v>
      </c>
      <c r="W24" s="77">
        <f t="shared" si="4"/>
        <v>3211129069</v>
      </c>
      <c r="X24" s="77">
        <f t="shared" si="4"/>
        <v>-442745108</v>
      </c>
      <c r="Y24" s="78">
        <f>+IF(W24&lt;&gt;0,(X24/W24)*100,0)</f>
        <v>-13.787832830334606</v>
      </c>
      <c r="Z24" s="79">
        <f t="shared" si="4"/>
        <v>3870977363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7731607000</v>
      </c>
      <c r="C27" s="22">
        <v>0</v>
      </c>
      <c r="D27" s="99">
        <v>8589421000</v>
      </c>
      <c r="E27" s="100">
        <v>7374070000</v>
      </c>
      <c r="F27" s="100">
        <v>28857000</v>
      </c>
      <c r="G27" s="100">
        <v>93296000</v>
      </c>
      <c r="H27" s="100">
        <v>353883000</v>
      </c>
      <c r="I27" s="100">
        <v>476036000</v>
      </c>
      <c r="J27" s="100">
        <v>280026000</v>
      </c>
      <c r="K27" s="100">
        <v>492838000</v>
      </c>
      <c r="L27" s="100">
        <v>630216000</v>
      </c>
      <c r="M27" s="100">
        <v>1403080000</v>
      </c>
      <c r="N27" s="100">
        <v>145037000</v>
      </c>
      <c r="O27" s="100">
        <v>410822000</v>
      </c>
      <c r="P27" s="100">
        <v>392743000</v>
      </c>
      <c r="Q27" s="100">
        <v>948602000</v>
      </c>
      <c r="R27" s="100">
        <v>0</v>
      </c>
      <c r="S27" s="100">
        <v>0</v>
      </c>
      <c r="T27" s="100">
        <v>0</v>
      </c>
      <c r="U27" s="100">
        <v>0</v>
      </c>
      <c r="V27" s="100">
        <v>2827718000</v>
      </c>
      <c r="W27" s="100">
        <v>5530552500</v>
      </c>
      <c r="X27" s="100">
        <v>-2702834500</v>
      </c>
      <c r="Y27" s="101">
        <v>-48.87</v>
      </c>
      <c r="Z27" s="102">
        <v>7374070000</v>
      </c>
    </row>
    <row r="28" spans="1:26" ht="12.75">
      <c r="A28" s="103" t="s">
        <v>46</v>
      </c>
      <c r="B28" s="19">
        <v>2561803000</v>
      </c>
      <c r="C28" s="19">
        <v>0</v>
      </c>
      <c r="D28" s="59">
        <v>3364807000</v>
      </c>
      <c r="E28" s="60">
        <v>2748526000</v>
      </c>
      <c r="F28" s="60">
        <v>1418000</v>
      </c>
      <c r="G28" s="60">
        <v>9327000</v>
      </c>
      <c r="H28" s="60">
        <v>87577000</v>
      </c>
      <c r="I28" s="60">
        <v>98322000</v>
      </c>
      <c r="J28" s="60">
        <v>78934000</v>
      </c>
      <c r="K28" s="60">
        <v>139382000</v>
      </c>
      <c r="L28" s="60">
        <v>132527000</v>
      </c>
      <c r="M28" s="60">
        <v>350843000</v>
      </c>
      <c r="N28" s="60">
        <v>28180000</v>
      </c>
      <c r="O28" s="60">
        <v>137595000</v>
      </c>
      <c r="P28" s="60">
        <v>114159000</v>
      </c>
      <c r="Q28" s="60">
        <v>279934000</v>
      </c>
      <c r="R28" s="60">
        <v>0</v>
      </c>
      <c r="S28" s="60">
        <v>0</v>
      </c>
      <c r="T28" s="60">
        <v>0</v>
      </c>
      <c r="U28" s="60">
        <v>0</v>
      </c>
      <c r="V28" s="60">
        <v>729099000</v>
      </c>
      <c r="W28" s="60">
        <v>2061394500</v>
      </c>
      <c r="X28" s="60">
        <v>-1332295500</v>
      </c>
      <c r="Y28" s="61">
        <v>-64.63</v>
      </c>
      <c r="Z28" s="62">
        <v>2748526000</v>
      </c>
    </row>
    <row r="29" spans="1:26" ht="12.75">
      <c r="A29" s="58" t="s">
        <v>283</v>
      </c>
      <c r="B29" s="19">
        <v>387803000</v>
      </c>
      <c r="C29" s="19">
        <v>0</v>
      </c>
      <c r="D29" s="59">
        <v>252428000</v>
      </c>
      <c r="E29" s="60">
        <v>336172000</v>
      </c>
      <c r="F29" s="60">
        <v>5049000</v>
      </c>
      <c r="G29" s="60">
        <v>6968000</v>
      </c>
      <c r="H29" s="60">
        <v>21886000</v>
      </c>
      <c r="I29" s="60">
        <v>33903000</v>
      </c>
      <c r="J29" s="60">
        <v>7713000</v>
      </c>
      <c r="K29" s="60">
        <v>148159000</v>
      </c>
      <c r="L29" s="60">
        <v>117329000</v>
      </c>
      <c r="M29" s="60">
        <v>273201000</v>
      </c>
      <c r="N29" s="60">
        <v>39669000</v>
      </c>
      <c r="O29" s="60">
        <v>62281000</v>
      </c>
      <c r="P29" s="60">
        <v>59750000</v>
      </c>
      <c r="Q29" s="60">
        <v>161700000</v>
      </c>
      <c r="R29" s="60">
        <v>0</v>
      </c>
      <c r="S29" s="60">
        <v>0</v>
      </c>
      <c r="T29" s="60">
        <v>0</v>
      </c>
      <c r="U29" s="60">
        <v>0</v>
      </c>
      <c r="V29" s="60">
        <v>468804000</v>
      </c>
      <c r="W29" s="60">
        <v>252129000</v>
      </c>
      <c r="X29" s="60">
        <v>216675000</v>
      </c>
      <c r="Y29" s="61">
        <v>85.94</v>
      </c>
      <c r="Z29" s="62">
        <v>336172000</v>
      </c>
    </row>
    <row r="30" spans="1:26" ht="12.75">
      <c r="A30" s="58" t="s">
        <v>52</v>
      </c>
      <c r="B30" s="19">
        <v>2005437000</v>
      </c>
      <c r="C30" s="19">
        <v>0</v>
      </c>
      <c r="D30" s="59">
        <v>2998386000</v>
      </c>
      <c r="E30" s="60">
        <v>2998386000</v>
      </c>
      <c r="F30" s="60">
        <v>18219000</v>
      </c>
      <c r="G30" s="60">
        <v>65140000</v>
      </c>
      <c r="H30" s="60">
        <v>174487000</v>
      </c>
      <c r="I30" s="60">
        <v>257846000</v>
      </c>
      <c r="J30" s="60">
        <v>123818000</v>
      </c>
      <c r="K30" s="60">
        <v>116085000</v>
      </c>
      <c r="L30" s="60">
        <v>222805000</v>
      </c>
      <c r="M30" s="60">
        <v>462708000</v>
      </c>
      <c r="N30" s="60">
        <v>51673000</v>
      </c>
      <c r="O30" s="60">
        <v>166903000</v>
      </c>
      <c r="P30" s="60">
        <v>115120000</v>
      </c>
      <c r="Q30" s="60">
        <v>333696000</v>
      </c>
      <c r="R30" s="60">
        <v>0</v>
      </c>
      <c r="S30" s="60">
        <v>0</v>
      </c>
      <c r="T30" s="60">
        <v>0</v>
      </c>
      <c r="U30" s="60">
        <v>0</v>
      </c>
      <c r="V30" s="60">
        <v>1054250000</v>
      </c>
      <c r="W30" s="60">
        <v>2248789500</v>
      </c>
      <c r="X30" s="60">
        <v>-1194539500</v>
      </c>
      <c r="Y30" s="61">
        <v>-53.12</v>
      </c>
      <c r="Z30" s="62">
        <v>2998386000</v>
      </c>
    </row>
    <row r="31" spans="1:26" ht="12.75">
      <c r="A31" s="58" t="s">
        <v>53</v>
      </c>
      <c r="B31" s="19">
        <v>2776564000</v>
      </c>
      <c r="C31" s="19">
        <v>0</v>
      </c>
      <c r="D31" s="59">
        <v>1973800000</v>
      </c>
      <c r="E31" s="60">
        <v>1290986000</v>
      </c>
      <c r="F31" s="60">
        <v>4171000</v>
      </c>
      <c r="G31" s="60">
        <v>11861000</v>
      </c>
      <c r="H31" s="60">
        <v>69933000</v>
      </c>
      <c r="I31" s="60">
        <v>85965000</v>
      </c>
      <c r="J31" s="60">
        <v>69561000</v>
      </c>
      <c r="K31" s="60">
        <v>89212000</v>
      </c>
      <c r="L31" s="60">
        <v>157555000</v>
      </c>
      <c r="M31" s="60">
        <v>316328000</v>
      </c>
      <c r="N31" s="60">
        <v>25515000</v>
      </c>
      <c r="O31" s="60">
        <v>44043000</v>
      </c>
      <c r="P31" s="60">
        <v>103714000</v>
      </c>
      <c r="Q31" s="60">
        <v>173272000</v>
      </c>
      <c r="R31" s="60">
        <v>0</v>
      </c>
      <c r="S31" s="60">
        <v>0</v>
      </c>
      <c r="T31" s="60">
        <v>0</v>
      </c>
      <c r="U31" s="60">
        <v>0</v>
      </c>
      <c r="V31" s="60">
        <v>575565000</v>
      </c>
      <c r="W31" s="60">
        <v>968239500</v>
      </c>
      <c r="X31" s="60">
        <v>-392674500</v>
      </c>
      <c r="Y31" s="61">
        <v>-40.56</v>
      </c>
      <c r="Z31" s="62">
        <v>1290986000</v>
      </c>
    </row>
    <row r="32" spans="1:26" ht="12.75">
      <c r="A32" s="70" t="s">
        <v>54</v>
      </c>
      <c r="B32" s="22">
        <f>SUM(B28:B31)</f>
        <v>7731607000</v>
      </c>
      <c r="C32" s="22">
        <f>SUM(C28:C31)</f>
        <v>0</v>
      </c>
      <c r="D32" s="99">
        <f aca="true" t="shared" si="5" ref="D32:Z32">SUM(D28:D31)</f>
        <v>8589421000</v>
      </c>
      <c r="E32" s="100">
        <f t="shared" si="5"/>
        <v>7374070000</v>
      </c>
      <c r="F32" s="100">
        <f t="shared" si="5"/>
        <v>28857000</v>
      </c>
      <c r="G32" s="100">
        <f t="shared" si="5"/>
        <v>93296000</v>
      </c>
      <c r="H32" s="100">
        <f t="shared" si="5"/>
        <v>353883000</v>
      </c>
      <c r="I32" s="100">
        <f t="shared" si="5"/>
        <v>476036000</v>
      </c>
      <c r="J32" s="100">
        <f t="shared" si="5"/>
        <v>280026000</v>
      </c>
      <c r="K32" s="100">
        <f t="shared" si="5"/>
        <v>492838000</v>
      </c>
      <c r="L32" s="100">
        <f t="shared" si="5"/>
        <v>630216000</v>
      </c>
      <c r="M32" s="100">
        <f t="shared" si="5"/>
        <v>1403080000</v>
      </c>
      <c r="N32" s="100">
        <f t="shared" si="5"/>
        <v>145037000</v>
      </c>
      <c r="O32" s="100">
        <f t="shared" si="5"/>
        <v>410822000</v>
      </c>
      <c r="P32" s="100">
        <f t="shared" si="5"/>
        <v>392743000</v>
      </c>
      <c r="Q32" s="100">
        <f t="shared" si="5"/>
        <v>948602000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2827718000</v>
      </c>
      <c r="W32" s="100">
        <f t="shared" si="5"/>
        <v>5530552500</v>
      </c>
      <c r="X32" s="100">
        <f t="shared" si="5"/>
        <v>-2702834500</v>
      </c>
      <c r="Y32" s="101">
        <f>+IF(W32&lt;&gt;0,(X32/W32)*100,0)</f>
        <v>-48.870967231574056</v>
      </c>
      <c r="Z32" s="102">
        <f t="shared" si="5"/>
        <v>7374070000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13802083000</v>
      </c>
      <c r="C35" s="19">
        <v>0</v>
      </c>
      <c r="D35" s="59">
        <v>14860922137</v>
      </c>
      <c r="E35" s="60">
        <v>14106496577</v>
      </c>
      <c r="F35" s="60">
        <v>23545332000</v>
      </c>
      <c r="G35" s="60">
        <v>21120790000</v>
      </c>
      <c r="H35" s="60">
        <v>15789642000</v>
      </c>
      <c r="I35" s="60">
        <v>15789642000</v>
      </c>
      <c r="J35" s="60">
        <v>15135932000</v>
      </c>
      <c r="K35" s="60">
        <v>13917096000</v>
      </c>
      <c r="L35" s="60">
        <v>16329869000</v>
      </c>
      <c r="M35" s="60">
        <v>16329869000</v>
      </c>
      <c r="N35" s="60">
        <v>15430801000</v>
      </c>
      <c r="O35" s="60">
        <v>23501084000</v>
      </c>
      <c r="P35" s="60">
        <v>19658897000</v>
      </c>
      <c r="Q35" s="60">
        <v>19658897000</v>
      </c>
      <c r="R35" s="60">
        <v>0</v>
      </c>
      <c r="S35" s="60">
        <v>0</v>
      </c>
      <c r="T35" s="60">
        <v>0</v>
      </c>
      <c r="U35" s="60">
        <v>0</v>
      </c>
      <c r="V35" s="60">
        <v>19658897000</v>
      </c>
      <c r="W35" s="60">
        <v>10579872433</v>
      </c>
      <c r="X35" s="60">
        <v>9079024567</v>
      </c>
      <c r="Y35" s="61">
        <v>85.81</v>
      </c>
      <c r="Z35" s="62">
        <v>14106496577</v>
      </c>
    </row>
    <row r="36" spans="1:26" ht="12.75">
      <c r="A36" s="58" t="s">
        <v>57</v>
      </c>
      <c r="B36" s="19">
        <v>71610657000</v>
      </c>
      <c r="C36" s="19">
        <v>0</v>
      </c>
      <c r="D36" s="59">
        <v>76699365008</v>
      </c>
      <c r="E36" s="60">
        <v>74809233215</v>
      </c>
      <c r="F36" s="60">
        <v>69618311000</v>
      </c>
      <c r="G36" s="60">
        <v>69391326000</v>
      </c>
      <c r="H36" s="60">
        <v>69066229000</v>
      </c>
      <c r="I36" s="60">
        <v>69066229000</v>
      </c>
      <c r="J36" s="60">
        <v>69297564000</v>
      </c>
      <c r="K36" s="60">
        <v>70069507000</v>
      </c>
      <c r="L36" s="60">
        <v>69957815000</v>
      </c>
      <c r="M36" s="60">
        <v>69957815000</v>
      </c>
      <c r="N36" s="60">
        <v>70624730000</v>
      </c>
      <c r="O36" s="60">
        <v>70214979000</v>
      </c>
      <c r="P36" s="60">
        <v>70417008000</v>
      </c>
      <c r="Q36" s="60">
        <v>70417008000</v>
      </c>
      <c r="R36" s="60">
        <v>0</v>
      </c>
      <c r="S36" s="60">
        <v>0</v>
      </c>
      <c r="T36" s="60">
        <v>0</v>
      </c>
      <c r="U36" s="60">
        <v>0</v>
      </c>
      <c r="V36" s="60">
        <v>70417008000</v>
      </c>
      <c r="W36" s="60">
        <v>56106924911</v>
      </c>
      <c r="X36" s="60">
        <v>14310083089</v>
      </c>
      <c r="Y36" s="61">
        <v>25.51</v>
      </c>
      <c r="Z36" s="62">
        <v>74809233215</v>
      </c>
    </row>
    <row r="37" spans="1:26" ht="12.75">
      <c r="A37" s="58" t="s">
        <v>58</v>
      </c>
      <c r="B37" s="19">
        <v>17686087000</v>
      </c>
      <c r="C37" s="19">
        <v>0</v>
      </c>
      <c r="D37" s="59">
        <v>13882101366</v>
      </c>
      <c r="E37" s="60">
        <v>14822839509</v>
      </c>
      <c r="F37" s="60">
        <v>23774819000</v>
      </c>
      <c r="G37" s="60">
        <v>21746431000</v>
      </c>
      <c r="H37" s="60">
        <v>16327770000</v>
      </c>
      <c r="I37" s="60">
        <v>16327770000</v>
      </c>
      <c r="J37" s="60">
        <v>15881415000</v>
      </c>
      <c r="K37" s="60">
        <v>16158557000</v>
      </c>
      <c r="L37" s="60">
        <v>19570747000</v>
      </c>
      <c r="M37" s="60">
        <v>19570747000</v>
      </c>
      <c r="N37" s="60">
        <v>17899300000</v>
      </c>
      <c r="O37" s="60">
        <v>24518865000</v>
      </c>
      <c r="P37" s="60">
        <v>19691740000</v>
      </c>
      <c r="Q37" s="60">
        <v>19691740000</v>
      </c>
      <c r="R37" s="60">
        <v>0</v>
      </c>
      <c r="S37" s="60">
        <v>0</v>
      </c>
      <c r="T37" s="60">
        <v>0</v>
      </c>
      <c r="U37" s="60">
        <v>0</v>
      </c>
      <c r="V37" s="60">
        <v>19691740000</v>
      </c>
      <c r="W37" s="60">
        <v>11117129632</v>
      </c>
      <c r="X37" s="60">
        <v>8574610368</v>
      </c>
      <c r="Y37" s="61">
        <v>77.13</v>
      </c>
      <c r="Z37" s="62">
        <v>14822839509</v>
      </c>
    </row>
    <row r="38" spans="1:26" ht="12.75">
      <c r="A38" s="58" t="s">
        <v>59</v>
      </c>
      <c r="B38" s="19">
        <v>23555893000</v>
      </c>
      <c r="C38" s="19">
        <v>0</v>
      </c>
      <c r="D38" s="59">
        <v>26682100809</v>
      </c>
      <c r="E38" s="60">
        <v>26403380920</v>
      </c>
      <c r="F38" s="60">
        <v>22703176000</v>
      </c>
      <c r="G38" s="60">
        <v>22201314000</v>
      </c>
      <c r="H38" s="60">
        <v>22157483000</v>
      </c>
      <c r="I38" s="60">
        <v>22157483000</v>
      </c>
      <c r="J38" s="60">
        <v>22742947000</v>
      </c>
      <c r="K38" s="60">
        <v>22499558000</v>
      </c>
      <c r="L38" s="60">
        <v>21095211000</v>
      </c>
      <c r="M38" s="60">
        <v>21095211000</v>
      </c>
      <c r="N38" s="60">
        <v>21346939000</v>
      </c>
      <c r="O38" s="60">
        <v>22438723000</v>
      </c>
      <c r="P38" s="60">
        <v>22491471000</v>
      </c>
      <c r="Q38" s="60">
        <v>22491471000</v>
      </c>
      <c r="R38" s="60">
        <v>0</v>
      </c>
      <c r="S38" s="60">
        <v>0</v>
      </c>
      <c r="T38" s="60">
        <v>0</v>
      </c>
      <c r="U38" s="60">
        <v>0</v>
      </c>
      <c r="V38" s="60">
        <v>22491471000</v>
      </c>
      <c r="W38" s="60">
        <v>19802535690</v>
      </c>
      <c r="X38" s="60">
        <v>2688935310</v>
      </c>
      <c r="Y38" s="61">
        <v>13.58</v>
      </c>
      <c r="Z38" s="62">
        <v>26403380920</v>
      </c>
    </row>
    <row r="39" spans="1:26" ht="12.75">
      <c r="A39" s="58" t="s">
        <v>60</v>
      </c>
      <c r="B39" s="19">
        <v>44170760000</v>
      </c>
      <c r="C39" s="19">
        <v>0</v>
      </c>
      <c r="D39" s="59">
        <v>50996084970</v>
      </c>
      <c r="E39" s="60">
        <v>47689509363</v>
      </c>
      <c r="F39" s="60">
        <v>46685648000</v>
      </c>
      <c r="G39" s="60">
        <v>46564371000</v>
      </c>
      <c r="H39" s="60">
        <v>46370618000</v>
      </c>
      <c r="I39" s="60">
        <v>46370618000</v>
      </c>
      <c r="J39" s="60">
        <v>45809134000</v>
      </c>
      <c r="K39" s="60">
        <v>45328488000</v>
      </c>
      <c r="L39" s="60">
        <v>45621726000</v>
      </c>
      <c r="M39" s="60">
        <v>45621726000</v>
      </c>
      <c r="N39" s="60">
        <v>46809292000</v>
      </c>
      <c r="O39" s="60">
        <v>46758475000</v>
      </c>
      <c r="P39" s="60">
        <v>47892694000</v>
      </c>
      <c r="Q39" s="60">
        <v>47892694000</v>
      </c>
      <c r="R39" s="60">
        <v>0</v>
      </c>
      <c r="S39" s="60">
        <v>0</v>
      </c>
      <c r="T39" s="60">
        <v>0</v>
      </c>
      <c r="U39" s="60">
        <v>0</v>
      </c>
      <c r="V39" s="60">
        <v>47892694000</v>
      </c>
      <c r="W39" s="60">
        <v>35767132022</v>
      </c>
      <c r="X39" s="60">
        <v>12125561978</v>
      </c>
      <c r="Y39" s="61">
        <v>33.9</v>
      </c>
      <c r="Z39" s="62">
        <v>47689509363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-1098462000</v>
      </c>
      <c r="C42" s="19">
        <v>0</v>
      </c>
      <c r="D42" s="59">
        <v>8256835427</v>
      </c>
      <c r="E42" s="60">
        <v>8625757870</v>
      </c>
      <c r="F42" s="60">
        <v>307350745</v>
      </c>
      <c r="G42" s="60">
        <v>727659266</v>
      </c>
      <c r="H42" s="60">
        <v>-696693829</v>
      </c>
      <c r="I42" s="60">
        <v>338316182</v>
      </c>
      <c r="J42" s="60">
        <v>-271238363</v>
      </c>
      <c r="K42" s="60">
        <v>-131494741</v>
      </c>
      <c r="L42" s="60">
        <v>1306161106</v>
      </c>
      <c r="M42" s="60">
        <v>903428002</v>
      </c>
      <c r="N42" s="60">
        <v>156429286</v>
      </c>
      <c r="O42" s="60">
        <v>1009227884</v>
      </c>
      <c r="P42" s="60">
        <v>1079179747</v>
      </c>
      <c r="Q42" s="60">
        <v>2244836917</v>
      </c>
      <c r="R42" s="60">
        <v>0</v>
      </c>
      <c r="S42" s="60">
        <v>0</v>
      </c>
      <c r="T42" s="60">
        <v>0</v>
      </c>
      <c r="U42" s="60">
        <v>0</v>
      </c>
      <c r="V42" s="60">
        <v>3486581101</v>
      </c>
      <c r="W42" s="60">
        <v>4293030620</v>
      </c>
      <c r="X42" s="60">
        <v>-806449519</v>
      </c>
      <c r="Y42" s="61">
        <v>-18.79</v>
      </c>
      <c r="Z42" s="62">
        <v>8625757870</v>
      </c>
    </row>
    <row r="43" spans="1:26" ht="12.75">
      <c r="A43" s="58" t="s">
        <v>63</v>
      </c>
      <c r="B43" s="19">
        <v>418092000</v>
      </c>
      <c r="C43" s="19">
        <v>0</v>
      </c>
      <c r="D43" s="59">
        <v>-6081261548</v>
      </c>
      <c r="E43" s="60">
        <v>-6775597372</v>
      </c>
      <c r="F43" s="60">
        <v>349203107</v>
      </c>
      <c r="G43" s="60">
        <v>-281487313</v>
      </c>
      <c r="H43" s="60">
        <v>-334180066</v>
      </c>
      <c r="I43" s="60">
        <v>-266464272</v>
      </c>
      <c r="J43" s="60">
        <v>-429806154</v>
      </c>
      <c r="K43" s="60">
        <v>-420989725</v>
      </c>
      <c r="L43" s="60">
        <v>-1386052979</v>
      </c>
      <c r="M43" s="60">
        <v>-2236848858</v>
      </c>
      <c r="N43" s="60">
        <v>850790059</v>
      </c>
      <c r="O43" s="60">
        <v>-1117092624</v>
      </c>
      <c r="P43" s="60">
        <v>33020733</v>
      </c>
      <c r="Q43" s="60">
        <v>-233281832</v>
      </c>
      <c r="R43" s="60">
        <v>0</v>
      </c>
      <c r="S43" s="60">
        <v>0</v>
      </c>
      <c r="T43" s="60">
        <v>0</v>
      </c>
      <c r="U43" s="60">
        <v>0</v>
      </c>
      <c r="V43" s="60">
        <v>-2736594962</v>
      </c>
      <c r="W43" s="60">
        <v>-4030643584</v>
      </c>
      <c r="X43" s="60">
        <v>1294048622</v>
      </c>
      <c r="Y43" s="61">
        <v>-32.11</v>
      </c>
      <c r="Z43" s="62">
        <v>-6775597372</v>
      </c>
    </row>
    <row r="44" spans="1:26" ht="12.75">
      <c r="A44" s="58" t="s">
        <v>64</v>
      </c>
      <c r="B44" s="19">
        <v>-593484000</v>
      </c>
      <c r="C44" s="19">
        <v>0</v>
      </c>
      <c r="D44" s="59">
        <v>-264334236</v>
      </c>
      <c r="E44" s="60">
        <v>-264282126</v>
      </c>
      <c r="F44" s="60">
        <v>400000000</v>
      </c>
      <c r="G44" s="60">
        <v>1500000000</v>
      </c>
      <c r="H44" s="60">
        <v>-6618090</v>
      </c>
      <c r="I44" s="60">
        <v>1893381910</v>
      </c>
      <c r="J44" s="60">
        <v>0</v>
      </c>
      <c r="K44" s="60">
        <v>-80349407</v>
      </c>
      <c r="L44" s="60">
        <v>-164274461</v>
      </c>
      <c r="M44" s="60">
        <v>-244623868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1648758042</v>
      </c>
      <c r="W44" s="60">
        <v>-2447340417</v>
      </c>
      <c r="X44" s="60">
        <v>4096098459</v>
      </c>
      <c r="Y44" s="61">
        <v>-167.37</v>
      </c>
      <c r="Z44" s="62">
        <v>-264282126</v>
      </c>
    </row>
    <row r="45" spans="1:26" ht="12.75">
      <c r="A45" s="70" t="s">
        <v>65</v>
      </c>
      <c r="B45" s="22">
        <v>3095911000</v>
      </c>
      <c r="C45" s="22">
        <v>0</v>
      </c>
      <c r="D45" s="99">
        <v>5133405356</v>
      </c>
      <c r="E45" s="100">
        <v>4681789372</v>
      </c>
      <c r="F45" s="100">
        <v>7008800933</v>
      </c>
      <c r="G45" s="100">
        <v>8954972886</v>
      </c>
      <c r="H45" s="100">
        <v>7917480901</v>
      </c>
      <c r="I45" s="100">
        <v>7917480901</v>
      </c>
      <c r="J45" s="100">
        <v>7216436384</v>
      </c>
      <c r="K45" s="100">
        <v>6583602511</v>
      </c>
      <c r="L45" s="100">
        <v>6339436177</v>
      </c>
      <c r="M45" s="100">
        <v>6339436177</v>
      </c>
      <c r="N45" s="100">
        <v>7346655522</v>
      </c>
      <c r="O45" s="100">
        <v>7238790782</v>
      </c>
      <c r="P45" s="100">
        <v>8350991262</v>
      </c>
      <c r="Q45" s="100">
        <v>8350991262</v>
      </c>
      <c r="R45" s="100">
        <v>0</v>
      </c>
      <c r="S45" s="100">
        <v>0</v>
      </c>
      <c r="T45" s="100">
        <v>0</v>
      </c>
      <c r="U45" s="100">
        <v>0</v>
      </c>
      <c r="V45" s="100">
        <v>8350991262</v>
      </c>
      <c r="W45" s="100">
        <v>910957619</v>
      </c>
      <c r="X45" s="100">
        <v>7440033643</v>
      </c>
      <c r="Y45" s="101">
        <v>816.73</v>
      </c>
      <c r="Z45" s="102">
        <v>4681789372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1651942792</v>
      </c>
      <c r="C49" s="52">
        <v>0</v>
      </c>
      <c r="D49" s="129">
        <v>899222186</v>
      </c>
      <c r="E49" s="54">
        <v>694975386</v>
      </c>
      <c r="F49" s="54">
        <v>0</v>
      </c>
      <c r="G49" s="54">
        <v>0</v>
      </c>
      <c r="H49" s="54">
        <v>0</v>
      </c>
      <c r="I49" s="54">
        <v>672039836</v>
      </c>
      <c r="J49" s="54">
        <v>0</v>
      </c>
      <c r="K49" s="54">
        <v>0</v>
      </c>
      <c r="L49" s="54">
        <v>0</v>
      </c>
      <c r="M49" s="54">
        <v>541843356</v>
      </c>
      <c r="N49" s="54">
        <v>0</v>
      </c>
      <c r="O49" s="54">
        <v>0</v>
      </c>
      <c r="P49" s="54">
        <v>0</v>
      </c>
      <c r="Q49" s="54">
        <v>797148873</v>
      </c>
      <c r="R49" s="54">
        <v>0</v>
      </c>
      <c r="S49" s="54">
        <v>0</v>
      </c>
      <c r="T49" s="54">
        <v>0</v>
      </c>
      <c r="U49" s="54">
        <v>0</v>
      </c>
      <c r="V49" s="54">
        <v>2947523100</v>
      </c>
      <c r="W49" s="54">
        <v>10824462927</v>
      </c>
      <c r="X49" s="54">
        <v>19029158456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3525048253</v>
      </c>
      <c r="C51" s="52">
        <v>0</v>
      </c>
      <c r="D51" s="129">
        <v>34568294</v>
      </c>
      <c r="E51" s="54">
        <v>21841039</v>
      </c>
      <c r="F51" s="54">
        <v>0</v>
      </c>
      <c r="G51" s="54">
        <v>0</v>
      </c>
      <c r="H51" s="54">
        <v>0</v>
      </c>
      <c r="I51" s="54">
        <v>1937375</v>
      </c>
      <c r="J51" s="54">
        <v>0</v>
      </c>
      <c r="K51" s="54">
        <v>0</v>
      </c>
      <c r="L51" s="54">
        <v>0</v>
      </c>
      <c r="M51" s="54">
        <v>12354842</v>
      </c>
      <c r="N51" s="54">
        <v>0</v>
      </c>
      <c r="O51" s="54">
        <v>0</v>
      </c>
      <c r="P51" s="54">
        <v>0</v>
      </c>
      <c r="Q51" s="54">
        <v>4156398</v>
      </c>
      <c r="R51" s="54">
        <v>0</v>
      </c>
      <c r="S51" s="54">
        <v>0</v>
      </c>
      <c r="T51" s="54">
        <v>0</v>
      </c>
      <c r="U51" s="54">
        <v>0</v>
      </c>
      <c r="V51" s="54">
        <v>3466705</v>
      </c>
      <c r="W51" s="54">
        <v>21013789</v>
      </c>
      <c r="X51" s="54">
        <v>3624386695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91.32354273568983</v>
      </c>
      <c r="C58" s="5">
        <f>IF(C67=0,0,+(C76/C67)*100)</f>
        <v>0</v>
      </c>
      <c r="D58" s="6">
        <f aca="true" t="shared" si="6" ref="D58:Z58">IF(D67=0,0,+(D76/D67)*100)</f>
        <v>93.25593186467232</v>
      </c>
      <c r="E58" s="7">
        <f t="shared" si="6"/>
        <v>92.84324802508672</v>
      </c>
      <c r="F58" s="7">
        <f t="shared" si="6"/>
        <v>86.67782335977908</v>
      </c>
      <c r="G58" s="7">
        <f t="shared" si="6"/>
        <v>97.5141304171627</v>
      </c>
      <c r="H58" s="7">
        <f t="shared" si="6"/>
        <v>96.80860140219207</v>
      </c>
      <c r="I58" s="7">
        <f t="shared" si="6"/>
        <v>93.31754952870698</v>
      </c>
      <c r="J58" s="7">
        <f t="shared" si="6"/>
        <v>99.38868427691648</v>
      </c>
      <c r="K58" s="7">
        <f t="shared" si="6"/>
        <v>101.86746254565536</v>
      </c>
      <c r="L58" s="7">
        <f t="shared" si="6"/>
        <v>92.0709609796316</v>
      </c>
      <c r="M58" s="7">
        <f t="shared" si="6"/>
        <v>97.70350439318433</v>
      </c>
      <c r="N58" s="7">
        <f t="shared" si="6"/>
        <v>98.86424756946205</v>
      </c>
      <c r="O58" s="7">
        <f t="shared" si="6"/>
        <v>103.66584557175345</v>
      </c>
      <c r="P58" s="7">
        <f t="shared" si="6"/>
        <v>100.43803991713176</v>
      </c>
      <c r="Q58" s="7">
        <f t="shared" si="6"/>
        <v>100.94879076106031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97.14962063279559</v>
      </c>
      <c r="W58" s="7">
        <f t="shared" si="6"/>
        <v>87.73312398978159</v>
      </c>
      <c r="X58" s="7">
        <f t="shared" si="6"/>
        <v>0</v>
      </c>
      <c r="Y58" s="7">
        <f t="shared" si="6"/>
        <v>0</v>
      </c>
      <c r="Z58" s="8">
        <f t="shared" si="6"/>
        <v>92.84324802508672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96.65462897910247</v>
      </c>
      <c r="E59" s="10">
        <f t="shared" si="7"/>
        <v>96.62422495010559</v>
      </c>
      <c r="F59" s="10">
        <f t="shared" si="7"/>
        <v>93.3467596338424</v>
      </c>
      <c r="G59" s="10">
        <f t="shared" si="7"/>
        <v>86.4222803564428</v>
      </c>
      <c r="H59" s="10">
        <f t="shared" si="7"/>
        <v>86.19163184561084</v>
      </c>
      <c r="I59" s="10">
        <f t="shared" si="7"/>
        <v>88.82986826290488</v>
      </c>
      <c r="J59" s="10">
        <f t="shared" si="7"/>
        <v>90.68093020451187</v>
      </c>
      <c r="K59" s="10">
        <f t="shared" si="7"/>
        <v>88.50770062876637</v>
      </c>
      <c r="L59" s="10">
        <f t="shared" si="7"/>
        <v>89.46266939303025</v>
      </c>
      <c r="M59" s="10">
        <f t="shared" si="7"/>
        <v>89.54119194867812</v>
      </c>
      <c r="N59" s="10">
        <f t="shared" si="7"/>
        <v>91.30714420418434</v>
      </c>
      <c r="O59" s="10">
        <f t="shared" si="7"/>
        <v>94.6834414859053</v>
      </c>
      <c r="P59" s="10">
        <f t="shared" si="7"/>
        <v>102.73282485831696</v>
      </c>
      <c r="Q59" s="10">
        <f t="shared" si="7"/>
        <v>96.26493660515291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91.57451565857077</v>
      </c>
      <c r="W59" s="10">
        <f t="shared" si="7"/>
        <v>96.62422495010559</v>
      </c>
      <c r="X59" s="10">
        <f t="shared" si="7"/>
        <v>0</v>
      </c>
      <c r="Y59" s="10">
        <f t="shared" si="7"/>
        <v>0</v>
      </c>
      <c r="Z59" s="11">
        <f t="shared" si="7"/>
        <v>96.62422495010559</v>
      </c>
    </row>
    <row r="60" spans="1:26" ht="12.75">
      <c r="A60" s="38" t="s">
        <v>32</v>
      </c>
      <c r="B60" s="12">
        <f t="shared" si="7"/>
        <v>120.89810154656071</v>
      </c>
      <c r="C60" s="12">
        <f t="shared" si="7"/>
        <v>0</v>
      </c>
      <c r="D60" s="3">
        <f t="shared" si="7"/>
        <v>92.18931184848732</v>
      </c>
      <c r="E60" s="13">
        <f t="shared" si="7"/>
        <v>91.62587297915276</v>
      </c>
      <c r="F60" s="13">
        <f t="shared" si="7"/>
        <v>85.28074540469694</v>
      </c>
      <c r="G60" s="13">
        <f t="shared" si="7"/>
        <v>101.68074050175129</v>
      </c>
      <c r="H60" s="13">
        <f t="shared" si="7"/>
        <v>101.29834185123461</v>
      </c>
      <c r="I60" s="13">
        <f t="shared" si="7"/>
        <v>95.49275470454823</v>
      </c>
      <c r="J60" s="13">
        <f t="shared" si="7"/>
        <v>102.84191648729836</v>
      </c>
      <c r="K60" s="13">
        <f t="shared" si="7"/>
        <v>107.58899231377588</v>
      </c>
      <c r="L60" s="13">
        <f t="shared" si="7"/>
        <v>94.73034984934982</v>
      </c>
      <c r="M60" s="13">
        <f t="shared" si="7"/>
        <v>101.58906069996053</v>
      </c>
      <c r="N60" s="13">
        <f t="shared" si="7"/>
        <v>102.78904380821565</v>
      </c>
      <c r="O60" s="13">
        <f t="shared" si="7"/>
        <v>107.93787448282397</v>
      </c>
      <c r="P60" s="13">
        <f t="shared" si="7"/>
        <v>100.2000113088557</v>
      </c>
      <c r="Q60" s="13">
        <f t="shared" si="7"/>
        <v>103.59371492441902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99.95116126205646</v>
      </c>
      <c r="W60" s="13">
        <f t="shared" si="7"/>
        <v>84.47456046008341</v>
      </c>
      <c r="X60" s="13">
        <f t="shared" si="7"/>
        <v>0</v>
      </c>
      <c r="Y60" s="13">
        <f t="shared" si="7"/>
        <v>0</v>
      </c>
      <c r="Z60" s="14">
        <f t="shared" si="7"/>
        <v>91.62587297915276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96.75215052979257</v>
      </c>
      <c r="E61" s="13">
        <f t="shared" si="7"/>
        <v>96.06326221009684</v>
      </c>
      <c r="F61" s="13">
        <f t="shared" si="7"/>
        <v>90.70035074724055</v>
      </c>
      <c r="G61" s="13">
        <f t="shared" si="7"/>
        <v>110.77165918351797</v>
      </c>
      <c r="H61" s="13">
        <f t="shared" si="7"/>
        <v>117.91566726479385</v>
      </c>
      <c r="I61" s="13">
        <f t="shared" si="7"/>
        <v>105.05562756532794</v>
      </c>
      <c r="J61" s="13">
        <f t="shared" si="7"/>
        <v>119.04960837366299</v>
      </c>
      <c r="K61" s="13">
        <f t="shared" si="7"/>
        <v>119.71994533965034</v>
      </c>
      <c r="L61" s="13">
        <f t="shared" si="7"/>
        <v>110.82381414852239</v>
      </c>
      <c r="M61" s="13">
        <f t="shared" si="7"/>
        <v>116.53443350809387</v>
      </c>
      <c r="N61" s="13">
        <f t="shared" si="7"/>
        <v>117.25703297527217</v>
      </c>
      <c r="O61" s="13">
        <f t="shared" si="7"/>
        <v>122.58465074088558</v>
      </c>
      <c r="P61" s="13">
        <f t="shared" si="7"/>
        <v>106.98080848562364</v>
      </c>
      <c r="Q61" s="13">
        <f t="shared" si="7"/>
        <v>115.3381963911575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111.6103217025283</v>
      </c>
      <c r="W61" s="13">
        <f t="shared" si="7"/>
        <v>84.66592042993643</v>
      </c>
      <c r="X61" s="13">
        <f t="shared" si="7"/>
        <v>0</v>
      </c>
      <c r="Y61" s="13">
        <f t="shared" si="7"/>
        <v>0</v>
      </c>
      <c r="Z61" s="14">
        <f t="shared" si="7"/>
        <v>96.06326221009684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85.62416971691803</v>
      </c>
      <c r="E62" s="13">
        <f t="shared" si="7"/>
        <v>90.0958048520575</v>
      </c>
      <c r="F62" s="13">
        <f t="shared" si="7"/>
        <v>78.96682473547877</v>
      </c>
      <c r="G62" s="13">
        <f t="shared" si="7"/>
        <v>97.47192169010656</v>
      </c>
      <c r="H62" s="13">
        <f t="shared" si="7"/>
        <v>83.70066109027427</v>
      </c>
      <c r="I62" s="13">
        <f t="shared" si="7"/>
        <v>86.48975995267962</v>
      </c>
      <c r="J62" s="13">
        <f t="shared" si="7"/>
        <v>87.21550910949098</v>
      </c>
      <c r="K62" s="13">
        <f t="shared" si="7"/>
        <v>98.13058747219131</v>
      </c>
      <c r="L62" s="13">
        <f t="shared" si="7"/>
        <v>80.5808088745928</v>
      </c>
      <c r="M62" s="13">
        <f t="shared" si="7"/>
        <v>88.27362585733763</v>
      </c>
      <c r="N62" s="13">
        <f t="shared" si="7"/>
        <v>143.3883255232077</v>
      </c>
      <c r="O62" s="13">
        <f t="shared" si="7"/>
        <v>159.92691322807576</v>
      </c>
      <c r="P62" s="13">
        <f t="shared" si="7"/>
        <v>158.85018060581135</v>
      </c>
      <c r="Q62" s="13">
        <f t="shared" si="7"/>
        <v>153.44762658537974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102.16316645663746</v>
      </c>
      <c r="W62" s="13">
        <f t="shared" si="7"/>
        <v>82.29514459299158</v>
      </c>
      <c r="X62" s="13">
        <f t="shared" si="7"/>
        <v>0</v>
      </c>
      <c r="Y62" s="13">
        <f t="shared" si="7"/>
        <v>0</v>
      </c>
      <c r="Z62" s="14">
        <f t="shared" si="7"/>
        <v>90.0958048520575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85.63156662036904</v>
      </c>
      <c r="E63" s="13">
        <f t="shared" si="7"/>
        <v>77.4407680181681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84.49688071149382</v>
      </c>
      <c r="X63" s="13">
        <f t="shared" si="7"/>
        <v>0</v>
      </c>
      <c r="Y63" s="13">
        <f t="shared" si="7"/>
        <v>0</v>
      </c>
      <c r="Z63" s="14">
        <f t="shared" si="7"/>
        <v>77.4407680181681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97.19487653657603</v>
      </c>
      <c r="E64" s="13">
        <f t="shared" si="7"/>
        <v>90.71259052302331</v>
      </c>
      <c r="F64" s="13">
        <f t="shared" si="7"/>
        <v>86.98380739251888</v>
      </c>
      <c r="G64" s="13">
        <f t="shared" si="7"/>
        <v>63.93668463267817</v>
      </c>
      <c r="H64" s="13">
        <f t="shared" si="7"/>
        <v>84.3684327307775</v>
      </c>
      <c r="I64" s="13">
        <f t="shared" si="7"/>
        <v>78.47990500429599</v>
      </c>
      <c r="J64" s="13">
        <f t="shared" si="7"/>
        <v>97.2248824942988</v>
      </c>
      <c r="K64" s="13">
        <f t="shared" si="7"/>
        <v>99.42483161588657</v>
      </c>
      <c r="L64" s="13">
        <f t="shared" si="7"/>
        <v>86.59008451726714</v>
      </c>
      <c r="M64" s="13">
        <f t="shared" si="7"/>
        <v>94.3199751952083</v>
      </c>
      <c r="N64" s="13">
        <f t="shared" si="7"/>
        <v>96.91501207397107</v>
      </c>
      <c r="O64" s="13">
        <f t="shared" si="7"/>
        <v>87.42024985993521</v>
      </c>
      <c r="P64" s="13">
        <f t="shared" si="7"/>
        <v>88.41989520076339</v>
      </c>
      <c r="Q64" s="13">
        <f t="shared" si="7"/>
        <v>90.72841960343644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87.72584522704179</v>
      </c>
      <c r="W64" s="13">
        <f t="shared" si="7"/>
        <v>101.66995788745821</v>
      </c>
      <c r="X64" s="13">
        <f t="shared" si="7"/>
        <v>0</v>
      </c>
      <c r="Y64" s="13">
        <f t="shared" si="7"/>
        <v>0</v>
      </c>
      <c r="Z64" s="14">
        <f t="shared" si="7"/>
        <v>90.71259052302331</v>
      </c>
    </row>
    <row r="65" spans="1:26" ht="12.75">
      <c r="A65" s="39" t="s">
        <v>107</v>
      </c>
      <c r="B65" s="12">
        <f t="shared" si="7"/>
        <v>6390.393963399565</v>
      </c>
      <c r="C65" s="12">
        <f t="shared" si="7"/>
        <v>0</v>
      </c>
      <c r="D65" s="3">
        <f t="shared" si="7"/>
        <v>75.52040008013658</v>
      </c>
      <c r="E65" s="13">
        <f t="shared" si="7"/>
        <v>93.90175654418586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61.157522357129324</v>
      </c>
      <c r="X65" s="13">
        <f t="shared" si="7"/>
        <v>0</v>
      </c>
      <c r="Y65" s="13">
        <f t="shared" si="7"/>
        <v>0</v>
      </c>
      <c r="Z65" s="14">
        <f t="shared" si="7"/>
        <v>93.90175654418586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93.3131785183963</v>
      </c>
      <c r="E66" s="16">
        <f t="shared" si="7"/>
        <v>92.02098123580734</v>
      </c>
      <c r="F66" s="16">
        <f t="shared" si="7"/>
        <v>10.701017244207065</v>
      </c>
      <c r="G66" s="16">
        <f t="shared" si="7"/>
        <v>0.6718942482431798</v>
      </c>
      <c r="H66" s="16">
        <f t="shared" si="7"/>
        <v>0.22946617594964144</v>
      </c>
      <c r="I66" s="16">
        <f t="shared" si="7"/>
        <v>4.058750334910286</v>
      </c>
      <c r="J66" s="16">
        <f t="shared" si="7"/>
        <v>0</v>
      </c>
      <c r="K66" s="16">
        <f t="shared" si="7"/>
        <v>8.17662278037886</v>
      </c>
      <c r="L66" s="16">
        <f t="shared" si="7"/>
        <v>0</v>
      </c>
      <c r="M66" s="16">
        <f t="shared" si="7"/>
        <v>1.5642178811620115</v>
      </c>
      <c r="N66" s="16">
        <f t="shared" si="7"/>
        <v>3.4896107338555247</v>
      </c>
      <c r="O66" s="16">
        <f t="shared" si="7"/>
        <v>6.104013357013061</v>
      </c>
      <c r="P66" s="16">
        <f t="shared" si="7"/>
        <v>0</v>
      </c>
      <c r="Q66" s="16">
        <f t="shared" si="7"/>
        <v>3.32553868417078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2.970864431140933</v>
      </c>
      <c r="W66" s="16">
        <f t="shared" si="7"/>
        <v>161.12521020981526</v>
      </c>
      <c r="X66" s="16">
        <f t="shared" si="7"/>
        <v>0</v>
      </c>
      <c r="Y66" s="16">
        <f t="shared" si="7"/>
        <v>0</v>
      </c>
      <c r="Z66" s="17">
        <f t="shared" si="7"/>
        <v>92.02098123580734</v>
      </c>
    </row>
    <row r="67" spans="1:26" ht="12.75" hidden="1">
      <c r="A67" s="41" t="s">
        <v>286</v>
      </c>
      <c r="B67" s="24">
        <v>33218472577</v>
      </c>
      <c r="C67" s="24"/>
      <c r="D67" s="25">
        <v>37879674000</v>
      </c>
      <c r="E67" s="26">
        <v>37067577000</v>
      </c>
      <c r="F67" s="26">
        <v>3449160632</v>
      </c>
      <c r="G67" s="26">
        <v>3057929890</v>
      </c>
      <c r="H67" s="26">
        <v>2884125570</v>
      </c>
      <c r="I67" s="26">
        <v>9391216092</v>
      </c>
      <c r="J67" s="26">
        <v>2868905925</v>
      </c>
      <c r="K67" s="26">
        <v>2742937261</v>
      </c>
      <c r="L67" s="26">
        <v>2886102659</v>
      </c>
      <c r="M67" s="26">
        <v>8497945845</v>
      </c>
      <c r="N67" s="26">
        <v>2820902878</v>
      </c>
      <c r="O67" s="26">
        <v>2678242143</v>
      </c>
      <c r="P67" s="26">
        <v>2734477734</v>
      </c>
      <c r="Q67" s="26">
        <v>8233622755</v>
      </c>
      <c r="R67" s="26"/>
      <c r="S67" s="26"/>
      <c r="T67" s="26"/>
      <c r="U67" s="26"/>
      <c r="V67" s="26">
        <v>26122784692</v>
      </c>
      <c r="W67" s="26">
        <v>28177129019</v>
      </c>
      <c r="X67" s="26"/>
      <c r="Y67" s="25"/>
      <c r="Z67" s="27">
        <v>37067577000</v>
      </c>
    </row>
    <row r="68" spans="1:26" ht="12.75" hidden="1">
      <c r="A68" s="37" t="s">
        <v>31</v>
      </c>
      <c r="B68" s="19">
        <v>7912380549</v>
      </c>
      <c r="C68" s="19"/>
      <c r="D68" s="20">
        <v>9005517000</v>
      </c>
      <c r="E68" s="21">
        <v>9005517000</v>
      </c>
      <c r="F68" s="21">
        <v>797716392</v>
      </c>
      <c r="G68" s="21">
        <v>726647549</v>
      </c>
      <c r="H68" s="21">
        <v>702640000</v>
      </c>
      <c r="I68" s="21">
        <v>2227003941</v>
      </c>
      <c r="J68" s="21">
        <v>742228479</v>
      </c>
      <c r="K68" s="21">
        <v>762553186</v>
      </c>
      <c r="L68" s="21">
        <v>736783118</v>
      </c>
      <c r="M68" s="21">
        <v>2241564783</v>
      </c>
      <c r="N68" s="21">
        <v>754855315</v>
      </c>
      <c r="O68" s="21">
        <v>756451112</v>
      </c>
      <c r="P68" s="21">
        <v>763578388</v>
      </c>
      <c r="Q68" s="21">
        <v>2274884815</v>
      </c>
      <c r="R68" s="21"/>
      <c r="S68" s="21"/>
      <c r="T68" s="21"/>
      <c r="U68" s="21"/>
      <c r="V68" s="21">
        <v>6743453539</v>
      </c>
      <c r="W68" s="21">
        <v>6754137750</v>
      </c>
      <c r="X68" s="21"/>
      <c r="Y68" s="20"/>
      <c r="Z68" s="23">
        <v>9005517000</v>
      </c>
    </row>
    <row r="69" spans="1:26" ht="12.75" hidden="1">
      <c r="A69" s="38" t="s">
        <v>32</v>
      </c>
      <c r="B69" s="19">
        <v>25092441992</v>
      </c>
      <c r="C69" s="19"/>
      <c r="D69" s="20">
        <v>28704449000</v>
      </c>
      <c r="E69" s="21">
        <v>27777582000</v>
      </c>
      <c r="F69" s="21">
        <v>2629780907</v>
      </c>
      <c r="G69" s="21">
        <v>2314910717</v>
      </c>
      <c r="H69" s="21">
        <v>2158388484</v>
      </c>
      <c r="I69" s="21">
        <v>7103080108</v>
      </c>
      <c r="J69" s="21">
        <v>2118113156</v>
      </c>
      <c r="K69" s="21">
        <v>1968883520</v>
      </c>
      <c r="L69" s="21">
        <v>2109267633</v>
      </c>
      <c r="M69" s="21">
        <v>6196264309</v>
      </c>
      <c r="N69" s="21">
        <v>2041834977</v>
      </c>
      <c r="O69" s="21">
        <v>1907893912</v>
      </c>
      <c r="P69" s="21">
        <v>1958093781</v>
      </c>
      <c r="Q69" s="21">
        <v>5907822670</v>
      </c>
      <c r="R69" s="21"/>
      <c r="S69" s="21"/>
      <c r="T69" s="21"/>
      <c r="U69" s="21"/>
      <c r="V69" s="21">
        <v>19207167087</v>
      </c>
      <c r="W69" s="21">
        <v>21295706537</v>
      </c>
      <c r="X69" s="21"/>
      <c r="Y69" s="20"/>
      <c r="Z69" s="23">
        <v>27777582000</v>
      </c>
    </row>
    <row r="70" spans="1:26" ht="12.75" hidden="1">
      <c r="A70" s="39" t="s">
        <v>103</v>
      </c>
      <c r="B70" s="19">
        <v>14977608000</v>
      </c>
      <c r="C70" s="19"/>
      <c r="D70" s="20">
        <v>15905848000</v>
      </c>
      <c r="E70" s="21">
        <v>15462879000</v>
      </c>
      <c r="F70" s="21">
        <v>1584774264</v>
      </c>
      <c r="G70" s="21">
        <v>1338130566</v>
      </c>
      <c r="H70" s="21">
        <v>1174263609</v>
      </c>
      <c r="I70" s="21">
        <v>4097168439</v>
      </c>
      <c r="J70" s="21">
        <v>1082537000</v>
      </c>
      <c r="K70" s="21">
        <v>1013541998</v>
      </c>
      <c r="L70" s="21">
        <v>1042167146</v>
      </c>
      <c r="M70" s="21">
        <v>3138246144</v>
      </c>
      <c r="N70" s="21">
        <v>1025465926</v>
      </c>
      <c r="O70" s="21">
        <v>962915701</v>
      </c>
      <c r="P70" s="21">
        <v>1070361494</v>
      </c>
      <c r="Q70" s="21">
        <v>3058743121</v>
      </c>
      <c r="R70" s="21"/>
      <c r="S70" s="21"/>
      <c r="T70" s="21"/>
      <c r="U70" s="21"/>
      <c r="V70" s="21">
        <v>10294157704</v>
      </c>
      <c r="W70" s="21">
        <v>11929385997</v>
      </c>
      <c r="X70" s="21"/>
      <c r="Y70" s="20"/>
      <c r="Z70" s="23">
        <v>15462879000</v>
      </c>
    </row>
    <row r="71" spans="1:26" ht="12.75" hidden="1">
      <c r="A71" s="39" t="s">
        <v>104</v>
      </c>
      <c r="B71" s="19">
        <v>5118604000</v>
      </c>
      <c r="C71" s="19"/>
      <c r="D71" s="20">
        <v>6865008000</v>
      </c>
      <c r="E71" s="21">
        <v>6194947200</v>
      </c>
      <c r="F71" s="21">
        <v>874073965</v>
      </c>
      <c r="G71" s="21">
        <v>805109000</v>
      </c>
      <c r="H71" s="21">
        <v>812533206</v>
      </c>
      <c r="I71" s="21">
        <v>2491716171</v>
      </c>
      <c r="J71" s="21">
        <v>863989000</v>
      </c>
      <c r="K71" s="21">
        <v>796699379</v>
      </c>
      <c r="L71" s="21">
        <v>901988697</v>
      </c>
      <c r="M71" s="21">
        <v>2562677076</v>
      </c>
      <c r="N71" s="21">
        <v>541687830</v>
      </c>
      <c r="O71" s="21">
        <v>475240308</v>
      </c>
      <c r="P71" s="21">
        <v>438641201</v>
      </c>
      <c r="Q71" s="21">
        <v>1455569339</v>
      </c>
      <c r="R71" s="21"/>
      <c r="S71" s="21"/>
      <c r="T71" s="21"/>
      <c r="U71" s="21"/>
      <c r="V71" s="21">
        <v>6509962586</v>
      </c>
      <c r="W71" s="21">
        <v>5024008751</v>
      </c>
      <c r="X71" s="21"/>
      <c r="Y71" s="20"/>
      <c r="Z71" s="23">
        <v>6194947200</v>
      </c>
    </row>
    <row r="72" spans="1:26" ht="12.75" hidden="1">
      <c r="A72" s="39" t="s">
        <v>105</v>
      </c>
      <c r="B72" s="19">
        <v>3201736000</v>
      </c>
      <c r="C72" s="19"/>
      <c r="D72" s="20">
        <v>3890049000</v>
      </c>
      <c r="E72" s="21">
        <v>4129964800</v>
      </c>
      <c r="F72" s="21"/>
      <c r="G72" s="21"/>
      <c r="H72" s="21"/>
      <c r="I72" s="21"/>
      <c r="J72" s="21"/>
      <c r="K72" s="21"/>
      <c r="L72" s="21"/>
      <c r="M72" s="21"/>
      <c r="N72" s="21">
        <v>319764057</v>
      </c>
      <c r="O72" s="21">
        <v>300226465</v>
      </c>
      <c r="P72" s="21">
        <v>276871434</v>
      </c>
      <c r="Q72" s="21">
        <v>896861956</v>
      </c>
      <c r="R72" s="21"/>
      <c r="S72" s="21"/>
      <c r="T72" s="21"/>
      <c r="U72" s="21"/>
      <c r="V72" s="21">
        <v>896861956</v>
      </c>
      <c r="W72" s="21">
        <v>2846842792</v>
      </c>
      <c r="X72" s="21"/>
      <c r="Y72" s="20"/>
      <c r="Z72" s="23">
        <v>4129964800</v>
      </c>
    </row>
    <row r="73" spans="1:26" ht="12.75" hidden="1">
      <c r="A73" s="39" t="s">
        <v>106</v>
      </c>
      <c r="B73" s="19">
        <v>1319777000</v>
      </c>
      <c r="C73" s="19"/>
      <c r="D73" s="20">
        <v>1479507000</v>
      </c>
      <c r="E73" s="21">
        <v>1593103000</v>
      </c>
      <c r="F73" s="21">
        <v>132291850</v>
      </c>
      <c r="G73" s="21">
        <v>135749477</v>
      </c>
      <c r="H73" s="21">
        <v>144219000</v>
      </c>
      <c r="I73" s="21">
        <v>412260327</v>
      </c>
      <c r="J73" s="21">
        <v>139902148</v>
      </c>
      <c r="K73" s="21">
        <v>123796269</v>
      </c>
      <c r="L73" s="21">
        <v>134331130</v>
      </c>
      <c r="M73" s="21">
        <v>398029547</v>
      </c>
      <c r="N73" s="21">
        <v>123442817</v>
      </c>
      <c r="O73" s="21">
        <v>136028131</v>
      </c>
      <c r="P73" s="21">
        <v>135881715</v>
      </c>
      <c r="Q73" s="21">
        <v>395352663</v>
      </c>
      <c r="R73" s="21"/>
      <c r="S73" s="21"/>
      <c r="T73" s="21"/>
      <c r="U73" s="21"/>
      <c r="V73" s="21">
        <v>1205642537</v>
      </c>
      <c r="W73" s="21">
        <v>1073077000</v>
      </c>
      <c r="X73" s="21"/>
      <c r="Y73" s="20"/>
      <c r="Z73" s="23">
        <v>1593103000</v>
      </c>
    </row>
    <row r="74" spans="1:26" ht="12.75" hidden="1">
      <c r="A74" s="39" t="s">
        <v>107</v>
      </c>
      <c r="B74" s="19">
        <v>474716992</v>
      </c>
      <c r="C74" s="19"/>
      <c r="D74" s="20">
        <v>564037000</v>
      </c>
      <c r="E74" s="21">
        <v>396688000</v>
      </c>
      <c r="F74" s="21">
        <v>38640828</v>
      </c>
      <c r="G74" s="21">
        <v>35921674</v>
      </c>
      <c r="H74" s="21">
        <v>27372669</v>
      </c>
      <c r="I74" s="21">
        <v>101935171</v>
      </c>
      <c r="J74" s="21">
        <v>31685008</v>
      </c>
      <c r="K74" s="21">
        <v>34845874</v>
      </c>
      <c r="L74" s="21">
        <v>30780660</v>
      </c>
      <c r="M74" s="21">
        <v>97311542</v>
      </c>
      <c r="N74" s="21">
        <v>31474347</v>
      </c>
      <c r="O74" s="21">
        <v>33483307</v>
      </c>
      <c r="P74" s="21">
        <v>36337937</v>
      </c>
      <c r="Q74" s="21">
        <v>101295591</v>
      </c>
      <c r="R74" s="21"/>
      <c r="S74" s="21"/>
      <c r="T74" s="21"/>
      <c r="U74" s="21"/>
      <c r="V74" s="21">
        <v>300542304</v>
      </c>
      <c r="W74" s="21">
        <v>422391997</v>
      </c>
      <c r="X74" s="21"/>
      <c r="Y74" s="20"/>
      <c r="Z74" s="23">
        <v>396688000</v>
      </c>
    </row>
    <row r="75" spans="1:26" ht="12.75" hidden="1">
      <c r="A75" s="40" t="s">
        <v>110</v>
      </c>
      <c r="B75" s="28">
        <v>213650036</v>
      </c>
      <c r="C75" s="28"/>
      <c r="D75" s="29">
        <v>169708000</v>
      </c>
      <c r="E75" s="30">
        <v>284478000</v>
      </c>
      <c r="F75" s="30">
        <v>21663333</v>
      </c>
      <c r="G75" s="30">
        <v>16371624</v>
      </c>
      <c r="H75" s="30">
        <v>23097086</v>
      </c>
      <c r="I75" s="30">
        <v>61132043</v>
      </c>
      <c r="J75" s="30">
        <v>8564290</v>
      </c>
      <c r="K75" s="30">
        <v>11500555</v>
      </c>
      <c r="L75" s="30">
        <v>40051908</v>
      </c>
      <c r="M75" s="30">
        <v>60116753</v>
      </c>
      <c r="N75" s="30">
        <v>24212586</v>
      </c>
      <c r="O75" s="30">
        <v>13897119</v>
      </c>
      <c r="P75" s="30">
        <v>12805565</v>
      </c>
      <c r="Q75" s="30">
        <v>50915270</v>
      </c>
      <c r="R75" s="30"/>
      <c r="S75" s="30"/>
      <c r="T75" s="30"/>
      <c r="U75" s="30"/>
      <c r="V75" s="30">
        <v>172164066</v>
      </c>
      <c r="W75" s="30">
        <v>127284732</v>
      </c>
      <c r="X75" s="30"/>
      <c r="Y75" s="29"/>
      <c r="Z75" s="31">
        <v>284478000</v>
      </c>
    </row>
    <row r="76" spans="1:26" ht="12.75" hidden="1">
      <c r="A76" s="42" t="s">
        <v>287</v>
      </c>
      <c r="B76" s="32">
        <v>30336286000</v>
      </c>
      <c r="C76" s="32"/>
      <c r="D76" s="33">
        <v>35325042976</v>
      </c>
      <c r="E76" s="34">
        <v>34414742451</v>
      </c>
      <c r="F76" s="34">
        <v>2989657360</v>
      </c>
      <c r="G76" s="34">
        <v>2981913741</v>
      </c>
      <c r="H76" s="34">
        <v>2792081627</v>
      </c>
      <c r="I76" s="34">
        <v>8763652728</v>
      </c>
      <c r="J76" s="34">
        <v>2851367852</v>
      </c>
      <c r="K76" s="34">
        <v>2794160587</v>
      </c>
      <c r="L76" s="34">
        <v>2657262453</v>
      </c>
      <c r="M76" s="34">
        <v>8302790892</v>
      </c>
      <c r="N76" s="34">
        <v>2788864405</v>
      </c>
      <c r="O76" s="34">
        <v>2776422364</v>
      </c>
      <c r="P76" s="34">
        <v>2746455838</v>
      </c>
      <c r="Q76" s="34">
        <v>8311742607</v>
      </c>
      <c r="R76" s="34"/>
      <c r="S76" s="34"/>
      <c r="T76" s="34"/>
      <c r="U76" s="34"/>
      <c r="V76" s="34">
        <v>25378186227</v>
      </c>
      <c r="W76" s="34">
        <v>24720675539</v>
      </c>
      <c r="X76" s="34"/>
      <c r="Y76" s="33"/>
      <c r="Z76" s="35">
        <v>34414742451</v>
      </c>
    </row>
    <row r="77" spans="1:26" ht="12.75" hidden="1">
      <c r="A77" s="37" t="s">
        <v>31</v>
      </c>
      <c r="B77" s="19"/>
      <c r="C77" s="19"/>
      <c r="D77" s="20">
        <v>8704249044</v>
      </c>
      <c r="E77" s="21">
        <v>8701511004</v>
      </c>
      <c r="F77" s="21">
        <v>744642403</v>
      </c>
      <c r="G77" s="21">
        <v>627985382</v>
      </c>
      <c r="H77" s="21">
        <v>605616882</v>
      </c>
      <c r="I77" s="21">
        <v>1978244667</v>
      </c>
      <c r="J77" s="21">
        <v>673059689</v>
      </c>
      <c r="K77" s="21">
        <v>674918291</v>
      </c>
      <c r="L77" s="21">
        <v>659145845</v>
      </c>
      <c r="M77" s="21">
        <v>2007123825</v>
      </c>
      <c r="N77" s="21">
        <v>689236831</v>
      </c>
      <c r="O77" s="21">
        <v>716233946</v>
      </c>
      <c r="P77" s="21">
        <v>784445648</v>
      </c>
      <c r="Q77" s="21">
        <v>2189916425</v>
      </c>
      <c r="R77" s="21"/>
      <c r="S77" s="21"/>
      <c r="T77" s="21"/>
      <c r="U77" s="21"/>
      <c r="V77" s="21">
        <v>6175284917</v>
      </c>
      <c r="W77" s="21">
        <v>6526133253</v>
      </c>
      <c r="X77" s="21"/>
      <c r="Y77" s="20"/>
      <c r="Z77" s="23">
        <v>8701511004</v>
      </c>
    </row>
    <row r="78" spans="1:26" ht="12.75" hidden="1">
      <c r="A78" s="38" t="s">
        <v>32</v>
      </c>
      <c r="B78" s="19">
        <v>30336286000</v>
      </c>
      <c r="C78" s="19"/>
      <c r="D78" s="20">
        <v>26462434003</v>
      </c>
      <c r="E78" s="21">
        <v>25451452000</v>
      </c>
      <c r="F78" s="21">
        <v>2242696760</v>
      </c>
      <c r="G78" s="21">
        <v>2353818359</v>
      </c>
      <c r="H78" s="21">
        <v>2186411745</v>
      </c>
      <c r="I78" s="21">
        <v>6782926864</v>
      </c>
      <c r="J78" s="21">
        <v>2178308163</v>
      </c>
      <c r="K78" s="21">
        <v>2118301939</v>
      </c>
      <c r="L78" s="21">
        <v>1998116608</v>
      </c>
      <c r="M78" s="21">
        <v>6294726710</v>
      </c>
      <c r="N78" s="21">
        <v>2098782649</v>
      </c>
      <c r="O78" s="21">
        <v>2059340136</v>
      </c>
      <c r="P78" s="21">
        <v>1962010190</v>
      </c>
      <c r="Q78" s="21">
        <v>6120132975</v>
      </c>
      <c r="R78" s="21"/>
      <c r="S78" s="21"/>
      <c r="T78" s="21"/>
      <c r="U78" s="21"/>
      <c r="V78" s="21">
        <v>19197786549</v>
      </c>
      <c r="W78" s="21">
        <v>17989454494</v>
      </c>
      <c r="X78" s="21"/>
      <c r="Y78" s="20"/>
      <c r="Z78" s="23">
        <v>25451452000</v>
      </c>
    </row>
    <row r="79" spans="1:26" ht="12.75" hidden="1">
      <c r="A79" s="39" t="s">
        <v>103</v>
      </c>
      <c r="B79" s="19"/>
      <c r="C79" s="19"/>
      <c r="D79" s="20">
        <v>15389250000</v>
      </c>
      <c r="E79" s="21">
        <v>14854145999</v>
      </c>
      <c r="F79" s="21">
        <v>1437395816</v>
      </c>
      <c r="G79" s="21">
        <v>1482269430</v>
      </c>
      <c r="H79" s="21">
        <v>1384640770</v>
      </c>
      <c r="I79" s="21">
        <v>4304306016</v>
      </c>
      <c r="J79" s="21">
        <v>1288756059</v>
      </c>
      <c r="K79" s="21">
        <v>1213411926</v>
      </c>
      <c r="L79" s="21">
        <v>1154969381</v>
      </c>
      <c r="M79" s="21">
        <v>3657137366</v>
      </c>
      <c r="N79" s="21">
        <v>1202430919</v>
      </c>
      <c r="O79" s="21">
        <v>1180386849</v>
      </c>
      <c r="P79" s="21">
        <v>1145081380</v>
      </c>
      <c r="Q79" s="21">
        <v>3527899148</v>
      </c>
      <c r="R79" s="21"/>
      <c r="S79" s="21"/>
      <c r="T79" s="21"/>
      <c r="U79" s="21"/>
      <c r="V79" s="21">
        <v>11489342530</v>
      </c>
      <c r="W79" s="21">
        <v>10100124456</v>
      </c>
      <c r="X79" s="21"/>
      <c r="Y79" s="20"/>
      <c r="Z79" s="23">
        <v>14854145999</v>
      </c>
    </row>
    <row r="80" spans="1:26" ht="12.75" hidden="1">
      <c r="A80" s="39" t="s">
        <v>104</v>
      </c>
      <c r="B80" s="19"/>
      <c r="C80" s="19"/>
      <c r="D80" s="20">
        <v>5878106101</v>
      </c>
      <c r="E80" s="21">
        <v>5581387540</v>
      </c>
      <c r="F80" s="21">
        <v>690228456</v>
      </c>
      <c r="G80" s="21">
        <v>784755214</v>
      </c>
      <c r="H80" s="21">
        <v>680095665</v>
      </c>
      <c r="I80" s="21">
        <v>2155079335</v>
      </c>
      <c r="J80" s="21">
        <v>753532405</v>
      </c>
      <c r="K80" s="21">
        <v>781805781</v>
      </c>
      <c r="L80" s="21">
        <v>726829788</v>
      </c>
      <c r="M80" s="21">
        <v>2262167974</v>
      </c>
      <c r="N80" s="21">
        <v>776717109</v>
      </c>
      <c r="O80" s="21">
        <v>760037155</v>
      </c>
      <c r="P80" s="21">
        <v>696782340</v>
      </c>
      <c r="Q80" s="21">
        <v>2233536604</v>
      </c>
      <c r="R80" s="21"/>
      <c r="S80" s="21"/>
      <c r="T80" s="21"/>
      <c r="U80" s="21"/>
      <c r="V80" s="21">
        <v>6650783913</v>
      </c>
      <c r="W80" s="21">
        <v>4134515266</v>
      </c>
      <c r="X80" s="21"/>
      <c r="Y80" s="20"/>
      <c r="Z80" s="23">
        <v>5581387540</v>
      </c>
    </row>
    <row r="81" spans="1:26" ht="12.75" hidden="1">
      <c r="A81" s="39" t="s">
        <v>105</v>
      </c>
      <c r="B81" s="19"/>
      <c r="C81" s="19"/>
      <c r="D81" s="20">
        <v>3331109901</v>
      </c>
      <c r="E81" s="21">
        <v>3198276460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2405493358</v>
      </c>
      <c r="X81" s="21"/>
      <c r="Y81" s="20"/>
      <c r="Z81" s="23">
        <v>3198276460</v>
      </c>
    </row>
    <row r="82" spans="1:26" ht="12.75" hidden="1">
      <c r="A82" s="39" t="s">
        <v>106</v>
      </c>
      <c r="B82" s="19"/>
      <c r="C82" s="19"/>
      <c r="D82" s="20">
        <v>1438005002</v>
      </c>
      <c r="E82" s="21">
        <v>1445145001</v>
      </c>
      <c r="F82" s="21">
        <v>115072488</v>
      </c>
      <c r="G82" s="21">
        <v>86793715</v>
      </c>
      <c r="H82" s="21">
        <v>121675310</v>
      </c>
      <c r="I82" s="21">
        <v>323541513</v>
      </c>
      <c r="J82" s="21">
        <v>136019699</v>
      </c>
      <c r="K82" s="21">
        <v>123084232</v>
      </c>
      <c r="L82" s="21">
        <v>116317439</v>
      </c>
      <c r="M82" s="21">
        <v>375421370</v>
      </c>
      <c r="N82" s="21">
        <v>119634621</v>
      </c>
      <c r="O82" s="21">
        <v>118916132</v>
      </c>
      <c r="P82" s="21">
        <v>120146470</v>
      </c>
      <c r="Q82" s="21">
        <v>358697223</v>
      </c>
      <c r="R82" s="21"/>
      <c r="S82" s="21"/>
      <c r="T82" s="21"/>
      <c r="U82" s="21"/>
      <c r="V82" s="21">
        <v>1057660106</v>
      </c>
      <c r="W82" s="21">
        <v>1090996934</v>
      </c>
      <c r="X82" s="21"/>
      <c r="Y82" s="20"/>
      <c r="Z82" s="23">
        <v>1445145001</v>
      </c>
    </row>
    <row r="83" spans="1:26" ht="12.75" hidden="1">
      <c r="A83" s="39" t="s">
        <v>107</v>
      </c>
      <c r="B83" s="19">
        <v>30336286000</v>
      </c>
      <c r="C83" s="19"/>
      <c r="D83" s="20">
        <v>425962999</v>
      </c>
      <c r="E83" s="21">
        <v>372497000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258324480</v>
      </c>
      <c r="X83" s="21"/>
      <c r="Y83" s="20"/>
      <c r="Z83" s="23">
        <v>372497000</v>
      </c>
    </row>
    <row r="84" spans="1:26" ht="12.75" hidden="1">
      <c r="A84" s="40" t="s">
        <v>110</v>
      </c>
      <c r="B84" s="28"/>
      <c r="C84" s="28"/>
      <c r="D84" s="29">
        <v>158359929</v>
      </c>
      <c r="E84" s="30">
        <v>261779447</v>
      </c>
      <c r="F84" s="30">
        <v>2318197</v>
      </c>
      <c r="G84" s="30">
        <v>110000</v>
      </c>
      <c r="H84" s="30">
        <v>53000</v>
      </c>
      <c r="I84" s="30">
        <v>2481197</v>
      </c>
      <c r="J84" s="30"/>
      <c r="K84" s="30">
        <v>940357</v>
      </c>
      <c r="L84" s="30"/>
      <c r="M84" s="30">
        <v>940357</v>
      </c>
      <c r="N84" s="30">
        <v>844925</v>
      </c>
      <c r="O84" s="30">
        <v>848282</v>
      </c>
      <c r="P84" s="30"/>
      <c r="Q84" s="30">
        <v>1693207</v>
      </c>
      <c r="R84" s="30"/>
      <c r="S84" s="30"/>
      <c r="T84" s="30"/>
      <c r="U84" s="30"/>
      <c r="V84" s="30">
        <v>5114761</v>
      </c>
      <c r="W84" s="30">
        <v>205087792</v>
      </c>
      <c r="X84" s="30"/>
      <c r="Y84" s="29"/>
      <c r="Z84" s="31">
        <v>261779447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3295771000</v>
      </c>
      <c r="F5" s="358">
        <f t="shared" si="0"/>
        <v>3172152000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2379114000</v>
      </c>
      <c r="Y5" s="358">
        <f t="shared" si="0"/>
        <v>-2379114000</v>
      </c>
      <c r="Z5" s="359">
        <f>+IF(X5&lt;&gt;0,+(Y5/X5)*100,0)</f>
        <v>-100</v>
      </c>
      <c r="AA5" s="360">
        <f>+AA6+AA8+AA11+AA13+AA15</f>
        <v>3172152000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961126000</v>
      </c>
      <c r="F6" s="59">
        <f t="shared" si="1"/>
        <v>951126000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713344500</v>
      </c>
      <c r="Y6" s="59">
        <f t="shared" si="1"/>
        <v>-713344500</v>
      </c>
      <c r="Z6" s="61">
        <f>+IF(X6&lt;&gt;0,+(Y6/X6)*100,0)</f>
        <v>-100</v>
      </c>
      <c r="AA6" s="62">
        <f t="shared" si="1"/>
        <v>951126000</v>
      </c>
    </row>
    <row r="7" spans="1:27" ht="12.75">
      <c r="A7" s="291" t="s">
        <v>229</v>
      </c>
      <c r="B7" s="142"/>
      <c r="C7" s="60"/>
      <c r="D7" s="340"/>
      <c r="E7" s="60">
        <v>961126000</v>
      </c>
      <c r="F7" s="59">
        <v>951126000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713344500</v>
      </c>
      <c r="Y7" s="59">
        <v>-713344500</v>
      </c>
      <c r="Z7" s="61">
        <v>-100</v>
      </c>
      <c r="AA7" s="62">
        <v>951126000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1083058000</v>
      </c>
      <c r="F8" s="59">
        <f t="shared" si="2"/>
        <v>971952000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728964000</v>
      </c>
      <c r="Y8" s="59">
        <f t="shared" si="2"/>
        <v>-728964000</v>
      </c>
      <c r="Z8" s="61">
        <f>+IF(X8&lt;&gt;0,+(Y8/X8)*100,0)</f>
        <v>-100</v>
      </c>
      <c r="AA8" s="62">
        <f>SUM(AA9:AA10)</f>
        <v>971952000</v>
      </c>
    </row>
    <row r="9" spans="1:27" ht="12.75">
      <c r="A9" s="291" t="s">
        <v>230</v>
      </c>
      <c r="B9" s="142"/>
      <c r="C9" s="60"/>
      <c r="D9" s="340"/>
      <c r="E9" s="60">
        <v>1083058000</v>
      </c>
      <c r="F9" s="59">
        <v>971952000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728964000</v>
      </c>
      <c r="Y9" s="59">
        <v>-728964000</v>
      </c>
      <c r="Z9" s="61">
        <v>-100</v>
      </c>
      <c r="AA9" s="62">
        <v>971952000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617233000</v>
      </c>
      <c r="F11" s="364">
        <f t="shared" si="3"/>
        <v>612032000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459024000</v>
      </c>
      <c r="Y11" s="364">
        <f t="shared" si="3"/>
        <v>-459024000</v>
      </c>
      <c r="Z11" s="365">
        <f>+IF(X11&lt;&gt;0,+(Y11/X11)*100,0)</f>
        <v>-100</v>
      </c>
      <c r="AA11" s="366">
        <f t="shared" si="3"/>
        <v>612032000</v>
      </c>
    </row>
    <row r="12" spans="1:27" ht="12.75">
      <c r="A12" s="291" t="s">
        <v>232</v>
      </c>
      <c r="B12" s="136"/>
      <c r="C12" s="60"/>
      <c r="D12" s="340"/>
      <c r="E12" s="60">
        <v>617233000</v>
      </c>
      <c r="F12" s="59">
        <v>612032000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459024000</v>
      </c>
      <c r="Y12" s="59">
        <v>-459024000</v>
      </c>
      <c r="Z12" s="61">
        <v>-100</v>
      </c>
      <c r="AA12" s="62">
        <v>612032000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543298000</v>
      </c>
      <c r="F13" s="342">
        <f t="shared" si="4"/>
        <v>543298000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407473500</v>
      </c>
      <c r="Y13" s="342">
        <f t="shared" si="4"/>
        <v>-407473500</v>
      </c>
      <c r="Z13" s="335">
        <f>+IF(X13&lt;&gt;0,+(Y13/X13)*100,0)</f>
        <v>-100</v>
      </c>
      <c r="AA13" s="273">
        <f t="shared" si="4"/>
        <v>543298000</v>
      </c>
    </row>
    <row r="14" spans="1:27" ht="12.75">
      <c r="A14" s="291" t="s">
        <v>233</v>
      </c>
      <c r="B14" s="136"/>
      <c r="C14" s="60"/>
      <c r="D14" s="340"/>
      <c r="E14" s="60">
        <v>543298000</v>
      </c>
      <c r="F14" s="59">
        <v>543298000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407473500</v>
      </c>
      <c r="Y14" s="59">
        <v>-407473500</v>
      </c>
      <c r="Z14" s="61">
        <v>-100</v>
      </c>
      <c r="AA14" s="62">
        <v>543298000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91056000</v>
      </c>
      <c r="F15" s="59">
        <f t="shared" si="5"/>
        <v>93744000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70308000</v>
      </c>
      <c r="Y15" s="59">
        <f t="shared" si="5"/>
        <v>-70308000</v>
      </c>
      <c r="Z15" s="61">
        <f>+IF(X15&lt;&gt;0,+(Y15/X15)*100,0)</f>
        <v>-100</v>
      </c>
      <c r="AA15" s="62">
        <f>SUM(AA16:AA20)</f>
        <v>93744000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91056000</v>
      </c>
      <c r="F20" s="59">
        <v>93744000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70308000</v>
      </c>
      <c r="Y20" s="59">
        <v>-70308000</v>
      </c>
      <c r="Z20" s="61">
        <v>-100</v>
      </c>
      <c r="AA20" s="62">
        <v>93744000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19058000</v>
      </c>
      <c r="F22" s="345">
        <f t="shared" si="6"/>
        <v>19058000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14293500</v>
      </c>
      <c r="Y22" s="345">
        <f t="shared" si="6"/>
        <v>-14293500</v>
      </c>
      <c r="Z22" s="336">
        <f>+IF(X22&lt;&gt;0,+(Y22/X22)*100,0)</f>
        <v>-100</v>
      </c>
      <c r="AA22" s="350">
        <f>SUM(AA23:AA32)</f>
        <v>19058000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19058000</v>
      </c>
      <c r="F32" s="59">
        <v>19058000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14293500</v>
      </c>
      <c r="Y32" s="59">
        <v>-14293500</v>
      </c>
      <c r="Z32" s="61">
        <v>-100</v>
      </c>
      <c r="AA32" s="62">
        <v>19058000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1867828000</v>
      </c>
      <c r="D40" s="344">
        <f t="shared" si="9"/>
        <v>0</v>
      </c>
      <c r="E40" s="343">
        <f t="shared" si="9"/>
        <v>1039880000</v>
      </c>
      <c r="F40" s="345">
        <f t="shared" si="9"/>
        <v>999633000</v>
      </c>
      <c r="G40" s="345">
        <f t="shared" si="9"/>
        <v>163005230</v>
      </c>
      <c r="H40" s="343">
        <f t="shared" si="9"/>
        <v>169956556</v>
      </c>
      <c r="I40" s="343">
        <f t="shared" si="9"/>
        <v>225460011</v>
      </c>
      <c r="J40" s="345">
        <f t="shared" si="9"/>
        <v>558421797</v>
      </c>
      <c r="K40" s="345">
        <f t="shared" si="9"/>
        <v>215297733</v>
      </c>
      <c r="L40" s="343">
        <f t="shared" si="9"/>
        <v>283781997</v>
      </c>
      <c r="M40" s="343">
        <f t="shared" si="9"/>
        <v>261860564</v>
      </c>
      <c r="N40" s="345">
        <f t="shared" si="9"/>
        <v>760940294</v>
      </c>
      <c r="O40" s="345">
        <f t="shared" si="9"/>
        <v>177206588</v>
      </c>
      <c r="P40" s="343">
        <f t="shared" si="9"/>
        <v>202568893</v>
      </c>
      <c r="Q40" s="343">
        <f t="shared" si="9"/>
        <v>198031867</v>
      </c>
      <c r="R40" s="345">
        <f t="shared" si="9"/>
        <v>577807348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1897169439</v>
      </c>
      <c r="X40" s="343">
        <f t="shared" si="9"/>
        <v>749724750</v>
      </c>
      <c r="Y40" s="345">
        <f t="shared" si="9"/>
        <v>1147444689</v>
      </c>
      <c r="Z40" s="336">
        <f>+IF(X40&lt;&gt;0,+(Y40/X40)*100,0)</f>
        <v>153.04879410743743</v>
      </c>
      <c r="AA40" s="350">
        <f>SUM(AA41:AA49)</f>
        <v>999633000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1867828000</v>
      </c>
      <c r="D49" s="368"/>
      <c r="E49" s="54">
        <v>1039880000</v>
      </c>
      <c r="F49" s="53">
        <v>999633000</v>
      </c>
      <c r="G49" s="53">
        <v>163005230</v>
      </c>
      <c r="H49" s="54">
        <v>169956556</v>
      </c>
      <c r="I49" s="54">
        <v>225460011</v>
      </c>
      <c r="J49" s="53">
        <v>558421797</v>
      </c>
      <c r="K49" s="53">
        <v>215297733</v>
      </c>
      <c r="L49" s="54">
        <v>283781997</v>
      </c>
      <c r="M49" s="54">
        <v>261860564</v>
      </c>
      <c r="N49" s="53">
        <v>760940294</v>
      </c>
      <c r="O49" s="53">
        <v>177206588</v>
      </c>
      <c r="P49" s="54">
        <v>202568893</v>
      </c>
      <c r="Q49" s="54">
        <v>198031867</v>
      </c>
      <c r="R49" s="53">
        <v>577807348</v>
      </c>
      <c r="S49" s="53"/>
      <c r="T49" s="54"/>
      <c r="U49" s="54"/>
      <c r="V49" s="53"/>
      <c r="W49" s="53">
        <v>1897169439</v>
      </c>
      <c r="X49" s="54">
        <v>749724750</v>
      </c>
      <c r="Y49" s="53">
        <v>1147444689</v>
      </c>
      <c r="Z49" s="94">
        <v>153.05</v>
      </c>
      <c r="AA49" s="95">
        <v>999633000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1867828000</v>
      </c>
      <c r="D60" s="346">
        <f t="shared" si="14"/>
        <v>0</v>
      </c>
      <c r="E60" s="219">
        <f t="shared" si="14"/>
        <v>4354709000</v>
      </c>
      <c r="F60" s="264">
        <f t="shared" si="14"/>
        <v>4190843000</v>
      </c>
      <c r="G60" s="264">
        <f t="shared" si="14"/>
        <v>163005230</v>
      </c>
      <c r="H60" s="219">
        <f t="shared" si="14"/>
        <v>169956556</v>
      </c>
      <c r="I60" s="219">
        <f t="shared" si="14"/>
        <v>225460011</v>
      </c>
      <c r="J60" s="264">
        <f t="shared" si="14"/>
        <v>558421797</v>
      </c>
      <c r="K60" s="264">
        <f t="shared" si="14"/>
        <v>215297733</v>
      </c>
      <c r="L60" s="219">
        <f t="shared" si="14"/>
        <v>283781997</v>
      </c>
      <c r="M60" s="219">
        <f t="shared" si="14"/>
        <v>261860564</v>
      </c>
      <c r="N60" s="264">
        <f t="shared" si="14"/>
        <v>760940294</v>
      </c>
      <c r="O60" s="264">
        <f t="shared" si="14"/>
        <v>177206588</v>
      </c>
      <c r="P60" s="219">
        <f t="shared" si="14"/>
        <v>202568893</v>
      </c>
      <c r="Q60" s="219">
        <f t="shared" si="14"/>
        <v>198031867</v>
      </c>
      <c r="R60" s="264">
        <f t="shared" si="14"/>
        <v>577807348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1897169439</v>
      </c>
      <c r="X60" s="219">
        <f t="shared" si="14"/>
        <v>3143132250</v>
      </c>
      <c r="Y60" s="264">
        <f t="shared" si="14"/>
        <v>-1245962811</v>
      </c>
      <c r="Z60" s="337">
        <f>+IF(X60&lt;&gt;0,+(Y60/X60)*100,0)</f>
        <v>-39.640801337582914</v>
      </c>
      <c r="AA60" s="232">
        <f>+AA57+AA54+AA51+AA40+AA37+AA34+AA22+AA5</f>
        <v>4190843000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15220946909</v>
      </c>
      <c r="D5" s="153">
        <f>SUM(D6:D8)</f>
        <v>0</v>
      </c>
      <c r="E5" s="154">
        <f t="shared" si="0"/>
        <v>16578721000</v>
      </c>
      <c r="F5" s="100">
        <f t="shared" si="0"/>
        <v>16547447000</v>
      </c>
      <c r="G5" s="100">
        <f t="shared" si="0"/>
        <v>2622006311</v>
      </c>
      <c r="H5" s="100">
        <f t="shared" si="0"/>
        <v>974996214</v>
      </c>
      <c r="I5" s="100">
        <f t="shared" si="0"/>
        <v>1010252776</v>
      </c>
      <c r="J5" s="100">
        <f t="shared" si="0"/>
        <v>4607255301</v>
      </c>
      <c r="K5" s="100">
        <f t="shared" si="0"/>
        <v>1030974186</v>
      </c>
      <c r="L5" s="100">
        <f t="shared" si="0"/>
        <v>1050528798</v>
      </c>
      <c r="M5" s="100">
        <f t="shared" si="0"/>
        <v>1418325416</v>
      </c>
      <c r="N5" s="100">
        <f t="shared" si="0"/>
        <v>3499828400</v>
      </c>
      <c r="O5" s="100">
        <f t="shared" si="0"/>
        <v>1927408391</v>
      </c>
      <c r="P5" s="100">
        <f t="shared" si="0"/>
        <v>1205928264</v>
      </c>
      <c r="Q5" s="100">
        <f t="shared" si="0"/>
        <v>1974538672</v>
      </c>
      <c r="R5" s="100">
        <f t="shared" si="0"/>
        <v>5107875327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13214959028</v>
      </c>
      <c r="X5" s="100">
        <f t="shared" si="0"/>
        <v>12417779914</v>
      </c>
      <c r="Y5" s="100">
        <f t="shared" si="0"/>
        <v>797179114</v>
      </c>
      <c r="Z5" s="137">
        <f>+IF(X5&lt;&gt;0,+(Y5/X5)*100,0)</f>
        <v>6.4196589045780055</v>
      </c>
      <c r="AA5" s="153">
        <f>SUM(AA6:AA8)</f>
        <v>16547447000</v>
      </c>
    </row>
    <row r="6" spans="1:27" ht="12.75">
      <c r="A6" s="138" t="s">
        <v>75</v>
      </c>
      <c r="B6" s="136"/>
      <c r="C6" s="155">
        <v>5323087</v>
      </c>
      <c r="D6" s="155"/>
      <c r="E6" s="156">
        <v>6010000</v>
      </c>
      <c r="F6" s="60">
        <v>6125000</v>
      </c>
      <c r="G6" s="60">
        <v>15836</v>
      </c>
      <c r="H6" s="60">
        <v>92124</v>
      </c>
      <c r="I6" s="60">
        <v>10</v>
      </c>
      <c r="J6" s="60">
        <v>107970</v>
      </c>
      <c r="K6" s="60">
        <v>331</v>
      </c>
      <c r="L6" s="60">
        <v>31</v>
      </c>
      <c r="M6" s="60">
        <v>447</v>
      </c>
      <c r="N6" s="60">
        <v>809</v>
      </c>
      <c r="O6" s="60">
        <v>1805</v>
      </c>
      <c r="P6" s="60"/>
      <c r="Q6" s="60">
        <v>62957</v>
      </c>
      <c r="R6" s="60">
        <v>64762</v>
      </c>
      <c r="S6" s="60"/>
      <c r="T6" s="60"/>
      <c r="U6" s="60"/>
      <c r="V6" s="60"/>
      <c r="W6" s="60">
        <v>173541</v>
      </c>
      <c r="X6" s="60">
        <v>4507497</v>
      </c>
      <c r="Y6" s="60">
        <v>-4333956</v>
      </c>
      <c r="Z6" s="140">
        <v>-96.15</v>
      </c>
      <c r="AA6" s="155">
        <v>6125000</v>
      </c>
    </row>
    <row r="7" spans="1:27" ht="12.75">
      <c r="A7" s="138" t="s">
        <v>76</v>
      </c>
      <c r="B7" s="136"/>
      <c r="C7" s="157">
        <v>15162123116</v>
      </c>
      <c r="D7" s="157"/>
      <c r="E7" s="158">
        <v>16572711000</v>
      </c>
      <c r="F7" s="159">
        <v>16541322000</v>
      </c>
      <c r="G7" s="159">
        <v>2621749475</v>
      </c>
      <c r="H7" s="159">
        <v>967944224</v>
      </c>
      <c r="I7" s="159">
        <v>1008754109</v>
      </c>
      <c r="J7" s="159">
        <v>4598447808</v>
      </c>
      <c r="K7" s="159">
        <v>1029040253</v>
      </c>
      <c r="L7" s="159">
        <v>1047780950</v>
      </c>
      <c r="M7" s="159">
        <v>1415262581</v>
      </c>
      <c r="N7" s="159">
        <v>3492083784</v>
      </c>
      <c r="O7" s="159">
        <v>1920689446</v>
      </c>
      <c r="P7" s="159">
        <v>1202909118</v>
      </c>
      <c r="Q7" s="159">
        <v>1972439777</v>
      </c>
      <c r="R7" s="159">
        <v>5096038341</v>
      </c>
      <c r="S7" s="159"/>
      <c r="T7" s="159"/>
      <c r="U7" s="159"/>
      <c r="V7" s="159"/>
      <c r="W7" s="159">
        <v>13186569933</v>
      </c>
      <c r="X7" s="159">
        <v>12413272417</v>
      </c>
      <c r="Y7" s="159">
        <v>773297516</v>
      </c>
      <c r="Z7" s="141">
        <v>6.23</v>
      </c>
      <c r="AA7" s="157">
        <v>16541322000</v>
      </c>
    </row>
    <row r="8" spans="1:27" ht="12.75">
      <c r="A8" s="138" t="s">
        <v>77</v>
      </c>
      <c r="B8" s="136"/>
      <c r="C8" s="155">
        <v>53500706</v>
      </c>
      <c r="D8" s="155"/>
      <c r="E8" s="156"/>
      <c r="F8" s="60"/>
      <c r="G8" s="60">
        <v>241000</v>
      </c>
      <c r="H8" s="60">
        <v>6959866</v>
      </c>
      <c r="I8" s="60">
        <v>1498657</v>
      </c>
      <c r="J8" s="60">
        <v>8699523</v>
      </c>
      <c r="K8" s="60">
        <v>1933602</v>
      </c>
      <c r="L8" s="60">
        <v>2747817</v>
      </c>
      <c r="M8" s="60">
        <v>3062388</v>
      </c>
      <c r="N8" s="60">
        <v>7743807</v>
      </c>
      <c r="O8" s="60">
        <v>6717140</v>
      </c>
      <c r="P8" s="60">
        <v>3019146</v>
      </c>
      <c r="Q8" s="60">
        <v>2035938</v>
      </c>
      <c r="R8" s="60">
        <v>11772224</v>
      </c>
      <c r="S8" s="60"/>
      <c r="T8" s="60"/>
      <c r="U8" s="60"/>
      <c r="V8" s="60"/>
      <c r="W8" s="60">
        <v>28215554</v>
      </c>
      <c r="X8" s="60"/>
      <c r="Y8" s="60">
        <v>28215554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2479808199</v>
      </c>
      <c r="D9" s="153">
        <f>SUM(D10:D14)</f>
        <v>0</v>
      </c>
      <c r="E9" s="154">
        <f t="shared" si="1"/>
        <v>3040566123</v>
      </c>
      <c r="F9" s="100">
        <f t="shared" si="1"/>
        <v>2947157000</v>
      </c>
      <c r="G9" s="100">
        <f t="shared" si="1"/>
        <v>76843479</v>
      </c>
      <c r="H9" s="100">
        <f t="shared" si="1"/>
        <v>-6469614</v>
      </c>
      <c r="I9" s="100">
        <f t="shared" si="1"/>
        <v>194158595</v>
      </c>
      <c r="J9" s="100">
        <f t="shared" si="1"/>
        <v>264532460</v>
      </c>
      <c r="K9" s="100">
        <f t="shared" si="1"/>
        <v>82469139</v>
      </c>
      <c r="L9" s="100">
        <f t="shared" si="1"/>
        <v>388819857</v>
      </c>
      <c r="M9" s="100">
        <f t="shared" si="1"/>
        <v>187174703</v>
      </c>
      <c r="N9" s="100">
        <f t="shared" si="1"/>
        <v>658463699</v>
      </c>
      <c r="O9" s="100">
        <f t="shared" si="1"/>
        <v>85751570</v>
      </c>
      <c r="P9" s="100">
        <f t="shared" si="1"/>
        <v>183195736</v>
      </c>
      <c r="Q9" s="100">
        <f t="shared" si="1"/>
        <v>107834016</v>
      </c>
      <c r="R9" s="100">
        <f t="shared" si="1"/>
        <v>376781322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1299777481</v>
      </c>
      <c r="X9" s="100">
        <f t="shared" si="1"/>
        <v>2390108087</v>
      </c>
      <c r="Y9" s="100">
        <f t="shared" si="1"/>
        <v>-1090330606</v>
      </c>
      <c r="Z9" s="137">
        <f>+IF(X9&lt;&gt;0,+(Y9/X9)*100,0)</f>
        <v>-45.61846436696317</v>
      </c>
      <c r="AA9" s="153">
        <f>SUM(AA10:AA14)</f>
        <v>2947157000</v>
      </c>
    </row>
    <row r="10" spans="1:27" ht="12.75">
      <c r="A10" s="138" t="s">
        <v>79</v>
      </c>
      <c r="B10" s="136"/>
      <c r="C10" s="155">
        <v>135137415</v>
      </c>
      <c r="D10" s="155"/>
      <c r="E10" s="156">
        <v>125513691</v>
      </c>
      <c r="F10" s="60">
        <v>105807000</v>
      </c>
      <c r="G10" s="60">
        <v>2762500</v>
      </c>
      <c r="H10" s="60">
        <v>4551799</v>
      </c>
      <c r="I10" s="60">
        <v>7474908</v>
      </c>
      <c r="J10" s="60">
        <v>14789207</v>
      </c>
      <c r="K10" s="60">
        <v>7687444</v>
      </c>
      <c r="L10" s="60">
        <v>8778706</v>
      </c>
      <c r="M10" s="60">
        <v>8917559</v>
      </c>
      <c r="N10" s="60">
        <v>25383709</v>
      </c>
      <c r="O10" s="60">
        <v>2163880</v>
      </c>
      <c r="P10" s="60">
        <v>6935933</v>
      </c>
      <c r="Q10" s="60">
        <v>2412292</v>
      </c>
      <c r="R10" s="60">
        <v>11512105</v>
      </c>
      <c r="S10" s="60"/>
      <c r="T10" s="60"/>
      <c r="U10" s="60"/>
      <c r="V10" s="60"/>
      <c r="W10" s="60">
        <v>51685021</v>
      </c>
      <c r="X10" s="60">
        <v>85300679</v>
      </c>
      <c r="Y10" s="60">
        <v>-33615658</v>
      </c>
      <c r="Z10" s="140">
        <v>-39.41</v>
      </c>
      <c r="AA10" s="155">
        <v>105807000</v>
      </c>
    </row>
    <row r="11" spans="1:27" ht="12.75">
      <c r="A11" s="138" t="s">
        <v>80</v>
      </c>
      <c r="B11" s="136"/>
      <c r="C11" s="155">
        <v>108857000</v>
      </c>
      <c r="D11" s="155"/>
      <c r="E11" s="156">
        <v>124059000</v>
      </c>
      <c r="F11" s="60">
        <v>70393000</v>
      </c>
      <c r="G11" s="60">
        <v>5014359</v>
      </c>
      <c r="H11" s="60">
        <v>-2218586</v>
      </c>
      <c r="I11" s="60">
        <v>8209049</v>
      </c>
      <c r="J11" s="60">
        <v>11004822</v>
      </c>
      <c r="K11" s="60">
        <v>6255556</v>
      </c>
      <c r="L11" s="60">
        <v>8177402</v>
      </c>
      <c r="M11" s="60">
        <v>12781388</v>
      </c>
      <c r="N11" s="60">
        <v>27214346</v>
      </c>
      <c r="O11" s="60">
        <v>8188125</v>
      </c>
      <c r="P11" s="60">
        <v>10319589</v>
      </c>
      <c r="Q11" s="60">
        <v>763968</v>
      </c>
      <c r="R11" s="60">
        <v>19271682</v>
      </c>
      <c r="S11" s="60"/>
      <c r="T11" s="60"/>
      <c r="U11" s="60"/>
      <c r="V11" s="60"/>
      <c r="W11" s="60">
        <v>57490850</v>
      </c>
      <c r="X11" s="60">
        <v>92933253</v>
      </c>
      <c r="Y11" s="60">
        <v>-35442403</v>
      </c>
      <c r="Z11" s="140">
        <v>-38.14</v>
      </c>
      <c r="AA11" s="155">
        <v>70393000</v>
      </c>
    </row>
    <row r="12" spans="1:27" ht="12.75">
      <c r="A12" s="138" t="s">
        <v>81</v>
      </c>
      <c r="B12" s="136"/>
      <c r="C12" s="155">
        <v>673347466</v>
      </c>
      <c r="D12" s="155"/>
      <c r="E12" s="156">
        <v>1118714000</v>
      </c>
      <c r="F12" s="60">
        <v>939916000</v>
      </c>
      <c r="G12" s="60">
        <v>58342481</v>
      </c>
      <c r="H12" s="60">
        <v>23807949</v>
      </c>
      <c r="I12" s="60">
        <v>48274860</v>
      </c>
      <c r="J12" s="60">
        <v>130425290</v>
      </c>
      <c r="K12" s="60">
        <v>25462800</v>
      </c>
      <c r="L12" s="60">
        <v>120738340</v>
      </c>
      <c r="M12" s="60">
        <v>58510081</v>
      </c>
      <c r="N12" s="60">
        <v>204711221</v>
      </c>
      <c r="O12" s="60">
        <v>48165132</v>
      </c>
      <c r="P12" s="60">
        <v>42166229</v>
      </c>
      <c r="Q12" s="60">
        <v>40316784</v>
      </c>
      <c r="R12" s="60">
        <v>130648145</v>
      </c>
      <c r="S12" s="60"/>
      <c r="T12" s="60"/>
      <c r="U12" s="60"/>
      <c r="V12" s="60"/>
      <c r="W12" s="60">
        <v>465784656</v>
      </c>
      <c r="X12" s="60">
        <v>887827000</v>
      </c>
      <c r="Y12" s="60">
        <v>-422042344</v>
      </c>
      <c r="Z12" s="140">
        <v>-47.54</v>
      </c>
      <c r="AA12" s="155">
        <v>939916000</v>
      </c>
    </row>
    <row r="13" spans="1:27" ht="12.75">
      <c r="A13" s="138" t="s">
        <v>82</v>
      </c>
      <c r="B13" s="136"/>
      <c r="C13" s="155">
        <v>1384341518</v>
      </c>
      <c r="D13" s="155"/>
      <c r="E13" s="156">
        <v>1491138432</v>
      </c>
      <c r="F13" s="60">
        <v>1629567000</v>
      </c>
      <c r="G13" s="60">
        <v>10582128</v>
      </c>
      <c r="H13" s="60">
        <v>-933923</v>
      </c>
      <c r="I13" s="60">
        <v>63797197</v>
      </c>
      <c r="J13" s="60">
        <v>73445402</v>
      </c>
      <c r="K13" s="60">
        <v>27407179</v>
      </c>
      <c r="L13" s="60">
        <v>214484562</v>
      </c>
      <c r="M13" s="60">
        <v>96843944</v>
      </c>
      <c r="N13" s="60">
        <v>338735685</v>
      </c>
      <c r="O13" s="60">
        <v>14223651</v>
      </c>
      <c r="P13" s="60">
        <v>74255550</v>
      </c>
      <c r="Q13" s="60">
        <v>63924987</v>
      </c>
      <c r="R13" s="60">
        <v>152404188</v>
      </c>
      <c r="S13" s="60"/>
      <c r="T13" s="60"/>
      <c r="U13" s="60"/>
      <c r="V13" s="60"/>
      <c r="W13" s="60">
        <v>564585275</v>
      </c>
      <c r="X13" s="60">
        <v>1220107230</v>
      </c>
      <c r="Y13" s="60">
        <v>-655521955</v>
      </c>
      <c r="Z13" s="140">
        <v>-53.73</v>
      </c>
      <c r="AA13" s="155">
        <v>1629567000</v>
      </c>
    </row>
    <row r="14" spans="1:27" ht="12.75">
      <c r="A14" s="138" t="s">
        <v>83</v>
      </c>
      <c r="B14" s="136"/>
      <c r="C14" s="157">
        <v>178124800</v>
      </c>
      <c r="D14" s="157"/>
      <c r="E14" s="158">
        <v>181141000</v>
      </c>
      <c r="F14" s="159">
        <v>201474000</v>
      </c>
      <c r="G14" s="159">
        <v>142011</v>
      </c>
      <c r="H14" s="159">
        <v>-31676853</v>
      </c>
      <c r="I14" s="159">
        <v>66402581</v>
      </c>
      <c r="J14" s="159">
        <v>34867739</v>
      </c>
      <c r="K14" s="159">
        <v>15656160</v>
      </c>
      <c r="L14" s="159">
        <v>36640847</v>
      </c>
      <c r="M14" s="159">
        <v>10121731</v>
      </c>
      <c r="N14" s="159">
        <v>62418738</v>
      </c>
      <c r="O14" s="159">
        <v>13010782</v>
      </c>
      <c r="P14" s="159">
        <v>49518435</v>
      </c>
      <c r="Q14" s="159">
        <v>415985</v>
      </c>
      <c r="R14" s="159">
        <v>62945202</v>
      </c>
      <c r="S14" s="159"/>
      <c r="T14" s="159"/>
      <c r="U14" s="159"/>
      <c r="V14" s="159"/>
      <c r="W14" s="159">
        <v>160231679</v>
      </c>
      <c r="X14" s="159">
        <v>103939925</v>
      </c>
      <c r="Y14" s="159">
        <v>56291754</v>
      </c>
      <c r="Z14" s="141">
        <v>54.16</v>
      </c>
      <c r="AA14" s="157">
        <v>201474000</v>
      </c>
    </row>
    <row r="15" spans="1:27" ht="12.75">
      <c r="A15" s="135" t="s">
        <v>84</v>
      </c>
      <c r="B15" s="142"/>
      <c r="C15" s="153">
        <f aca="true" t="shared" si="2" ref="C15:Y15">SUM(C16:C18)</f>
        <v>1772958819</v>
      </c>
      <c r="D15" s="153">
        <f>SUM(D16:D18)</f>
        <v>0</v>
      </c>
      <c r="E15" s="154">
        <f t="shared" si="2"/>
        <v>2782916000</v>
      </c>
      <c r="F15" s="100">
        <f t="shared" si="2"/>
        <v>2778517000</v>
      </c>
      <c r="G15" s="100">
        <f t="shared" si="2"/>
        <v>75644992</v>
      </c>
      <c r="H15" s="100">
        <f t="shared" si="2"/>
        <v>73622042</v>
      </c>
      <c r="I15" s="100">
        <f t="shared" si="2"/>
        <v>49291951</v>
      </c>
      <c r="J15" s="100">
        <f t="shared" si="2"/>
        <v>198558985</v>
      </c>
      <c r="K15" s="100">
        <f t="shared" si="2"/>
        <v>-28925808</v>
      </c>
      <c r="L15" s="100">
        <f t="shared" si="2"/>
        <v>417146743</v>
      </c>
      <c r="M15" s="100">
        <f t="shared" si="2"/>
        <v>219376742</v>
      </c>
      <c r="N15" s="100">
        <f t="shared" si="2"/>
        <v>607597677</v>
      </c>
      <c r="O15" s="100">
        <f t="shared" si="2"/>
        <v>193470560</v>
      </c>
      <c r="P15" s="100">
        <f t="shared" si="2"/>
        <v>287906337</v>
      </c>
      <c r="Q15" s="100">
        <f t="shared" si="2"/>
        <v>190201343</v>
      </c>
      <c r="R15" s="100">
        <f t="shared" si="2"/>
        <v>671578240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1477734902</v>
      </c>
      <c r="X15" s="100">
        <f t="shared" si="2"/>
        <v>1803696497</v>
      </c>
      <c r="Y15" s="100">
        <f t="shared" si="2"/>
        <v>-325961595</v>
      </c>
      <c r="Z15" s="137">
        <f>+IF(X15&lt;&gt;0,+(Y15/X15)*100,0)</f>
        <v>-18.071864947465162</v>
      </c>
      <c r="AA15" s="153">
        <f>SUM(AA16:AA18)</f>
        <v>2778517000</v>
      </c>
    </row>
    <row r="16" spans="1:27" ht="12.75">
      <c r="A16" s="138" t="s">
        <v>85</v>
      </c>
      <c r="B16" s="136"/>
      <c r="C16" s="155">
        <v>321709064</v>
      </c>
      <c r="D16" s="155"/>
      <c r="E16" s="156">
        <v>938482000</v>
      </c>
      <c r="F16" s="60">
        <v>919083000</v>
      </c>
      <c r="G16" s="60">
        <v>36301317</v>
      </c>
      <c r="H16" s="60">
        <v>50171312</v>
      </c>
      <c r="I16" s="60">
        <v>54087203</v>
      </c>
      <c r="J16" s="60">
        <v>140559832</v>
      </c>
      <c r="K16" s="60">
        <v>14203669</v>
      </c>
      <c r="L16" s="60">
        <v>92921700</v>
      </c>
      <c r="M16" s="60">
        <v>88196501</v>
      </c>
      <c r="N16" s="60">
        <v>195321870</v>
      </c>
      <c r="O16" s="60">
        <v>51099099</v>
      </c>
      <c r="P16" s="60">
        <v>55472471</v>
      </c>
      <c r="Q16" s="60">
        <v>60371193</v>
      </c>
      <c r="R16" s="60">
        <v>166942763</v>
      </c>
      <c r="S16" s="60"/>
      <c r="T16" s="60"/>
      <c r="U16" s="60"/>
      <c r="V16" s="60"/>
      <c r="W16" s="60">
        <v>502824465</v>
      </c>
      <c r="X16" s="60">
        <v>611805247</v>
      </c>
      <c r="Y16" s="60">
        <v>-108980782</v>
      </c>
      <c r="Z16" s="140">
        <v>-17.81</v>
      </c>
      <c r="AA16" s="155">
        <v>919083000</v>
      </c>
    </row>
    <row r="17" spans="1:27" ht="12.75">
      <c r="A17" s="138" t="s">
        <v>86</v>
      </c>
      <c r="B17" s="136"/>
      <c r="C17" s="155">
        <v>1364025328</v>
      </c>
      <c r="D17" s="155"/>
      <c r="E17" s="156">
        <v>1768734000</v>
      </c>
      <c r="F17" s="60">
        <v>1768734000</v>
      </c>
      <c r="G17" s="60">
        <v>39343675</v>
      </c>
      <c r="H17" s="60">
        <v>23450730</v>
      </c>
      <c r="I17" s="60">
        <v>-4795252</v>
      </c>
      <c r="J17" s="60">
        <v>57999153</v>
      </c>
      <c r="K17" s="60">
        <v>-43129477</v>
      </c>
      <c r="L17" s="60">
        <v>324225043</v>
      </c>
      <c r="M17" s="60">
        <v>131180241</v>
      </c>
      <c r="N17" s="60">
        <v>412275807</v>
      </c>
      <c r="O17" s="60">
        <v>142371461</v>
      </c>
      <c r="P17" s="60">
        <v>232433866</v>
      </c>
      <c r="Q17" s="60">
        <v>129830150</v>
      </c>
      <c r="R17" s="60">
        <v>504635477</v>
      </c>
      <c r="S17" s="60"/>
      <c r="T17" s="60"/>
      <c r="U17" s="60"/>
      <c r="V17" s="60"/>
      <c r="W17" s="60">
        <v>974910437</v>
      </c>
      <c r="X17" s="60">
        <v>1135176250</v>
      </c>
      <c r="Y17" s="60">
        <v>-160265813</v>
      </c>
      <c r="Z17" s="140">
        <v>-14.12</v>
      </c>
      <c r="AA17" s="155">
        <v>1768734000</v>
      </c>
    </row>
    <row r="18" spans="1:27" ht="12.75">
      <c r="A18" s="138" t="s">
        <v>87</v>
      </c>
      <c r="B18" s="136"/>
      <c r="C18" s="155">
        <v>87224427</v>
      </c>
      <c r="D18" s="155"/>
      <c r="E18" s="156">
        <v>75700000</v>
      </c>
      <c r="F18" s="60">
        <v>90700000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56715000</v>
      </c>
      <c r="Y18" s="60">
        <v>-56715000</v>
      </c>
      <c r="Z18" s="140">
        <v>-100</v>
      </c>
      <c r="AA18" s="155">
        <v>90700000</v>
      </c>
    </row>
    <row r="19" spans="1:27" ht="12.75">
      <c r="A19" s="135" t="s">
        <v>88</v>
      </c>
      <c r="B19" s="142"/>
      <c r="C19" s="153">
        <f aca="true" t="shared" si="3" ref="C19:Y19">SUM(C20:C23)</f>
        <v>26454139895</v>
      </c>
      <c r="D19" s="153">
        <f>SUM(D20:D23)</f>
        <v>0</v>
      </c>
      <c r="E19" s="154">
        <f t="shared" si="3"/>
        <v>29812382877</v>
      </c>
      <c r="F19" s="100">
        <f t="shared" si="3"/>
        <v>28482532000</v>
      </c>
      <c r="G19" s="100">
        <f t="shared" si="3"/>
        <v>2682319500</v>
      </c>
      <c r="H19" s="100">
        <f t="shared" si="3"/>
        <v>2334781682</v>
      </c>
      <c r="I19" s="100">
        <f t="shared" si="3"/>
        <v>2202131051</v>
      </c>
      <c r="J19" s="100">
        <f t="shared" si="3"/>
        <v>7219232233</v>
      </c>
      <c r="K19" s="100">
        <f t="shared" si="3"/>
        <v>2136064428</v>
      </c>
      <c r="L19" s="100">
        <f t="shared" si="3"/>
        <v>1975461181</v>
      </c>
      <c r="M19" s="100">
        <f t="shared" si="3"/>
        <v>2183815324</v>
      </c>
      <c r="N19" s="100">
        <f t="shared" si="3"/>
        <v>6295340933</v>
      </c>
      <c r="O19" s="100">
        <f t="shared" si="3"/>
        <v>2077994363</v>
      </c>
      <c r="P19" s="100">
        <f t="shared" si="3"/>
        <v>1935442956</v>
      </c>
      <c r="Q19" s="100">
        <f t="shared" si="3"/>
        <v>2059423777</v>
      </c>
      <c r="R19" s="100">
        <f t="shared" si="3"/>
        <v>6072861096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19587434262</v>
      </c>
      <c r="X19" s="100">
        <f t="shared" si="3"/>
        <v>21917213002</v>
      </c>
      <c r="Y19" s="100">
        <f t="shared" si="3"/>
        <v>-2329778740</v>
      </c>
      <c r="Z19" s="137">
        <f>+IF(X19&lt;&gt;0,+(Y19/X19)*100,0)</f>
        <v>-10.629904175258972</v>
      </c>
      <c r="AA19" s="153">
        <f>SUM(AA20:AA23)</f>
        <v>28482532000</v>
      </c>
    </row>
    <row r="20" spans="1:27" ht="12.75">
      <c r="A20" s="138" t="s">
        <v>89</v>
      </c>
      <c r="B20" s="136"/>
      <c r="C20" s="155">
        <v>16309339005</v>
      </c>
      <c r="D20" s="155"/>
      <c r="E20" s="156">
        <v>17091084877</v>
      </c>
      <c r="F20" s="60">
        <v>16192555000</v>
      </c>
      <c r="G20" s="60">
        <v>1661291974</v>
      </c>
      <c r="H20" s="60">
        <v>1360119654</v>
      </c>
      <c r="I20" s="60">
        <v>1206745736</v>
      </c>
      <c r="J20" s="60">
        <v>4228157364</v>
      </c>
      <c r="K20" s="60">
        <v>1125025000</v>
      </c>
      <c r="L20" s="60">
        <v>1040194708</v>
      </c>
      <c r="M20" s="60">
        <v>1095127052</v>
      </c>
      <c r="N20" s="60">
        <v>3260346760</v>
      </c>
      <c r="O20" s="60">
        <v>1065627237</v>
      </c>
      <c r="P20" s="60">
        <v>989501356</v>
      </c>
      <c r="Q20" s="60">
        <v>1098591400</v>
      </c>
      <c r="R20" s="60">
        <v>3153719993</v>
      </c>
      <c r="S20" s="60"/>
      <c r="T20" s="60"/>
      <c r="U20" s="60"/>
      <c r="V20" s="60"/>
      <c r="W20" s="60">
        <v>10642224117</v>
      </c>
      <c r="X20" s="60">
        <v>12671657476</v>
      </c>
      <c r="Y20" s="60">
        <v>-2029433359</v>
      </c>
      <c r="Z20" s="140">
        <v>-16.02</v>
      </c>
      <c r="AA20" s="155">
        <v>16192555000</v>
      </c>
    </row>
    <row r="21" spans="1:27" ht="12.75">
      <c r="A21" s="138" t="s">
        <v>90</v>
      </c>
      <c r="B21" s="136"/>
      <c r="C21" s="155">
        <v>5262690569</v>
      </c>
      <c r="D21" s="155"/>
      <c r="E21" s="156">
        <v>6662100000</v>
      </c>
      <c r="F21" s="60">
        <v>6404368800</v>
      </c>
      <c r="G21" s="60">
        <v>886646272</v>
      </c>
      <c r="H21" s="60">
        <v>837531000</v>
      </c>
      <c r="I21" s="60">
        <v>849126315</v>
      </c>
      <c r="J21" s="60">
        <v>2573303587</v>
      </c>
      <c r="K21" s="60">
        <v>870276000</v>
      </c>
      <c r="L21" s="60">
        <v>808947685</v>
      </c>
      <c r="M21" s="60">
        <v>950318014</v>
      </c>
      <c r="N21" s="60">
        <v>2629541699</v>
      </c>
      <c r="O21" s="60">
        <v>556645687</v>
      </c>
      <c r="P21" s="60">
        <v>491361959</v>
      </c>
      <c r="Q21" s="60">
        <v>501687343</v>
      </c>
      <c r="R21" s="60">
        <v>1549694989</v>
      </c>
      <c r="S21" s="60"/>
      <c r="T21" s="60"/>
      <c r="U21" s="60"/>
      <c r="V21" s="60"/>
      <c r="W21" s="60">
        <v>6752540275</v>
      </c>
      <c r="X21" s="60">
        <v>4841675115</v>
      </c>
      <c r="Y21" s="60">
        <v>1910865160</v>
      </c>
      <c r="Z21" s="140">
        <v>39.47</v>
      </c>
      <c r="AA21" s="155">
        <v>6404368800</v>
      </c>
    </row>
    <row r="22" spans="1:27" ht="12.75">
      <c r="A22" s="138" t="s">
        <v>91</v>
      </c>
      <c r="B22" s="136"/>
      <c r="C22" s="157">
        <v>3424119712</v>
      </c>
      <c r="D22" s="157"/>
      <c r="E22" s="158">
        <v>4441400000</v>
      </c>
      <c r="F22" s="159">
        <v>4269579200</v>
      </c>
      <c r="G22" s="159"/>
      <c r="H22" s="159"/>
      <c r="I22" s="159"/>
      <c r="J22" s="159"/>
      <c r="K22" s="159"/>
      <c r="L22" s="159"/>
      <c r="M22" s="159"/>
      <c r="N22" s="159"/>
      <c r="O22" s="159">
        <v>329735963</v>
      </c>
      <c r="P22" s="159">
        <v>310974233</v>
      </c>
      <c r="Q22" s="159">
        <v>318902195</v>
      </c>
      <c r="R22" s="159">
        <v>959612391</v>
      </c>
      <c r="S22" s="159"/>
      <c r="T22" s="159"/>
      <c r="U22" s="159"/>
      <c r="V22" s="159"/>
      <c r="W22" s="159">
        <v>959612391</v>
      </c>
      <c r="X22" s="159">
        <v>3227783411</v>
      </c>
      <c r="Y22" s="159">
        <v>-2268171020</v>
      </c>
      <c r="Z22" s="141">
        <v>-70.27</v>
      </c>
      <c r="AA22" s="157">
        <v>4269579200</v>
      </c>
    </row>
    <row r="23" spans="1:27" ht="12.75">
      <c r="A23" s="138" t="s">
        <v>92</v>
      </c>
      <c r="B23" s="136"/>
      <c r="C23" s="155">
        <v>1457990609</v>
      </c>
      <c r="D23" s="155"/>
      <c r="E23" s="156">
        <v>1617798000</v>
      </c>
      <c r="F23" s="60">
        <v>1616029000</v>
      </c>
      <c r="G23" s="60">
        <v>134381254</v>
      </c>
      <c r="H23" s="60">
        <v>137131028</v>
      </c>
      <c r="I23" s="60">
        <v>146259000</v>
      </c>
      <c r="J23" s="60">
        <v>417771282</v>
      </c>
      <c r="K23" s="60">
        <v>140763428</v>
      </c>
      <c r="L23" s="60">
        <v>126318788</v>
      </c>
      <c r="M23" s="60">
        <v>138370258</v>
      </c>
      <c r="N23" s="60">
        <v>405452474</v>
      </c>
      <c r="O23" s="60">
        <v>125985476</v>
      </c>
      <c r="P23" s="60">
        <v>143605408</v>
      </c>
      <c r="Q23" s="60">
        <v>140242839</v>
      </c>
      <c r="R23" s="60">
        <v>409833723</v>
      </c>
      <c r="S23" s="60"/>
      <c r="T23" s="60"/>
      <c r="U23" s="60"/>
      <c r="V23" s="60"/>
      <c r="W23" s="60">
        <v>1233057479</v>
      </c>
      <c r="X23" s="60">
        <v>1176097000</v>
      </c>
      <c r="Y23" s="60">
        <v>56960479</v>
      </c>
      <c r="Z23" s="140">
        <v>4.84</v>
      </c>
      <c r="AA23" s="155">
        <v>1616029000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45927853822</v>
      </c>
      <c r="D25" s="168">
        <f>+D5+D9+D15+D19+D24</f>
        <v>0</v>
      </c>
      <c r="E25" s="169">
        <f t="shared" si="4"/>
        <v>52214586000</v>
      </c>
      <c r="F25" s="73">
        <f t="shared" si="4"/>
        <v>50755653000</v>
      </c>
      <c r="G25" s="73">
        <f t="shared" si="4"/>
        <v>5456814282</v>
      </c>
      <c r="H25" s="73">
        <f t="shared" si="4"/>
        <v>3376930324</v>
      </c>
      <c r="I25" s="73">
        <f t="shared" si="4"/>
        <v>3455834373</v>
      </c>
      <c r="J25" s="73">
        <f t="shared" si="4"/>
        <v>12289578979</v>
      </c>
      <c r="K25" s="73">
        <f t="shared" si="4"/>
        <v>3220581945</v>
      </c>
      <c r="L25" s="73">
        <f t="shared" si="4"/>
        <v>3831956579</v>
      </c>
      <c r="M25" s="73">
        <f t="shared" si="4"/>
        <v>4008692185</v>
      </c>
      <c r="N25" s="73">
        <f t="shared" si="4"/>
        <v>11061230709</v>
      </c>
      <c r="O25" s="73">
        <f t="shared" si="4"/>
        <v>4284624884</v>
      </c>
      <c r="P25" s="73">
        <f t="shared" si="4"/>
        <v>3612473293</v>
      </c>
      <c r="Q25" s="73">
        <f t="shared" si="4"/>
        <v>4331997808</v>
      </c>
      <c r="R25" s="73">
        <f t="shared" si="4"/>
        <v>12229095985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35579905673</v>
      </c>
      <c r="X25" s="73">
        <f t="shared" si="4"/>
        <v>38528797500</v>
      </c>
      <c r="Y25" s="73">
        <f t="shared" si="4"/>
        <v>-2948891827</v>
      </c>
      <c r="Z25" s="170">
        <f>+IF(X25&lt;&gt;0,+(Y25/X25)*100,0)</f>
        <v>-7.653734396979299</v>
      </c>
      <c r="AA25" s="168">
        <f>+AA5+AA9+AA15+AA19+AA24</f>
        <v>50755653000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7898623595</v>
      </c>
      <c r="D28" s="153">
        <f>SUM(D29:D31)</f>
        <v>0</v>
      </c>
      <c r="E28" s="154">
        <f t="shared" si="5"/>
        <v>8828645490</v>
      </c>
      <c r="F28" s="100">
        <f t="shared" si="5"/>
        <v>8705310469</v>
      </c>
      <c r="G28" s="100">
        <f t="shared" si="5"/>
        <v>550018380</v>
      </c>
      <c r="H28" s="100">
        <f t="shared" si="5"/>
        <v>349159117</v>
      </c>
      <c r="I28" s="100">
        <f t="shared" si="5"/>
        <v>413505749</v>
      </c>
      <c r="J28" s="100">
        <f t="shared" si="5"/>
        <v>1312683246</v>
      </c>
      <c r="K28" s="100">
        <f t="shared" si="5"/>
        <v>799832843</v>
      </c>
      <c r="L28" s="100">
        <f t="shared" si="5"/>
        <v>767351268</v>
      </c>
      <c r="M28" s="100">
        <f t="shared" si="5"/>
        <v>671207791</v>
      </c>
      <c r="N28" s="100">
        <f t="shared" si="5"/>
        <v>2238391902</v>
      </c>
      <c r="O28" s="100">
        <f t="shared" si="5"/>
        <v>660215883</v>
      </c>
      <c r="P28" s="100">
        <f t="shared" si="5"/>
        <v>713130297</v>
      </c>
      <c r="Q28" s="100">
        <f t="shared" si="5"/>
        <v>548237620</v>
      </c>
      <c r="R28" s="100">
        <f t="shared" si="5"/>
        <v>1921583800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5472658948</v>
      </c>
      <c r="X28" s="100">
        <f t="shared" si="5"/>
        <v>6358505711</v>
      </c>
      <c r="Y28" s="100">
        <f t="shared" si="5"/>
        <v>-885846763</v>
      </c>
      <c r="Z28" s="137">
        <f>+IF(X28&lt;&gt;0,+(Y28/X28)*100,0)</f>
        <v>-13.931681487169461</v>
      </c>
      <c r="AA28" s="153">
        <f>SUM(AA29:AA31)</f>
        <v>8705310469</v>
      </c>
    </row>
    <row r="29" spans="1:27" ht="12.75">
      <c r="A29" s="138" t="s">
        <v>75</v>
      </c>
      <c r="B29" s="136"/>
      <c r="C29" s="155">
        <v>1304084651</v>
      </c>
      <c r="D29" s="155"/>
      <c r="E29" s="156">
        <v>1617845300</v>
      </c>
      <c r="F29" s="60">
        <v>1697119000</v>
      </c>
      <c r="G29" s="60">
        <v>49485016</v>
      </c>
      <c r="H29" s="60">
        <v>39361786</v>
      </c>
      <c r="I29" s="60">
        <v>101965551</v>
      </c>
      <c r="J29" s="60">
        <v>190812353</v>
      </c>
      <c r="K29" s="60">
        <v>95697795</v>
      </c>
      <c r="L29" s="60">
        <v>236594447</v>
      </c>
      <c r="M29" s="60">
        <v>131875084</v>
      </c>
      <c r="N29" s="60">
        <v>464167326</v>
      </c>
      <c r="O29" s="60">
        <v>84412896</v>
      </c>
      <c r="P29" s="60">
        <v>106551033</v>
      </c>
      <c r="Q29" s="60">
        <v>99800436</v>
      </c>
      <c r="R29" s="60">
        <v>290764365</v>
      </c>
      <c r="S29" s="60"/>
      <c r="T29" s="60"/>
      <c r="U29" s="60"/>
      <c r="V29" s="60"/>
      <c r="W29" s="60">
        <v>945744044</v>
      </c>
      <c r="X29" s="60">
        <v>1091491253</v>
      </c>
      <c r="Y29" s="60">
        <v>-145747209</v>
      </c>
      <c r="Z29" s="140">
        <v>-13.35</v>
      </c>
      <c r="AA29" s="155">
        <v>1697119000</v>
      </c>
    </row>
    <row r="30" spans="1:27" ht="12.75">
      <c r="A30" s="138" t="s">
        <v>76</v>
      </c>
      <c r="B30" s="136"/>
      <c r="C30" s="157">
        <v>5155069759</v>
      </c>
      <c r="D30" s="157"/>
      <c r="E30" s="158">
        <v>7150800190</v>
      </c>
      <c r="F30" s="159">
        <v>7008191469</v>
      </c>
      <c r="G30" s="159">
        <v>274797284</v>
      </c>
      <c r="H30" s="159">
        <v>204405375</v>
      </c>
      <c r="I30" s="159">
        <v>300422445</v>
      </c>
      <c r="J30" s="159">
        <v>779625104</v>
      </c>
      <c r="K30" s="159">
        <v>421081114</v>
      </c>
      <c r="L30" s="159">
        <v>331670278</v>
      </c>
      <c r="M30" s="159">
        <v>354961270</v>
      </c>
      <c r="N30" s="159">
        <v>1107712662</v>
      </c>
      <c r="O30" s="159">
        <v>444029878</v>
      </c>
      <c r="P30" s="159">
        <v>494905167</v>
      </c>
      <c r="Q30" s="159">
        <v>273586481</v>
      </c>
      <c r="R30" s="159">
        <v>1212521526</v>
      </c>
      <c r="S30" s="159"/>
      <c r="T30" s="159"/>
      <c r="U30" s="159"/>
      <c r="V30" s="159"/>
      <c r="W30" s="159">
        <v>3099859292</v>
      </c>
      <c r="X30" s="159">
        <v>5222014458</v>
      </c>
      <c r="Y30" s="159">
        <v>-2122155166</v>
      </c>
      <c r="Z30" s="141">
        <v>-40.64</v>
      </c>
      <c r="AA30" s="157">
        <v>7008191469</v>
      </c>
    </row>
    <row r="31" spans="1:27" ht="12.75">
      <c r="A31" s="138" t="s">
        <v>77</v>
      </c>
      <c r="B31" s="136"/>
      <c r="C31" s="155">
        <v>1439469185</v>
      </c>
      <c r="D31" s="155"/>
      <c r="E31" s="156">
        <v>60000000</v>
      </c>
      <c r="F31" s="60"/>
      <c r="G31" s="60">
        <v>225736080</v>
      </c>
      <c r="H31" s="60">
        <v>105391956</v>
      </c>
      <c r="I31" s="60">
        <v>11117753</v>
      </c>
      <c r="J31" s="60">
        <v>342245789</v>
      </c>
      <c r="K31" s="60">
        <v>283053934</v>
      </c>
      <c r="L31" s="60">
        <v>199086543</v>
      </c>
      <c r="M31" s="60">
        <v>184371437</v>
      </c>
      <c r="N31" s="60">
        <v>666511914</v>
      </c>
      <c r="O31" s="60">
        <v>131773109</v>
      </c>
      <c r="P31" s="60">
        <v>111674097</v>
      </c>
      <c r="Q31" s="60">
        <v>174850703</v>
      </c>
      <c r="R31" s="60">
        <v>418297909</v>
      </c>
      <c r="S31" s="60"/>
      <c r="T31" s="60"/>
      <c r="U31" s="60"/>
      <c r="V31" s="60"/>
      <c r="W31" s="60">
        <v>1427055612</v>
      </c>
      <c r="X31" s="60">
        <v>45000000</v>
      </c>
      <c r="Y31" s="60">
        <v>1382055612</v>
      </c>
      <c r="Z31" s="140">
        <v>3071.23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6969354179</v>
      </c>
      <c r="D32" s="153">
        <f>SUM(D33:D37)</f>
        <v>0</v>
      </c>
      <c r="E32" s="154">
        <f t="shared" si="6"/>
        <v>7800736443</v>
      </c>
      <c r="F32" s="100">
        <f t="shared" si="6"/>
        <v>8018725000</v>
      </c>
      <c r="G32" s="100">
        <f t="shared" si="6"/>
        <v>846992463</v>
      </c>
      <c r="H32" s="100">
        <f t="shared" si="6"/>
        <v>284838587</v>
      </c>
      <c r="I32" s="100">
        <f t="shared" si="6"/>
        <v>683387277</v>
      </c>
      <c r="J32" s="100">
        <f t="shared" si="6"/>
        <v>1815218327</v>
      </c>
      <c r="K32" s="100">
        <f t="shared" si="6"/>
        <v>635163492</v>
      </c>
      <c r="L32" s="100">
        <f t="shared" si="6"/>
        <v>770894498</v>
      </c>
      <c r="M32" s="100">
        <f t="shared" si="6"/>
        <v>543160608</v>
      </c>
      <c r="N32" s="100">
        <f t="shared" si="6"/>
        <v>1949218598</v>
      </c>
      <c r="O32" s="100">
        <f t="shared" si="6"/>
        <v>514223355</v>
      </c>
      <c r="P32" s="100">
        <f t="shared" si="6"/>
        <v>495029062</v>
      </c>
      <c r="Q32" s="100">
        <f t="shared" si="6"/>
        <v>509703270</v>
      </c>
      <c r="R32" s="100">
        <f t="shared" si="6"/>
        <v>1518955687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5283392612</v>
      </c>
      <c r="X32" s="100">
        <f t="shared" si="6"/>
        <v>5919991309</v>
      </c>
      <c r="Y32" s="100">
        <f t="shared" si="6"/>
        <v>-636598697</v>
      </c>
      <c r="Z32" s="137">
        <f>+IF(X32&lt;&gt;0,+(Y32/X32)*100,0)</f>
        <v>-10.753372154992803</v>
      </c>
      <c r="AA32" s="153">
        <f>SUM(AA33:AA37)</f>
        <v>8018725000</v>
      </c>
    </row>
    <row r="33" spans="1:27" ht="12.75">
      <c r="A33" s="138" t="s">
        <v>79</v>
      </c>
      <c r="B33" s="136"/>
      <c r="C33" s="155">
        <v>1379635005</v>
      </c>
      <c r="D33" s="155"/>
      <c r="E33" s="156">
        <v>1356745000</v>
      </c>
      <c r="F33" s="60">
        <v>1379874000</v>
      </c>
      <c r="G33" s="60">
        <v>32477604</v>
      </c>
      <c r="H33" s="60">
        <v>36466081</v>
      </c>
      <c r="I33" s="60">
        <v>49655722</v>
      </c>
      <c r="J33" s="60">
        <v>118599407</v>
      </c>
      <c r="K33" s="60">
        <v>33567145</v>
      </c>
      <c r="L33" s="60">
        <v>56187240</v>
      </c>
      <c r="M33" s="60">
        <v>51999698</v>
      </c>
      <c r="N33" s="60">
        <v>141754083</v>
      </c>
      <c r="O33" s="60">
        <v>30309951</v>
      </c>
      <c r="P33" s="60">
        <v>46325709</v>
      </c>
      <c r="Q33" s="60">
        <v>8586681</v>
      </c>
      <c r="R33" s="60">
        <v>85222341</v>
      </c>
      <c r="S33" s="60"/>
      <c r="T33" s="60"/>
      <c r="U33" s="60"/>
      <c r="V33" s="60"/>
      <c r="W33" s="60">
        <v>345575831</v>
      </c>
      <c r="X33" s="60">
        <v>1024934747</v>
      </c>
      <c r="Y33" s="60">
        <v>-679358916</v>
      </c>
      <c r="Z33" s="140">
        <v>-66.28</v>
      </c>
      <c r="AA33" s="155">
        <v>1379874000</v>
      </c>
    </row>
    <row r="34" spans="1:27" ht="12.75">
      <c r="A34" s="138" t="s">
        <v>80</v>
      </c>
      <c r="B34" s="136"/>
      <c r="C34" s="155">
        <v>842754000</v>
      </c>
      <c r="D34" s="155"/>
      <c r="E34" s="156">
        <v>1018240000</v>
      </c>
      <c r="F34" s="60">
        <v>967214000</v>
      </c>
      <c r="G34" s="60">
        <v>104573702</v>
      </c>
      <c r="H34" s="60">
        <v>126156252</v>
      </c>
      <c r="I34" s="60">
        <v>112626572</v>
      </c>
      <c r="J34" s="60">
        <v>343356526</v>
      </c>
      <c r="K34" s="60">
        <v>118349797</v>
      </c>
      <c r="L34" s="60">
        <v>147681237</v>
      </c>
      <c r="M34" s="60">
        <v>95820567</v>
      </c>
      <c r="N34" s="60">
        <v>361851601</v>
      </c>
      <c r="O34" s="60">
        <v>119688891</v>
      </c>
      <c r="P34" s="60">
        <v>121389968</v>
      </c>
      <c r="Q34" s="60">
        <v>132273374</v>
      </c>
      <c r="R34" s="60">
        <v>373352233</v>
      </c>
      <c r="S34" s="60"/>
      <c r="T34" s="60"/>
      <c r="U34" s="60"/>
      <c r="V34" s="60"/>
      <c r="W34" s="60">
        <v>1078560360</v>
      </c>
      <c r="X34" s="60">
        <v>773654753</v>
      </c>
      <c r="Y34" s="60">
        <v>304905607</v>
      </c>
      <c r="Z34" s="140">
        <v>39.41</v>
      </c>
      <c r="AA34" s="155">
        <v>967214000</v>
      </c>
    </row>
    <row r="35" spans="1:27" ht="12.75">
      <c r="A35" s="138" t="s">
        <v>81</v>
      </c>
      <c r="B35" s="136"/>
      <c r="C35" s="155">
        <v>2623454933</v>
      </c>
      <c r="D35" s="155"/>
      <c r="E35" s="156">
        <v>3397455000</v>
      </c>
      <c r="F35" s="60">
        <v>3306537000</v>
      </c>
      <c r="G35" s="60">
        <v>557832937</v>
      </c>
      <c r="H35" s="60">
        <v>-12486752</v>
      </c>
      <c r="I35" s="60">
        <v>261913556</v>
      </c>
      <c r="J35" s="60">
        <v>807259741</v>
      </c>
      <c r="K35" s="60">
        <v>288861892</v>
      </c>
      <c r="L35" s="60">
        <v>338986909</v>
      </c>
      <c r="M35" s="60">
        <v>240918257</v>
      </c>
      <c r="N35" s="60">
        <v>868767058</v>
      </c>
      <c r="O35" s="60">
        <v>217773301</v>
      </c>
      <c r="P35" s="60">
        <v>212117914</v>
      </c>
      <c r="Q35" s="60">
        <v>179004576</v>
      </c>
      <c r="R35" s="60">
        <v>608895791</v>
      </c>
      <c r="S35" s="60"/>
      <c r="T35" s="60"/>
      <c r="U35" s="60"/>
      <c r="V35" s="60"/>
      <c r="W35" s="60">
        <v>2284922590</v>
      </c>
      <c r="X35" s="60">
        <v>2588426997</v>
      </c>
      <c r="Y35" s="60">
        <v>-303504407</v>
      </c>
      <c r="Z35" s="140">
        <v>-11.73</v>
      </c>
      <c r="AA35" s="155">
        <v>3306537000</v>
      </c>
    </row>
    <row r="36" spans="1:27" ht="12.75">
      <c r="A36" s="138" t="s">
        <v>82</v>
      </c>
      <c r="B36" s="136"/>
      <c r="C36" s="155">
        <v>1300950198</v>
      </c>
      <c r="D36" s="155"/>
      <c r="E36" s="156">
        <v>1077599443</v>
      </c>
      <c r="F36" s="60">
        <v>1435692000</v>
      </c>
      <c r="G36" s="60">
        <v>90986407</v>
      </c>
      <c r="H36" s="60">
        <v>50091235</v>
      </c>
      <c r="I36" s="60">
        <v>174997056</v>
      </c>
      <c r="J36" s="60">
        <v>316074698</v>
      </c>
      <c r="K36" s="60">
        <v>108750544</v>
      </c>
      <c r="L36" s="60">
        <v>110110590</v>
      </c>
      <c r="M36" s="60">
        <v>71832976</v>
      </c>
      <c r="N36" s="60">
        <v>290694110</v>
      </c>
      <c r="O36" s="60">
        <v>65023500</v>
      </c>
      <c r="P36" s="60">
        <v>27473379</v>
      </c>
      <c r="Q36" s="60">
        <v>110688991</v>
      </c>
      <c r="R36" s="60">
        <v>203185870</v>
      </c>
      <c r="S36" s="60"/>
      <c r="T36" s="60"/>
      <c r="U36" s="60"/>
      <c r="V36" s="60"/>
      <c r="W36" s="60">
        <v>809954678</v>
      </c>
      <c r="X36" s="60">
        <v>807782800</v>
      </c>
      <c r="Y36" s="60">
        <v>2171878</v>
      </c>
      <c r="Z36" s="140">
        <v>0.27</v>
      </c>
      <c r="AA36" s="155">
        <v>1435692000</v>
      </c>
    </row>
    <row r="37" spans="1:27" ht="12.75">
      <c r="A37" s="138" t="s">
        <v>83</v>
      </c>
      <c r="B37" s="136"/>
      <c r="C37" s="157">
        <v>822560043</v>
      </c>
      <c r="D37" s="157"/>
      <c r="E37" s="158">
        <v>950697000</v>
      </c>
      <c r="F37" s="159">
        <v>929408000</v>
      </c>
      <c r="G37" s="159">
        <v>61121813</v>
      </c>
      <c r="H37" s="159">
        <v>84611771</v>
      </c>
      <c r="I37" s="159">
        <v>84194371</v>
      </c>
      <c r="J37" s="159">
        <v>229927955</v>
      </c>
      <c r="K37" s="159">
        <v>85634114</v>
      </c>
      <c r="L37" s="159">
        <v>117928522</v>
      </c>
      <c r="M37" s="159">
        <v>82589110</v>
      </c>
      <c r="N37" s="159">
        <v>286151746</v>
      </c>
      <c r="O37" s="159">
        <v>81427712</v>
      </c>
      <c r="P37" s="159">
        <v>87722092</v>
      </c>
      <c r="Q37" s="159">
        <v>79149648</v>
      </c>
      <c r="R37" s="159">
        <v>248299452</v>
      </c>
      <c r="S37" s="159"/>
      <c r="T37" s="159"/>
      <c r="U37" s="159"/>
      <c r="V37" s="159"/>
      <c r="W37" s="159">
        <v>764379153</v>
      </c>
      <c r="X37" s="159">
        <v>725192012</v>
      </c>
      <c r="Y37" s="159">
        <v>39187141</v>
      </c>
      <c r="Z37" s="141">
        <v>5.4</v>
      </c>
      <c r="AA37" s="157">
        <v>929408000</v>
      </c>
    </row>
    <row r="38" spans="1:27" ht="12.75">
      <c r="A38" s="135" t="s">
        <v>84</v>
      </c>
      <c r="B38" s="142"/>
      <c r="C38" s="153">
        <f aca="true" t="shared" si="7" ref="C38:Y38">SUM(C39:C41)</f>
        <v>4040923867</v>
      </c>
      <c r="D38" s="153">
        <f>SUM(D39:D41)</f>
        <v>0</v>
      </c>
      <c r="E38" s="154">
        <f t="shared" si="7"/>
        <v>5053853675</v>
      </c>
      <c r="F38" s="100">
        <f t="shared" si="7"/>
        <v>4888654168</v>
      </c>
      <c r="G38" s="100">
        <f t="shared" si="7"/>
        <v>211196691</v>
      </c>
      <c r="H38" s="100">
        <f t="shared" si="7"/>
        <v>353964768</v>
      </c>
      <c r="I38" s="100">
        <f t="shared" si="7"/>
        <v>336018307</v>
      </c>
      <c r="J38" s="100">
        <f t="shared" si="7"/>
        <v>901179766</v>
      </c>
      <c r="K38" s="100">
        <f t="shared" si="7"/>
        <v>354340145</v>
      </c>
      <c r="L38" s="100">
        <f t="shared" si="7"/>
        <v>366751762</v>
      </c>
      <c r="M38" s="100">
        <f t="shared" si="7"/>
        <v>342920460</v>
      </c>
      <c r="N38" s="100">
        <f t="shared" si="7"/>
        <v>1064012367</v>
      </c>
      <c r="O38" s="100">
        <f t="shared" si="7"/>
        <v>293391181</v>
      </c>
      <c r="P38" s="100">
        <f t="shared" si="7"/>
        <v>344749467</v>
      </c>
      <c r="Q38" s="100">
        <f t="shared" si="7"/>
        <v>355924785</v>
      </c>
      <c r="R38" s="100">
        <f t="shared" si="7"/>
        <v>994065433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2959257566</v>
      </c>
      <c r="X38" s="100">
        <f t="shared" si="7"/>
        <v>3707674603</v>
      </c>
      <c r="Y38" s="100">
        <f t="shared" si="7"/>
        <v>-748417037</v>
      </c>
      <c r="Z38" s="137">
        <f>+IF(X38&lt;&gt;0,+(Y38/X38)*100,0)</f>
        <v>-20.1856181336526</v>
      </c>
      <c r="AA38" s="153">
        <f>SUM(AA39:AA41)</f>
        <v>4888654168</v>
      </c>
    </row>
    <row r="39" spans="1:27" ht="12.75">
      <c r="A39" s="138" t="s">
        <v>85</v>
      </c>
      <c r="B39" s="136"/>
      <c r="C39" s="155">
        <v>1033229388</v>
      </c>
      <c r="D39" s="155"/>
      <c r="E39" s="156">
        <v>1369331675</v>
      </c>
      <c r="F39" s="60">
        <v>1310647168</v>
      </c>
      <c r="G39" s="60">
        <v>36767904</v>
      </c>
      <c r="H39" s="60">
        <v>91805601</v>
      </c>
      <c r="I39" s="60">
        <v>82332521</v>
      </c>
      <c r="J39" s="60">
        <v>210906026</v>
      </c>
      <c r="K39" s="60">
        <v>89930043</v>
      </c>
      <c r="L39" s="60">
        <v>89090016</v>
      </c>
      <c r="M39" s="60">
        <v>86065527</v>
      </c>
      <c r="N39" s="60">
        <v>265085586</v>
      </c>
      <c r="O39" s="60">
        <v>64932323</v>
      </c>
      <c r="P39" s="60">
        <v>77097476</v>
      </c>
      <c r="Q39" s="60">
        <v>74651906</v>
      </c>
      <c r="R39" s="60">
        <v>216681705</v>
      </c>
      <c r="S39" s="60"/>
      <c r="T39" s="60"/>
      <c r="U39" s="60"/>
      <c r="V39" s="60"/>
      <c r="W39" s="60">
        <v>692673317</v>
      </c>
      <c r="X39" s="60">
        <v>979655103</v>
      </c>
      <c r="Y39" s="60">
        <v>-286981786</v>
      </c>
      <c r="Z39" s="140">
        <v>-29.29</v>
      </c>
      <c r="AA39" s="155">
        <v>1310647168</v>
      </c>
    </row>
    <row r="40" spans="1:27" ht="12.75">
      <c r="A40" s="138" t="s">
        <v>86</v>
      </c>
      <c r="B40" s="136"/>
      <c r="C40" s="155">
        <v>2850895492</v>
      </c>
      <c r="D40" s="155"/>
      <c r="E40" s="156">
        <v>3491491000</v>
      </c>
      <c r="F40" s="60">
        <v>3399752000</v>
      </c>
      <c r="G40" s="60">
        <v>174428787</v>
      </c>
      <c r="H40" s="60">
        <v>262159167</v>
      </c>
      <c r="I40" s="60">
        <v>253685786</v>
      </c>
      <c r="J40" s="60">
        <v>690273740</v>
      </c>
      <c r="K40" s="60">
        <v>264410102</v>
      </c>
      <c r="L40" s="60">
        <v>277661746</v>
      </c>
      <c r="M40" s="60">
        <v>256854933</v>
      </c>
      <c r="N40" s="60">
        <v>798926781</v>
      </c>
      <c r="O40" s="60">
        <v>228458858</v>
      </c>
      <c r="P40" s="60">
        <v>267651991</v>
      </c>
      <c r="Q40" s="60">
        <v>281272879</v>
      </c>
      <c r="R40" s="60">
        <v>777383728</v>
      </c>
      <c r="S40" s="60"/>
      <c r="T40" s="60"/>
      <c r="U40" s="60"/>
      <c r="V40" s="60"/>
      <c r="W40" s="60">
        <v>2266584249</v>
      </c>
      <c r="X40" s="60">
        <v>2625098500</v>
      </c>
      <c r="Y40" s="60">
        <v>-358514251</v>
      </c>
      <c r="Z40" s="140">
        <v>-13.66</v>
      </c>
      <c r="AA40" s="155">
        <v>3399752000</v>
      </c>
    </row>
    <row r="41" spans="1:27" ht="12.75">
      <c r="A41" s="138" t="s">
        <v>87</v>
      </c>
      <c r="B41" s="136"/>
      <c r="C41" s="155">
        <v>156798987</v>
      </c>
      <c r="D41" s="155"/>
      <c r="E41" s="156">
        <v>193031000</v>
      </c>
      <c r="F41" s="60">
        <v>178255000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102921000</v>
      </c>
      <c r="Y41" s="60">
        <v>-102921000</v>
      </c>
      <c r="Z41" s="140">
        <v>-100</v>
      </c>
      <c r="AA41" s="155">
        <v>178255000</v>
      </c>
    </row>
    <row r="42" spans="1:27" ht="12.75">
      <c r="A42" s="135" t="s">
        <v>88</v>
      </c>
      <c r="B42" s="142"/>
      <c r="C42" s="153">
        <f aca="true" t="shared" si="8" ref="C42:Y42">SUM(C43:C46)</f>
        <v>24767440655</v>
      </c>
      <c r="D42" s="153">
        <f>SUM(D43:D46)</f>
        <v>0</v>
      </c>
      <c r="E42" s="154">
        <f t="shared" si="8"/>
        <v>26056881000</v>
      </c>
      <c r="F42" s="100">
        <f t="shared" si="8"/>
        <v>25624214000</v>
      </c>
      <c r="G42" s="100">
        <f t="shared" si="8"/>
        <v>2707424156</v>
      </c>
      <c r="H42" s="100">
        <f t="shared" si="8"/>
        <v>2539904476</v>
      </c>
      <c r="I42" s="100">
        <f t="shared" si="8"/>
        <v>2253571266</v>
      </c>
      <c r="J42" s="100">
        <f t="shared" si="8"/>
        <v>7500899898</v>
      </c>
      <c r="K42" s="100">
        <f t="shared" si="8"/>
        <v>2110092780</v>
      </c>
      <c r="L42" s="100">
        <f t="shared" si="8"/>
        <v>1970703448</v>
      </c>
      <c r="M42" s="100">
        <f t="shared" si="8"/>
        <v>1937372959</v>
      </c>
      <c r="N42" s="100">
        <f t="shared" si="8"/>
        <v>6018169187</v>
      </c>
      <c r="O42" s="100">
        <f t="shared" si="8"/>
        <v>1750454216</v>
      </c>
      <c r="P42" s="100">
        <f t="shared" si="8"/>
        <v>1892340941</v>
      </c>
      <c r="Q42" s="100">
        <f t="shared" si="8"/>
        <v>1969255135</v>
      </c>
      <c r="R42" s="100">
        <f t="shared" si="8"/>
        <v>5612050292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19131119377</v>
      </c>
      <c r="X42" s="100">
        <f t="shared" si="8"/>
        <v>19353594790</v>
      </c>
      <c r="Y42" s="100">
        <f t="shared" si="8"/>
        <v>-222475413</v>
      </c>
      <c r="Z42" s="137">
        <f>+IF(X42&lt;&gt;0,+(Y42/X42)*100,0)</f>
        <v>-1.149530179865877</v>
      </c>
      <c r="AA42" s="153">
        <f>SUM(AA43:AA46)</f>
        <v>25624214000</v>
      </c>
    </row>
    <row r="43" spans="1:27" ht="12.75">
      <c r="A43" s="138" t="s">
        <v>89</v>
      </c>
      <c r="B43" s="136"/>
      <c r="C43" s="155">
        <v>14744773581</v>
      </c>
      <c r="D43" s="155"/>
      <c r="E43" s="156">
        <v>14767783000</v>
      </c>
      <c r="F43" s="60">
        <v>14555364000</v>
      </c>
      <c r="G43" s="60">
        <v>1745473643</v>
      </c>
      <c r="H43" s="60">
        <v>1603578599</v>
      </c>
      <c r="I43" s="60">
        <v>1278953803</v>
      </c>
      <c r="J43" s="60">
        <v>4628006045</v>
      </c>
      <c r="K43" s="60">
        <v>1085901579</v>
      </c>
      <c r="L43" s="60">
        <v>1010400560</v>
      </c>
      <c r="M43" s="60">
        <v>978495791</v>
      </c>
      <c r="N43" s="60">
        <v>3074797930</v>
      </c>
      <c r="O43" s="60">
        <v>896492314</v>
      </c>
      <c r="P43" s="60">
        <v>959247709</v>
      </c>
      <c r="Q43" s="60">
        <v>1068836613</v>
      </c>
      <c r="R43" s="60">
        <v>2924576636</v>
      </c>
      <c r="S43" s="60"/>
      <c r="T43" s="60"/>
      <c r="U43" s="60"/>
      <c r="V43" s="60"/>
      <c r="W43" s="60">
        <v>10627380611</v>
      </c>
      <c r="X43" s="60">
        <v>10820152503</v>
      </c>
      <c r="Y43" s="60">
        <v>-192771892</v>
      </c>
      <c r="Z43" s="140">
        <v>-1.78</v>
      </c>
      <c r="AA43" s="155">
        <v>14555364000</v>
      </c>
    </row>
    <row r="44" spans="1:27" ht="12.75">
      <c r="A44" s="138" t="s">
        <v>90</v>
      </c>
      <c r="B44" s="136"/>
      <c r="C44" s="155">
        <v>4924764212</v>
      </c>
      <c r="D44" s="155"/>
      <c r="E44" s="156">
        <v>5411191200</v>
      </c>
      <c r="F44" s="60">
        <v>5368771800</v>
      </c>
      <c r="G44" s="60">
        <v>795103138</v>
      </c>
      <c r="H44" s="60">
        <v>769406000</v>
      </c>
      <c r="I44" s="60">
        <v>785511951</v>
      </c>
      <c r="J44" s="60">
        <v>2350021089</v>
      </c>
      <c r="K44" s="60">
        <v>854284445</v>
      </c>
      <c r="L44" s="60">
        <v>782986373</v>
      </c>
      <c r="M44" s="60">
        <v>765867575</v>
      </c>
      <c r="N44" s="60">
        <v>2403138393</v>
      </c>
      <c r="O44" s="60">
        <v>591809857</v>
      </c>
      <c r="P44" s="60">
        <v>594930622</v>
      </c>
      <c r="Q44" s="60">
        <v>597024376</v>
      </c>
      <c r="R44" s="60">
        <v>1783764855</v>
      </c>
      <c r="S44" s="60"/>
      <c r="T44" s="60"/>
      <c r="U44" s="60"/>
      <c r="V44" s="60"/>
      <c r="W44" s="60">
        <v>6536924337</v>
      </c>
      <c r="X44" s="60">
        <v>4096750521</v>
      </c>
      <c r="Y44" s="60">
        <v>2440173816</v>
      </c>
      <c r="Z44" s="140">
        <v>59.56</v>
      </c>
      <c r="AA44" s="155">
        <v>5368771800</v>
      </c>
    </row>
    <row r="45" spans="1:27" ht="12.75">
      <c r="A45" s="138" t="s">
        <v>91</v>
      </c>
      <c r="B45" s="136"/>
      <c r="C45" s="157">
        <v>3283176144</v>
      </c>
      <c r="D45" s="157"/>
      <c r="E45" s="158">
        <v>3607460800</v>
      </c>
      <c r="F45" s="159">
        <v>3579181200</v>
      </c>
      <c r="G45" s="159"/>
      <c r="H45" s="159"/>
      <c r="I45" s="159"/>
      <c r="J45" s="159"/>
      <c r="K45" s="159"/>
      <c r="L45" s="159"/>
      <c r="M45" s="159"/>
      <c r="N45" s="159"/>
      <c r="O45" s="159">
        <v>119325888</v>
      </c>
      <c r="P45" s="159">
        <v>152076774</v>
      </c>
      <c r="Q45" s="159">
        <v>128503536</v>
      </c>
      <c r="R45" s="159">
        <v>399906198</v>
      </c>
      <c r="S45" s="159"/>
      <c r="T45" s="159"/>
      <c r="U45" s="159"/>
      <c r="V45" s="159"/>
      <c r="W45" s="159">
        <v>399906198</v>
      </c>
      <c r="X45" s="159">
        <v>2731167013</v>
      </c>
      <c r="Y45" s="159">
        <v>-2331260815</v>
      </c>
      <c r="Z45" s="141">
        <v>-85.36</v>
      </c>
      <c r="AA45" s="157">
        <v>3579181200</v>
      </c>
    </row>
    <row r="46" spans="1:27" ht="12.75">
      <c r="A46" s="138" t="s">
        <v>92</v>
      </c>
      <c r="B46" s="136"/>
      <c r="C46" s="155">
        <v>1814726718</v>
      </c>
      <c r="D46" s="155"/>
      <c r="E46" s="156">
        <v>2270446000</v>
      </c>
      <c r="F46" s="60">
        <v>2120897000</v>
      </c>
      <c r="G46" s="60">
        <v>166847375</v>
      </c>
      <c r="H46" s="60">
        <v>166919877</v>
      </c>
      <c r="I46" s="60">
        <v>189105512</v>
      </c>
      <c r="J46" s="60">
        <v>522872764</v>
      </c>
      <c r="K46" s="60">
        <v>169906756</v>
      </c>
      <c r="L46" s="60">
        <v>177316515</v>
      </c>
      <c r="M46" s="60">
        <v>193009593</v>
      </c>
      <c r="N46" s="60">
        <v>540232864</v>
      </c>
      <c r="O46" s="60">
        <v>142826157</v>
      </c>
      <c r="P46" s="60">
        <v>186085836</v>
      </c>
      <c r="Q46" s="60">
        <v>174890610</v>
      </c>
      <c r="R46" s="60">
        <v>503802603</v>
      </c>
      <c r="S46" s="60"/>
      <c r="T46" s="60"/>
      <c r="U46" s="60"/>
      <c r="V46" s="60"/>
      <c r="W46" s="60">
        <v>1566908231</v>
      </c>
      <c r="X46" s="60">
        <v>1705524753</v>
      </c>
      <c r="Y46" s="60">
        <v>-138616522</v>
      </c>
      <c r="Z46" s="140">
        <v>-8.13</v>
      </c>
      <c r="AA46" s="155">
        <v>2120897000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43676342296</v>
      </c>
      <c r="D48" s="168">
        <f>+D28+D32+D38+D42+D47</f>
        <v>0</v>
      </c>
      <c r="E48" s="169">
        <f t="shared" si="9"/>
        <v>47740116608</v>
      </c>
      <c r="F48" s="73">
        <f t="shared" si="9"/>
        <v>47236903637</v>
      </c>
      <c r="G48" s="73">
        <f t="shared" si="9"/>
        <v>4315631690</v>
      </c>
      <c r="H48" s="73">
        <f t="shared" si="9"/>
        <v>3527866948</v>
      </c>
      <c r="I48" s="73">
        <f t="shared" si="9"/>
        <v>3686482599</v>
      </c>
      <c r="J48" s="73">
        <f t="shared" si="9"/>
        <v>11529981237</v>
      </c>
      <c r="K48" s="73">
        <f t="shared" si="9"/>
        <v>3899429260</v>
      </c>
      <c r="L48" s="73">
        <f t="shared" si="9"/>
        <v>3875700976</v>
      </c>
      <c r="M48" s="73">
        <f t="shared" si="9"/>
        <v>3494661818</v>
      </c>
      <c r="N48" s="73">
        <f t="shared" si="9"/>
        <v>11269792054</v>
      </c>
      <c r="O48" s="73">
        <f t="shared" si="9"/>
        <v>3218284635</v>
      </c>
      <c r="P48" s="73">
        <f t="shared" si="9"/>
        <v>3445249767</v>
      </c>
      <c r="Q48" s="73">
        <f t="shared" si="9"/>
        <v>3383120810</v>
      </c>
      <c r="R48" s="73">
        <f t="shared" si="9"/>
        <v>10046655212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32846428503</v>
      </c>
      <c r="X48" s="73">
        <f t="shared" si="9"/>
        <v>35339766413</v>
      </c>
      <c r="Y48" s="73">
        <f t="shared" si="9"/>
        <v>-2493337910</v>
      </c>
      <c r="Z48" s="170">
        <f>+IF(X48&lt;&gt;0,+(Y48/X48)*100,0)</f>
        <v>-7.055332174133462</v>
      </c>
      <c r="AA48" s="168">
        <f>+AA28+AA32+AA38+AA42+AA47</f>
        <v>47236903637</v>
      </c>
    </row>
    <row r="49" spans="1:27" ht="12.75">
      <c r="A49" s="148" t="s">
        <v>49</v>
      </c>
      <c r="B49" s="149"/>
      <c r="C49" s="171">
        <f aca="true" t="shared" si="10" ref="C49:Y49">+C25-C48</f>
        <v>2251511526</v>
      </c>
      <c r="D49" s="171">
        <f>+D25-D48</f>
        <v>0</v>
      </c>
      <c r="E49" s="172">
        <f t="shared" si="10"/>
        <v>4474469392</v>
      </c>
      <c r="F49" s="173">
        <f t="shared" si="10"/>
        <v>3518749363</v>
      </c>
      <c r="G49" s="173">
        <f t="shared" si="10"/>
        <v>1141182592</v>
      </c>
      <c r="H49" s="173">
        <f t="shared" si="10"/>
        <v>-150936624</v>
      </c>
      <c r="I49" s="173">
        <f t="shared" si="10"/>
        <v>-230648226</v>
      </c>
      <c r="J49" s="173">
        <f t="shared" si="10"/>
        <v>759597742</v>
      </c>
      <c r="K49" s="173">
        <f t="shared" si="10"/>
        <v>-678847315</v>
      </c>
      <c r="L49" s="173">
        <f t="shared" si="10"/>
        <v>-43744397</v>
      </c>
      <c r="M49" s="173">
        <f t="shared" si="10"/>
        <v>514030367</v>
      </c>
      <c r="N49" s="173">
        <f t="shared" si="10"/>
        <v>-208561345</v>
      </c>
      <c r="O49" s="173">
        <f t="shared" si="10"/>
        <v>1066340249</v>
      </c>
      <c r="P49" s="173">
        <f t="shared" si="10"/>
        <v>167223526</v>
      </c>
      <c r="Q49" s="173">
        <f t="shared" si="10"/>
        <v>948876998</v>
      </c>
      <c r="R49" s="173">
        <f t="shared" si="10"/>
        <v>2182440773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2733477170</v>
      </c>
      <c r="X49" s="173">
        <f>IF(F25=F48,0,X25-X48)</f>
        <v>3189031087</v>
      </c>
      <c r="Y49" s="173">
        <f t="shared" si="10"/>
        <v>-455553917</v>
      </c>
      <c r="Z49" s="174">
        <f>+IF(X49&lt;&gt;0,+(Y49/X49)*100,0)</f>
        <v>-14.28502590824697</v>
      </c>
      <c r="AA49" s="171">
        <f>+AA25-AA48</f>
        <v>3518749363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7912380549</v>
      </c>
      <c r="D5" s="155">
        <v>0</v>
      </c>
      <c r="E5" s="156">
        <v>9005517000</v>
      </c>
      <c r="F5" s="60">
        <v>9005517000</v>
      </c>
      <c r="G5" s="60">
        <v>797716392</v>
      </c>
      <c r="H5" s="60">
        <v>726647549</v>
      </c>
      <c r="I5" s="60">
        <v>702640000</v>
      </c>
      <c r="J5" s="60">
        <v>2227003941</v>
      </c>
      <c r="K5" s="60">
        <v>742228479</v>
      </c>
      <c r="L5" s="60">
        <v>762553186</v>
      </c>
      <c r="M5" s="60">
        <v>736783118</v>
      </c>
      <c r="N5" s="60">
        <v>2241564783</v>
      </c>
      <c r="O5" s="60">
        <v>754855315</v>
      </c>
      <c r="P5" s="60">
        <v>756451112</v>
      </c>
      <c r="Q5" s="60">
        <v>763578388</v>
      </c>
      <c r="R5" s="60">
        <v>2274884815</v>
      </c>
      <c r="S5" s="60">
        <v>0</v>
      </c>
      <c r="T5" s="60">
        <v>0</v>
      </c>
      <c r="U5" s="60">
        <v>0</v>
      </c>
      <c r="V5" s="60">
        <v>0</v>
      </c>
      <c r="W5" s="60">
        <v>6743453539</v>
      </c>
      <c r="X5" s="60">
        <v>6754137750</v>
      </c>
      <c r="Y5" s="60">
        <v>-10684211</v>
      </c>
      <c r="Z5" s="140">
        <v>-0.16</v>
      </c>
      <c r="AA5" s="155">
        <v>9005517000</v>
      </c>
    </row>
    <row r="6" spans="1:27" ht="12.75">
      <c r="A6" s="181" t="s">
        <v>102</v>
      </c>
      <c r="B6" s="182"/>
      <c r="C6" s="155">
        <v>95552807</v>
      </c>
      <c r="D6" s="155">
        <v>0</v>
      </c>
      <c r="E6" s="156">
        <v>0</v>
      </c>
      <c r="F6" s="60">
        <v>0</v>
      </c>
      <c r="G6" s="60">
        <v>11266958</v>
      </c>
      <c r="H6" s="60">
        <v>1875696</v>
      </c>
      <c r="I6" s="60">
        <v>12961010</v>
      </c>
      <c r="J6" s="60">
        <v>26103664</v>
      </c>
      <c r="K6" s="60">
        <v>10824506</v>
      </c>
      <c r="L6" s="60">
        <v>6260798</v>
      </c>
      <c r="M6" s="60">
        <v>18076743</v>
      </c>
      <c r="N6" s="60">
        <v>35162047</v>
      </c>
      <c r="O6" s="60">
        <v>12848368</v>
      </c>
      <c r="P6" s="60">
        <v>12096013</v>
      </c>
      <c r="Q6" s="60">
        <v>11245280</v>
      </c>
      <c r="R6" s="60">
        <v>36189661</v>
      </c>
      <c r="S6" s="60">
        <v>0</v>
      </c>
      <c r="T6" s="60">
        <v>0</v>
      </c>
      <c r="U6" s="60">
        <v>0</v>
      </c>
      <c r="V6" s="60">
        <v>0</v>
      </c>
      <c r="W6" s="60">
        <v>97455372</v>
      </c>
      <c r="X6" s="60"/>
      <c r="Y6" s="60">
        <v>97455372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14977608000</v>
      </c>
      <c r="D7" s="155">
        <v>0</v>
      </c>
      <c r="E7" s="156">
        <v>15905848000</v>
      </c>
      <c r="F7" s="60">
        <v>15462879000</v>
      </c>
      <c r="G7" s="60">
        <v>1584774264</v>
      </c>
      <c r="H7" s="60">
        <v>1338130566</v>
      </c>
      <c r="I7" s="60">
        <v>1174263609</v>
      </c>
      <c r="J7" s="60">
        <v>4097168439</v>
      </c>
      <c r="K7" s="60">
        <v>1082537000</v>
      </c>
      <c r="L7" s="60">
        <v>1013541998</v>
      </c>
      <c r="M7" s="60">
        <v>1042167146</v>
      </c>
      <c r="N7" s="60">
        <v>3138246144</v>
      </c>
      <c r="O7" s="60">
        <v>1025465926</v>
      </c>
      <c r="P7" s="60">
        <v>962915701</v>
      </c>
      <c r="Q7" s="60">
        <v>1070361494</v>
      </c>
      <c r="R7" s="60">
        <v>3058743121</v>
      </c>
      <c r="S7" s="60">
        <v>0</v>
      </c>
      <c r="T7" s="60">
        <v>0</v>
      </c>
      <c r="U7" s="60">
        <v>0</v>
      </c>
      <c r="V7" s="60">
        <v>0</v>
      </c>
      <c r="W7" s="60">
        <v>10294157704</v>
      </c>
      <c r="X7" s="60">
        <v>11929385997</v>
      </c>
      <c r="Y7" s="60">
        <v>-1635228293</v>
      </c>
      <c r="Z7" s="140">
        <v>-13.71</v>
      </c>
      <c r="AA7" s="155">
        <v>15462879000</v>
      </c>
    </row>
    <row r="8" spans="1:27" ht="12.75">
      <c r="A8" s="183" t="s">
        <v>104</v>
      </c>
      <c r="B8" s="182"/>
      <c r="C8" s="155">
        <v>5118604000</v>
      </c>
      <c r="D8" s="155">
        <v>0</v>
      </c>
      <c r="E8" s="156">
        <v>6865008000</v>
      </c>
      <c r="F8" s="60">
        <v>6194947200</v>
      </c>
      <c r="G8" s="60">
        <v>874073965</v>
      </c>
      <c r="H8" s="60">
        <v>805109000</v>
      </c>
      <c r="I8" s="60">
        <v>812533206</v>
      </c>
      <c r="J8" s="60">
        <v>2491716171</v>
      </c>
      <c r="K8" s="60">
        <v>863989000</v>
      </c>
      <c r="L8" s="60">
        <v>796699379</v>
      </c>
      <c r="M8" s="60">
        <v>901988697</v>
      </c>
      <c r="N8" s="60">
        <v>2562677076</v>
      </c>
      <c r="O8" s="60">
        <v>541687830</v>
      </c>
      <c r="P8" s="60">
        <v>475240308</v>
      </c>
      <c r="Q8" s="60">
        <v>438641201</v>
      </c>
      <c r="R8" s="60">
        <v>1455569339</v>
      </c>
      <c r="S8" s="60">
        <v>0</v>
      </c>
      <c r="T8" s="60">
        <v>0</v>
      </c>
      <c r="U8" s="60">
        <v>0</v>
      </c>
      <c r="V8" s="60">
        <v>0</v>
      </c>
      <c r="W8" s="60">
        <v>6509962586</v>
      </c>
      <c r="X8" s="60">
        <v>5024008751</v>
      </c>
      <c r="Y8" s="60">
        <v>1485953835</v>
      </c>
      <c r="Z8" s="140">
        <v>29.58</v>
      </c>
      <c r="AA8" s="155">
        <v>6194947200</v>
      </c>
    </row>
    <row r="9" spans="1:27" ht="12.75">
      <c r="A9" s="183" t="s">
        <v>105</v>
      </c>
      <c r="B9" s="182"/>
      <c r="C9" s="155">
        <v>3201736000</v>
      </c>
      <c r="D9" s="155">
        <v>0</v>
      </c>
      <c r="E9" s="156">
        <v>3890049000</v>
      </c>
      <c r="F9" s="60">
        <v>4129964800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319764057</v>
      </c>
      <c r="P9" s="60">
        <v>300226465</v>
      </c>
      <c r="Q9" s="60">
        <v>276871434</v>
      </c>
      <c r="R9" s="60">
        <v>896861956</v>
      </c>
      <c r="S9" s="60">
        <v>0</v>
      </c>
      <c r="T9" s="60">
        <v>0</v>
      </c>
      <c r="U9" s="60">
        <v>0</v>
      </c>
      <c r="V9" s="60">
        <v>0</v>
      </c>
      <c r="W9" s="60">
        <v>896861956</v>
      </c>
      <c r="X9" s="60">
        <v>2846842792</v>
      </c>
      <c r="Y9" s="60">
        <v>-1949980836</v>
      </c>
      <c r="Z9" s="140">
        <v>-68.5</v>
      </c>
      <c r="AA9" s="155">
        <v>4129964800</v>
      </c>
    </row>
    <row r="10" spans="1:27" ht="12.75">
      <c r="A10" s="183" t="s">
        <v>106</v>
      </c>
      <c r="B10" s="182"/>
      <c r="C10" s="155">
        <v>1319777000</v>
      </c>
      <c r="D10" s="155">
        <v>0</v>
      </c>
      <c r="E10" s="156">
        <v>1479507000</v>
      </c>
      <c r="F10" s="54">
        <v>1593103000</v>
      </c>
      <c r="G10" s="54">
        <v>132291850</v>
      </c>
      <c r="H10" s="54">
        <v>135749477</v>
      </c>
      <c r="I10" s="54">
        <v>144219000</v>
      </c>
      <c r="J10" s="54">
        <v>412260327</v>
      </c>
      <c r="K10" s="54">
        <v>139902148</v>
      </c>
      <c r="L10" s="54">
        <v>123796269</v>
      </c>
      <c r="M10" s="54">
        <v>134331130</v>
      </c>
      <c r="N10" s="54">
        <v>398029547</v>
      </c>
      <c r="O10" s="54">
        <v>123442817</v>
      </c>
      <c r="P10" s="54">
        <v>136028131</v>
      </c>
      <c r="Q10" s="54">
        <v>135881715</v>
      </c>
      <c r="R10" s="54">
        <v>395352663</v>
      </c>
      <c r="S10" s="54">
        <v>0</v>
      </c>
      <c r="T10" s="54">
        <v>0</v>
      </c>
      <c r="U10" s="54">
        <v>0</v>
      </c>
      <c r="V10" s="54">
        <v>0</v>
      </c>
      <c r="W10" s="54">
        <v>1205642537</v>
      </c>
      <c r="X10" s="54">
        <v>1073077000</v>
      </c>
      <c r="Y10" s="54">
        <v>132565537</v>
      </c>
      <c r="Z10" s="184">
        <v>12.35</v>
      </c>
      <c r="AA10" s="130">
        <v>1593103000</v>
      </c>
    </row>
    <row r="11" spans="1:27" ht="12.75">
      <c r="A11" s="183" t="s">
        <v>107</v>
      </c>
      <c r="B11" s="185"/>
      <c r="C11" s="155">
        <v>474716992</v>
      </c>
      <c r="D11" s="155">
        <v>0</v>
      </c>
      <c r="E11" s="156">
        <v>564037000</v>
      </c>
      <c r="F11" s="60">
        <v>396688000</v>
      </c>
      <c r="G11" s="60">
        <v>38640828</v>
      </c>
      <c r="H11" s="60">
        <v>35921674</v>
      </c>
      <c r="I11" s="60">
        <v>27372669</v>
      </c>
      <c r="J11" s="60">
        <v>101935171</v>
      </c>
      <c r="K11" s="60">
        <v>31685008</v>
      </c>
      <c r="L11" s="60">
        <v>34845874</v>
      </c>
      <c r="M11" s="60">
        <v>30780660</v>
      </c>
      <c r="N11" s="60">
        <v>97311542</v>
      </c>
      <c r="O11" s="60">
        <v>31474347</v>
      </c>
      <c r="P11" s="60">
        <v>33483307</v>
      </c>
      <c r="Q11" s="60">
        <v>36337937</v>
      </c>
      <c r="R11" s="60">
        <v>101295591</v>
      </c>
      <c r="S11" s="60">
        <v>0</v>
      </c>
      <c r="T11" s="60">
        <v>0</v>
      </c>
      <c r="U11" s="60">
        <v>0</v>
      </c>
      <c r="V11" s="60">
        <v>0</v>
      </c>
      <c r="W11" s="60">
        <v>300542304</v>
      </c>
      <c r="X11" s="60">
        <v>422391997</v>
      </c>
      <c r="Y11" s="60">
        <v>-121849693</v>
      </c>
      <c r="Z11" s="140">
        <v>-28.85</v>
      </c>
      <c r="AA11" s="155">
        <v>396688000</v>
      </c>
    </row>
    <row r="12" spans="1:27" ht="12.75">
      <c r="A12" s="183" t="s">
        <v>108</v>
      </c>
      <c r="B12" s="185"/>
      <c r="C12" s="155">
        <v>294181093</v>
      </c>
      <c r="D12" s="155">
        <v>0</v>
      </c>
      <c r="E12" s="156">
        <v>333712000</v>
      </c>
      <c r="F12" s="60">
        <v>334178000</v>
      </c>
      <c r="G12" s="60">
        <v>19660301</v>
      </c>
      <c r="H12" s="60">
        <v>15330288</v>
      </c>
      <c r="I12" s="60">
        <v>24679631</v>
      </c>
      <c r="J12" s="60">
        <v>59670220</v>
      </c>
      <c r="K12" s="60">
        <v>21258394</v>
      </c>
      <c r="L12" s="60">
        <v>21325219</v>
      </c>
      <c r="M12" s="60">
        <v>20510906</v>
      </c>
      <c r="N12" s="60">
        <v>63094519</v>
      </c>
      <c r="O12" s="60">
        <v>19957445</v>
      </c>
      <c r="P12" s="60">
        <v>19858555</v>
      </c>
      <c r="Q12" s="60">
        <v>20137359</v>
      </c>
      <c r="R12" s="60">
        <v>59953359</v>
      </c>
      <c r="S12" s="60">
        <v>0</v>
      </c>
      <c r="T12" s="60">
        <v>0</v>
      </c>
      <c r="U12" s="60">
        <v>0</v>
      </c>
      <c r="V12" s="60">
        <v>0</v>
      </c>
      <c r="W12" s="60">
        <v>182718098</v>
      </c>
      <c r="X12" s="60">
        <v>256892806</v>
      </c>
      <c r="Y12" s="60">
        <v>-74174708</v>
      </c>
      <c r="Z12" s="140">
        <v>-28.87</v>
      </c>
      <c r="AA12" s="155">
        <v>334178000</v>
      </c>
    </row>
    <row r="13" spans="1:27" ht="12.75">
      <c r="A13" s="181" t="s">
        <v>109</v>
      </c>
      <c r="B13" s="185"/>
      <c r="C13" s="155">
        <v>624145676</v>
      </c>
      <c r="D13" s="155">
        <v>0</v>
      </c>
      <c r="E13" s="156">
        <v>285600000</v>
      </c>
      <c r="F13" s="60">
        <v>286600000</v>
      </c>
      <c r="G13" s="60">
        <v>18955940</v>
      </c>
      <c r="H13" s="60">
        <v>28530823</v>
      </c>
      <c r="I13" s="60">
        <v>32001160</v>
      </c>
      <c r="J13" s="60">
        <v>79487923</v>
      </c>
      <c r="K13" s="60">
        <v>27409273</v>
      </c>
      <c r="L13" s="60">
        <v>16171774</v>
      </c>
      <c r="M13" s="60">
        <v>431260494</v>
      </c>
      <c r="N13" s="60">
        <v>474841541</v>
      </c>
      <c r="O13" s="60">
        <v>-395153230</v>
      </c>
      <c r="P13" s="60">
        <v>204091854</v>
      </c>
      <c r="Q13" s="60">
        <v>32853707</v>
      </c>
      <c r="R13" s="60">
        <v>-158207669</v>
      </c>
      <c r="S13" s="60">
        <v>0</v>
      </c>
      <c r="T13" s="60">
        <v>0</v>
      </c>
      <c r="U13" s="60">
        <v>0</v>
      </c>
      <c r="V13" s="60">
        <v>0</v>
      </c>
      <c r="W13" s="60">
        <v>396121795</v>
      </c>
      <c r="X13" s="60">
        <v>214200000</v>
      </c>
      <c r="Y13" s="60">
        <v>181921795</v>
      </c>
      <c r="Z13" s="140">
        <v>84.93</v>
      </c>
      <c r="AA13" s="155">
        <v>286600000</v>
      </c>
    </row>
    <row r="14" spans="1:27" ht="12.75">
      <c r="A14" s="181" t="s">
        <v>110</v>
      </c>
      <c r="B14" s="185"/>
      <c r="C14" s="155">
        <v>213650036</v>
      </c>
      <c r="D14" s="155">
        <v>0</v>
      </c>
      <c r="E14" s="156">
        <v>169708000</v>
      </c>
      <c r="F14" s="60">
        <v>284478000</v>
      </c>
      <c r="G14" s="60">
        <v>21663333</v>
      </c>
      <c r="H14" s="60">
        <v>16371624</v>
      </c>
      <c r="I14" s="60">
        <v>23097086</v>
      </c>
      <c r="J14" s="60">
        <v>61132043</v>
      </c>
      <c r="K14" s="60">
        <v>8564290</v>
      </c>
      <c r="L14" s="60">
        <v>11500555</v>
      </c>
      <c r="M14" s="60">
        <v>40051908</v>
      </c>
      <c r="N14" s="60">
        <v>60116753</v>
      </c>
      <c r="O14" s="60">
        <v>24212586</v>
      </c>
      <c r="P14" s="60">
        <v>13897119</v>
      </c>
      <c r="Q14" s="60">
        <v>12805565</v>
      </c>
      <c r="R14" s="60">
        <v>50915270</v>
      </c>
      <c r="S14" s="60">
        <v>0</v>
      </c>
      <c r="T14" s="60">
        <v>0</v>
      </c>
      <c r="U14" s="60">
        <v>0</v>
      </c>
      <c r="V14" s="60">
        <v>0</v>
      </c>
      <c r="W14" s="60">
        <v>172164066</v>
      </c>
      <c r="X14" s="60">
        <v>127284732</v>
      </c>
      <c r="Y14" s="60">
        <v>44879334</v>
      </c>
      <c r="Z14" s="140">
        <v>35.26</v>
      </c>
      <c r="AA14" s="155">
        <v>284478000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239806093</v>
      </c>
      <c r="D16" s="155">
        <v>0</v>
      </c>
      <c r="E16" s="156">
        <v>757921000</v>
      </c>
      <c r="F16" s="60">
        <v>449718000</v>
      </c>
      <c r="G16" s="60">
        <v>33584953</v>
      </c>
      <c r="H16" s="60">
        <v>-8077888</v>
      </c>
      <c r="I16" s="60">
        <v>24380602</v>
      </c>
      <c r="J16" s="60">
        <v>49887667</v>
      </c>
      <c r="K16" s="60">
        <v>178343</v>
      </c>
      <c r="L16" s="60">
        <v>37701902</v>
      </c>
      <c r="M16" s="60">
        <v>51258</v>
      </c>
      <c r="N16" s="60">
        <v>37931503</v>
      </c>
      <c r="O16" s="60">
        <v>22844626</v>
      </c>
      <c r="P16" s="60">
        <v>18182020</v>
      </c>
      <c r="Q16" s="60">
        <v>17048476</v>
      </c>
      <c r="R16" s="60">
        <v>58075122</v>
      </c>
      <c r="S16" s="60">
        <v>0</v>
      </c>
      <c r="T16" s="60">
        <v>0</v>
      </c>
      <c r="U16" s="60">
        <v>0</v>
      </c>
      <c r="V16" s="60">
        <v>0</v>
      </c>
      <c r="W16" s="60">
        <v>145894292</v>
      </c>
      <c r="X16" s="60">
        <v>616679253</v>
      </c>
      <c r="Y16" s="60">
        <v>-470784961</v>
      </c>
      <c r="Z16" s="140">
        <v>-76.34</v>
      </c>
      <c r="AA16" s="155">
        <v>449718000</v>
      </c>
    </row>
    <row r="17" spans="1:27" ht="12.75">
      <c r="A17" s="181" t="s">
        <v>113</v>
      </c>
      <c r="B17" s="185"/>
      <c r="C17" s="155">
        <v>3648361</v>
      </c>
      <c r="D17" s="155">
        <v>0</v>
      </c>
      <c r="E17" s="156">
        <v>6033000</v>
      </c>
      <c r="F17" s="60">
        <v>7233000</v>
      </c>
      <c r="G17" s="60">
        <v>116583</v>
      </c>
      <c r="H17" s="60">
        <v>90766</v>
      </c>
      <c r="I17" s="60">
        <v>123288</v>
      </c>
      <c r="J17" s="60">
        <v>330637</v>
      </c>
      <c r="K17" s="60">
        <v>113360</v>
      </c>
      <c r="L17" s="60">
        <v>91091</v>
      </c>
      <c r="M17" s="60">
        <v>1624667</v>
      </c>
      <c r="N17" s="60">
        <v>1829118</v>
      </c>
      <c r="O17" s="60">
        <v>1634273</v>
      </c>
      <c r="P17" s="60">
        <v>1636522</v>
      </c>
      <c r="Q17" s="60">
        <v>14911</v>
      </c>
      <c r="R17" s="60">
        <v>3285706</v>
      </c>
      <c r="S17" s="60">
        <v>0</v>
      </c>
      <c r="T17" s="60">
        <v>0</v>
      </c>
      <c r="U17" s="60">
        <v>0</v>
      </c>
      <c r="V17" s="60">
        <v>0</v>
      </c>
      <c r="W17" s="60">
        <v>5445461</v>
      </c>
      <c r="X17" s="60">
        <v>4567797</v>
      </c>
      <c r="Y17" s="60">
        <v>877664</v>
      </c>
      <c r="Z17" s="140">
        <v>19.21</v>
      </c>
      <c r="AA17" s="155">
        <v>7233000</v>
      </c>
    </row>
    <row r="18" spans="1:27" ht="12.75">
      <c r="A18" s="183" t="s">
        <v>114</v>
      </c>
      <c r="B18" s="182"/>
      <c r="C18" s="155">
        <v>236778156</v>
      </c>
      <c r="D18" s="155">
        <v>0</v>
      </c>
      <c r="E18" s="156">
        <v>718102000</v>
      </c>
      <c r="F18" s="60">
        <v>700502000</v>
      </c>
      <c r="G18" s="60">
        <v>46204541</v>
      </c>
      <c r="H18" s="60">
        <v>49250923</v>
      </c>
      <c r="I18" s="60">
        <v>53790537</v>
      </c>
      <c r="J18" s="60">
        <v>149246001</v>
      </c>
      <c r="K18" s="60">
        <v>55980844</v>
      </c>
      <c r="L18" s="60">
        <v>58219409</v>
      </c>
      <c r="M18" s="60">
        <v>59254564</v>
      </c>
      <c r="N18" s="60">
        <v>173454817</v>
      </c>
      <c r="O18" s="60">
        <v>50938487</v>
      </c>
      <c r="P18" s="60">
        <v>50231239</v>
      </c>
      <c r="Q18" s="60">
        <v>62275940</v>
      </c>
      <c r="R18" s="60">
        <v>163445666</v>
      </c>
      <c r="S18" s="60">
        <v>0</v>
      </c>
      <c r="T18" s="60">
        <v>0</v>
      </c>
      <c r="U18" s="60">
        <v>0</v>
      </c>
      <c r="V18" s="60">
        <v>0</v>
      </c>
      <c r="W18" s="60">
        <v>486146484</v>
      </c>
      <c r="X18" s="60">
        <v>498472847</v>
      </c>
      <c r="Y18" s="60">
        <v>-12326363</v>
      </c>
      <c r="Z18" s="140">
        <v>-2.47</v>
      </c>
      <c r="AA18" s="155">
        <v>700502000</v>
      </c>
    </row>
    <row r="19" spans="1:27" ht="12.75">
      <c r="A19" s="181" t="s">
        <v>34</v>
      </c>
      <c r="B19" s="185"/>
      <c r="C19" s="155">
        <v>6740130623</v>
      </c>
      <c r="D19" s="155">
        <v>0</v>
      </c>
      <c r="E19" s="156">
        <v>7125491000</v>
      </c>
      <c r="F19" s="60">
        <v>7327237000</v>
      </c>
      <c r="G19" s="60">
        <v>1753677750</v>
      </c>
      <c r="H19" s="60">
        <v>234144771</v>
      </c>
      <c r="I19" s="60">
        <v>288720878</v>
      </c>
      <c r="J19" s="60">
        <v>2276543399</v>
      </c>
      <c r="K19" s="60">
        <v>240256569</v>
      </c>
      <c r="L19" s="60">
        <v>420755215</v>
      </c>
      <c r="M19" s="60">
        <v>282601624</v>
      </c>
      <c r="N19" s="60">
        <v>943613408</v>
      </c>
      <c r="O19" s="60">
        <v>1498361207</v>
      </c>
      <c r="P19" s="60">
        <v>265176144</v>
      </c>
      <c r="Q19" s="60">
        <v>1146703671</v>
      </c>
      <c r="R19" s="60">
        <v>2910241022</v>
      </c>
      <c r="S19" s="60">
        <v>0</v>
      </c>
      <c r="T19" s="60">
        <v>0</v>
      </c>
      <c r="U19" s="60">
        <v>0</v>
      </c>
      <c r="V19" s="60">
        <v>0</v>
      </c>
      <c r="W19" s="60">
        <v>6130397829</v>
      </c>
      <c r="X19" s="60">
        <v>5306697911</v>
      </c>
      <c r="Y19" s="60">
        <v>823699918</v>
      </c>
      <c r="Z19" s="140">
        <v>15.52</v>
      </c>
      <c r="AA19" s="155">
        <v>7327237000</v>
      </c>
    </row>
    <row r="20" spans="1:27" ht="12.75">
      <c r="A20" s="181" t="s">
        <v>35</v>
      </c>
      <c r="B20" s="185"/>
      <c r="C20" s="155">
        <v>1525533104</v>
      </c>
      <c r="D20" s="155">
        <v>0</v>
      </c>
      <c r="E20" s="156">
        <v>1718246000</v>
      </c>
      <c r="F20" s="54">
        <v>1472910000</v>
      </c>
      <c r="G20" s="54">
        <v>68488145</v>
      </c>
      <c r="H20" s="54">
        <v>55978133</v>
      </c>
      <c r="I20" s="54">
        <v>146114345</v>
      </c>
      <c r="J20" s="54">
        <v>270580623</v>
      </c>
      <c r="K20" s="54">
        <v>90746799</v>
      </c>
      <c r="L20" s="54">
        <v>139711270</v>
      </c>
      <c r="M20" s="54">
        <v>89021790</v>
      </c>
      <c r="N20" s="54">
        <v>319479859</v>
      </c>
      <c r="O20" s="54">
        <v>108505004</v>
      </c>
      <c r="P20" s="54">
        <v>96920236</v>
      </c>
      <c r="Q20" s="54">
        <v>148973424</v>
      </c>
      <c r="R20" s="54">
        <v>354398664</v>
      </c>
      <c r="S20" s="54">
        <v>0</v>
      </c>
      <c r="T20" s="54">
        <v>0</v>
      </c>
      <c r="U20" s="54">
        <v>0</v>
      </c>
      <c r="V20" s="54">
        <v>0</v>
      </c>
      <c r="W20" s="54">
        <v>944459146</v>
      </c>
      <c r="X20" s="54">
        <v>1080460503</v>
      </c>
      <c r="Y20" s="54">
        <v>-136001357</v>
      </c>
      <c r="Z20" s="184">
        <v>-12.59</v>
      </c>
      <c r="AA20" s="130">
        <v>1472910000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25000000</v>
      </c>
      <c r="F21" s="60">
        <v>25000000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18749997</v>
      </c>
      <c r="Y21" s="60">
        <v>-18749997</v>
      </c>
      <c r="Z21" s="140">
        <v>-100</v>
      </c>
      <c r="AA21" s="155">
        <v>25000000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42978248490</v>
      </c>
      <c r="D22" s="188">
        <f>SUM(D5:D21)</f>
        <v>0</v>
      </c>
      <c r="E22" s="189">
        <f t="shared" si="0"/>
        <v>48849779000</v>
      </c>
      <c r="F22" s="190">
        <f t="shared" si="0"/>
        <v>47670955000</v>
      </c>
      <c r="G22" s="190">
        <f t="shared" si="0"/>
        <v>5401115803</v>
      </c>
      <c r="H22" s="190">
        <f t="shared" si="0"/>
        <v>3435053402</v>
      </c>
      <c r="I22" s="190">
        <f t="shared" si="0"/>
        <v>3466897021</v>
      </c>
      <c r="J22" s="190">
        <f t="shared" si="0"/>
        <v>12303066226</v>
      </c>
      <c r="K22" s="190">
        <f t="shared" si="0"/>
        <v>3315674013</v>
      </c>
      <c r="L22" s="190">
        <f t="shared" si="0"/>
        <v>3443173939</v>
      </c>
      <c r="M22" s="190">
        <f t="shared" si="0"/>
        <v>3788504705</v>
      </c>
      <c r="N22" s="190">
        <f t="shared" si="0"/>
        <v>10547352657</v>
      </c>
      <c r="O22" s="190">
        <f t="shared" si="0"/>
        <v>4140839058</v>
      </c>
      <c r="P22" s="190">
        <f t="shared" si="0"/>
        <v>3346434726</v>
      </c>
      <c r="Q22" s="190">
        <f t="shared" si="0"/>
        <v>4173730502</v>
      </c>
      <c r="R22" s="190">
        <f t="shared" si="0"/>
        <v>11661004286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34511423169</v>
      </c>
      <c r="X22" s="190">
        <f t="shared" si="0"/>
        <v>36173850133</v>
      </c>
      <c r="Y22" s="190">
        <f t="shared" si="0"/>
        <v>-1662426964</v>
      </c>
      <c r="Z22" s="191">
        <f>+IF(X22&lt;&gt;0,+(Y22/X22)*100,0)</f>
        <v>-4.59565945534626</v>
      </c>
      <c r="AA22" s="188">
        <f>SUM(AA5:AA21)</f>
        <v>47670955000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9856852968</v>
      </c>
      <c r="D25" s="155">
        <v>0</v>
      </c>
      <c r="E25" s="156">
        <v>11805746320</v>
      </c>
      <c r="F25" s="60">
        <v>11446574320</v>
      </c>
      <c r="G25" s="60">
        <v>855042295</v>
      </c>
      <c r="H25" s="60">
        <v>898598168</v>
      </c>
      <c r="I25" s="60">
        <v>890282518</v>
      </c>
      <c r="J25" s="60">
        <v>2643922981</v>
      </c>
      <c r="K25" s="60">
        <v>915056154</v>
      </c>
      <c r="L25" s="60">
        <v>1182536062</v>
      </c>
      <c r="M25" s="60">
        <v>902436347</v>
      </c>
      <c r="N25" s="60">
        <v>3000028563</v>
      </c>
      <c r="O25" s="60">
        <v>871455691</v>
      </c>
      <c r="P25" s="60">
        <v>896815753</v>
      </c>
      <c r="Q25" s="60">
        <v>872889345</v>
      </c>
      <c r="R25" s="60">
        <v>2641160789</v>
      </c>
      <c r="S25" s="60">
        <v>0</v>
      </c>
      <c r="T25" s="60">
        <v>0</v>
      </c>
      <c r="U25" s="60">
        <v>0</v>
      </c>
      <c r="V25" s="60">
        <v>0</v>
      </c>
      <c r="W25" s="60">
        <v>8285112333</v>
      </c>
      <c r="X25" s="60">
        <v>9004601318</v>
      </c>
      <c r="Y25" s="60">
        <v>-719488985</v>
      </c>
      <c r="Z25" s="140">
        <v>-7.99</v>
      </c>
      <c r="AA25" s="155">
        <v>11446574320</v>
      </c>
    </row>
    <row r="26" spans="1:27" ht="12.75">
      <c r="A26" s="183" t="s">
        <v>38</v>
      </c>
      <c r="B26" s="182"/>
      <c r="C26" s="155">
        <v>139592578</v>
      </c>
      <c r="D26" s="155">
        <v>0</v>
      </c>
      <c r="E26" s="156">
        <v>160691000</v>
      </c>
      <c r="F26" s="60">
        <v>160691000</v>
      </c>
      <c r="G26" s="60">
        <v>12010510</v>
      </c>
      <c r="H26" s="60">
        <v>12012914</v>
      </c>
      <c r="I26" s="60">
        <v>12069050</v>
      </c>
      <c r="J26" s="60">
        <v>36092474</v>
      </c>
      <c r="K26" s="60">
        <v>12000716</v>
      </c>
      <c r="L26" s="60">
        <v>11999914</v>
      </c>
      <c r="M26" s="60">
        <v>11973452</v>
      </c>
      <c r="N26" s="60">
        <v>35974082</v>
      </c>
      <c r="O26" s="60">
        <v>11978027</v>
      </c>
      <c r="P26" s="60">
        <v>20297714</v>
      </c>
      <c r="Q26" s="60">
        <v>12867610</v>
      </c>
      <c r="R26" s="60">
        <v>45143351</v>
      </c>
      <c r="S26" s="60">
        <v>0</v>
      </c>
      <c r="T26" s="60">
        <v>0</v>
      </c>
      <c r="U26" s="60">
        <v>0</v>
      </c>
      <c r="V26" s="60">
        <v>0</v>
      </c>
      <c r="W26" s="60">
        <v>117209907</v>
      </c>
      <c r="X26" s="60">
        <v>120518253</v>
      </c>
      <c r="Y26" s="60">
        <v>-3308346</v>
      </c>
      <c r="Z26" s="140">
        <v>-2.75</v>
      </c>
      <c r="AA26" s="155">
        <v>160691000</v>
      </c>
    </row>
    <row r="27" spans="1:27" ht="12.75">
      <c r="A27" s="183" t="s">
        <v>118</v>
      </c>
      <c r="B27" s="182"/>
      <c r="C27" s="155">
        <v>3772415645</v>
      </c>
      <c r="D27" s="155">
        <v>0</v>
      </c>
      <c r="E27" s="156">
        <v>3052174000</v>
      </c>
      <c r="F27" s="60">
        <v>2957629000</v>
      </c>
      <c r="G27" s="60">
        <v>754906517</v>
      </c>
      <c r="H27" s="60">
        <v>-26770844</v>
      </c>
      <c r="I27" s="60">
        <v>526889838</v>
      </c>
      <c r="J27" s="60">
        <v>1255025511</v>
      </c>
      <c r="K27" s="60">
        <v>335503250</v>
      </c>
      <c r="L27" s="60">
        <v>202396641</v>
      </c>
      <c r="M27" s="60">
        <v>283725663</v>
      </c>
      <c r="N27" s="60">
        <v>821625554</v>
      </c>
      <c r="O27" s="60">
        <v>311041944</v>
      </c>
      <c r="P27" s="60">
        <v>294513680</v>
      </c>
      <c r="Q27" s="60">
        <v>44082832</v>
      </c>
      <c r="R27" s="60">
        <v>649638456</v>
      </c>
      <c r="S27" s="60">
        <v>0</v>
      </c>
      <c r="T27" s="60">
        <v>0</v>
      </c>
      <c r="U27" s="60">
        <v>0</v>
      </c>
      <c r="V27" s="60">
        <v>0</v>
      </c>
      <c r="W27" s="60">
        <v>2726289521</v>
      </c>
      <c r="X27" s="60">
        <v>2307685019</v>
      </c>
      <c r="Y27" s="60">
        <v>418604502</v>
      </c>
      <c r="Z27" s="140">
        <v>18.14</v>
      </c>
      <c r="AA27" s="155">
        <v>2957629000</v>
      </c>
    </row>
    <row r="28" spans="1:27" ht="12.75">
      <c r="A28" s="183" t="s">
        <v>39</v>
      </c>
      <c r="B28" s="182"/>
      <c r="C28" s="155">
        <v>2905690244</v>
      </c>
      <c r="D28" s="155">
        <v>0</v>
      </c>
      <c r="E28" s="156">
        <v>3983224000</v>
      </c>
      <c r="F28" s="60">
        <v>3938193149</v>
      </c>
      <c r="G28" s="60">
        <v>229714864</v>
      </c>
      <c r="H28" s="60">
        <v>227735168</v>
      </c>
      <c r="I28" s="60">
        <v>187255653</v>
      </c>
      <c r="J28" s="60">
        <v>644705685</v>
      </c>
      <c r="K28" s="60">
        <v>269959920</v>
      </c>
      <c r="L28" s="60">
        <v>219285972</v>
      </c>
      <c r="M28" s="60">
        <v>226619185</v>
      </c>
      <c r="N28" s="60">
        <v>715865077</v>
      </c>
      <c r="O28" s="60">
        <v>225742488</v>
      </c>
      <c r="P28" s="60">
        <v>240047900</v>
      </c>
      <c r="Q28" s="60">
        <v>228201859</v>
      </c>
      <c r="R28" s="60">
        <v>693992247</v>
      </c>
      <c r="S28" s="60">
        <v>0</v>
      </c>
      <c r="T28" s="60">
        <v>0</v>
      </c>
      <c r="U28" s="60">
        <v>0</v>
      </c>
      <c r="V28" s="60">
        <v>0</v>
      </c>
      <c r="W28" s="60">
        <v>2054563009</v>
      </c>
      <c r="X28" s="60">
        <v>2979411378</v>
      </c>
      <c r="Y28" s="60">
        <v>-924848369</v>
      </c>
      <c r="Z28" s="140">
        <v>-31.04</v>
      </c>
      <c r="AA28" s="155">
        <v>3938193149</v>
      </c>
    </row>
    <row r="29" spans="1:27" ht="12.75">
      <c r="A29" s="183" t="s">
        <v>40</v>
      </c>
      <c r="B29" s="182"/>
      <c r="C29" s="155">
        <v>2404844000</v>
      </c>
      <c r="D29" s="155">
        <v>0</v>
      </c>
      <c r="E29" s="156">
        <v>2472088000</v>
      </c>
      <c r="F29" s="60">
        <v>2472096000</v>
      </c>
      <c r="G29" s="60">
        <v>191615202</v>
      </c>
      <c r="H29" s="60">
        <v>191675216</v>
      </c>
      <c r="I29" s="60">
        <v>189785327</v>
      </c>
      <c r="J29" s="60">
        <v>573075745</v>
      </c>
      <c r="K29" s="60">
        <v>247841964</v>
      </c>
      <c r="L29" s="60">
        <v>210754368</v>
      </c>
      <c r="M29" s="60">
        <v>185191808</v>
      </c>
      <c r="N29" s="60">
        <v>643788140</v>
      </c>
      <c r="O29" s="60">
        <v>144059500</v>
      </c>
      <c r="P29" s="60">
        <v>250079197</v>
      </c>
      <c r="Q29" s="60">
        <v>198957137</v>
      </c>
      <c r="R29" s="60">
        <v>593095834</v>
      </c>
      <c r="S29" s="60">
        <v>0</v>
      </c>
      <c r="T29" s="60">
        <v>0</v>
      </c>
      <c r="U29" s="60">
        <v>0</v>
      </c>
      <c r="V29" s="60">
        <v>0</v>
      </c>
      <c r="W29" s="60">
        <v>1809959719</v>
      </c>
      <c r="X29" s="60">
        <v>1854534247</v>
      </c>
      <c r="Y29" s="60">
        <v>-44574528</v>
      </c>
      <c r="Z29" s="140">
        <v>-2.4</v>
      </c>
      <c r="AA29" s="155">
        <v>2472096000</v>
      </c>
    </row>
    <row r="30" spans="1:27" ht="12.75">
      <c r="A30" s="183" t="s">
        <v>119</v>
      </c>
      <c r="B30" s="182"/>
      <c r="C30" s="155">
        <v>14978933064</v>
      </c>
      <c r="D30" s="155">
        <v>0</v>
      </c>
      <c r="E30" s="156">
        <v>15380224000</v>
      </c>
      <c r="F30" s="60">
        <v>15380224000</v>
      </c>
      <c r="G30" s="60">
        <v>1707786115</v>
      </c>
      <c r="H30" s="60">
        <v>1691306264</v>
      </c>
      <c r="I30" s="60">
        <v>1163133609</v>
      </c>
      <c r="J30" s="60">
        <v>4562225988</v>
      </c>
      <c r="K30" s="60">
        <v>1178606000</v>
      </c>
      <c r="L30" s="60">
        <v>1150376585</v>
      </c>
      <c r="M30" s="60">
        <v>1155429314</v>
      </c>
      <c r="N30" s="60">
        <v>3484411899</v>
      </c>
      <c r="O30" s="60">
        <v>1131705988</v>
      </c>
      <c r="P30" s="60">
        <v>1087826179</v>
      </c>
      <c r="Q30" s="60">
        <v>1259528707</v>
      </c>
      <c r="R30" s="60">
        <v>3479060874</v>
      </c>
      <c r="S30" s="60">
        <v>0</v>
      </c>
      <c r="T30" s="60">
        <v>0</v>
      </c>
      <c r="U30" s="60">
        <v>0</v>
      </c>
      <c r="V30" s="60">
        <v>0</v>
      </c>
      <c r="W30" s="60">
        <v>11525698761</v>
      </c>
      <c r="X30" s="60">
        <v>11539236196</v>
      </c>
      <c r="Y30" s="60">
        <v>-13537435</v>
      </c>
      <c r="Z30" s="140">
        <v>-0.12</v>
      </c>
      <c r="AA30" s="155">
        <v>15380224000</v>
      </c>
    </row>
    <row r="31" spans="1:27" ht="12.75">
      <c r="A31" s="183" t="s">
        <v>120</v>
      </c>
      <c r="B31" s="182"/>
      <c r="C31" s="155">
        <v>1488988247</v>
      </c>
      <c r="D31" s="155">
        <v>0</v>
      </c>
      <c r="E31" s="156">
        <v>2019753000</v>
      </c>
      <c r="F31" s="60">
        <v>1856524000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50439030</v>
      </c>
      <c r="P31" s="60">
        <v>54873834</v>
      </c>
      <c r="Q31" s="60">
        <v>80602368</v>
      </c>
      <c r="R31" s="60">
        <v>185915232</v>
      </c>
      <c r="S31" s="60">
        <v>0</v>
      </c>
      <c r="T31" s="60">
        <v>0</v>
      </c>
      <c r="U31" s="60">
        <v>0</v>
      </c>
      <c r="V31" s="60">
        <v>0</v>
      </c>
      <c r="W31" s="60">
        <v>185915232</v>
      </c>
      <c r="X31" s="60">
        <v>1374647680</v>
      </c>
      <c r="Y31" s="60">
        <v>-1188732448</v>
      </c>
      <c r="Z31" s="140">
        <v>-86.48</v>
      </c>
      <c r="AA31" s="155">
        <v>1856524000</v>
      </c>
    </row>
    <row r="32" spans="1:27" ht="12.75">
      <c r="A32" s="183" t="s">
        <v>121</v>
      </c>
      <c r="B32" s="182"/>
      <c r="C32" s="155">
        <v>2321325141</v>
      </c>
      <c r="D32" s="155">
        <v>0</v>
      </c>
      <c r="E32" s="156">
        <v>3693254070</v>
      </c>
      <c r="F32" s="60">
        <v>3568895393</v>
      </c>
      <c r="G32" s="60">
        <v>220116716</v>
      </c>
      <c r="H32" s="60">
        <v>170214998</v>
      </c>
      <c r="I32" s="60">
        <v>206141846</v>
      </c>
      <c r="J32" s="60">
        <v>596473560</v>
      </c>
      <c r="K32" s="60">
        <v>393797478</v>
      </c>
      <c r="L32" s="60">
        <v>309311756</v>
      </c>
      <c r="M32" s="60">
        <v>281957920</v>
      </c>
      <c r="N32" s="60">
        <v>985067154</v>
      </c>
      <c r="O32" s="60">
        <v>189048428</v>
      </c>
      <c r="P32" s="60">
        <v>272112311</v>
      </c>
      <c r="Q32" s="60">
        <v>279086553</v>
      </c>
      <c r="R32" s="60">
        <v>740247292</v>
      </c>
      <c r="S32" s="60">
        <v>0</v>
      </c>
      <c r="T32" s="60">
        <v>0</v>
      </c>
      <c r="U32" s="60">
        <v>0</v>
      </c>
      <c r="V32" s="60">
        <v>0</v>
      </c>
      <c r="W32" s="60">
        <v>2321788006</v>
      </c>
      <c r="X32" s="60">
        <v>2696477423</v>
      </c>
      <c r="Y32" s="60">
        <v>-374689417</v>
      </c>
      <c r="Z32" s="140">
        <v>-13.9</v>
      </c>
      <c r="AA32" s="155">
        <v>3568895393</v>
      </c>
    </row>
    <row r="33" spans="1:27" ht="12.75">
      <c r="A33" s="183" t="s">
        <v>42</v>
      </c>
      <c r="B33" s="182"/>
      <c r="C33" s="155">
        <v>500746908</v>
      </c>
      <c r="D33" s="155">
        <v>0</v>
      </c>
      <c r="E33" s="156">
        <v>226075000</v>
      </c>
      <c r="F33" s="60">
        <v>436684000</v>
      </c>
      <c r="G33" s="60">
        <v>1854436</v>
      </c>
      <c r="H33" s="60">
        <v>1743859</v>
      </c>
      <c r="I33" s="60">
        <v>67494381</v>
      </c>
      <c r="J33" s="60">
        <v>71092676</v>
      </c>
      <c r="K33" s="60">
        <v>35080385</v>
      </c>
      <c r="L33" s="60">
        <v>15753726</v>
      </c>
      <c r="M33" s="60">
        <v>7820847</v>
      </c>
      <c r="N33" s="60">
        <v>58654958</v>
      </c>
      <c r="O33" s="60">
        <v>10887160</v>
      </c>
      <c r="P33" s="60">
        <v>1687425</v>
      </c>
      <c r="Q33" s="60">
        <v>28045623</v>
      </c>
      <c r="R33" s="60">
        <v>40620208</v>
      </c>
      <c r="S33" s="60">
        <v>0</v>
      </c>
      <c r="T33" s="60">
        <v>0</v>
      </c>
      <c r="U33" s="60">
        <v>0</v>
      </c>
      <c r="V33" s="60">
        <v>0</v>
      </c>
      <c r="W33" s="60">
        <v>170367842</v>
      </c>
      <c r="X33" s="60">
        <v>159510980</v>
      </c>
      <c r="Y33" s="60">
        <v>10856862</v>
      </c>
      <c r="Z33" s="140">
        <v>6.81</v>
      </c>
      <c r="AA33" s="155">
        <v>436684000</v>
      </c>
    </row>
    <row r="34" spans="1:27" ht="12.75">
      <c r="A34" s="183" t="s">
        <v>43</v>
      </c>
      <c r="B34" s="182"/>
      <c r="C34" s="155">
        <v>5393081939</v>
      </c>
      <c r="D34" s="155">
        <v>0</v>
      </c>
      <c r="E34" s="156">
        <v>4550584218</v>
      </c>
      <c r="F34" s="60">
        <v>4667164775</v>
      </c>
      <c r="G34" s="60">
        <v>339812035</v>
      </c>
      <c r="H34" s="60">
        <v>358800205</v>
      </c>
      <c r="I34" s="60">
        <v>439636049</v>
      </c>
      <c r="J34" s="60">
        <v>1138248289</v>
      </c>
      <c r="K34" s="60">
        <v>507050572</v>
      </c>
      <c r="L34" s="60">
        <v>568612566</v>
      </c>
      <c r="M34" s="60">
        <v>435174531</v>
      </c>
      <c r="N34" s="60">
        <v>1510837669</v>
      </c>
      <c r="O34" s="60">
        <v>267077080</v>
      </c>
      <c r="P34" s="60">
        <v>323530994</v>
      </c>
      <c r="Q34" s="60">
        <v>373815793</v>
      </c>
      <c r="R34" s="60">
        <v>964423867</v>
      </c>
      <c r="S34" s="60">
        <v>0</v>
      </c>
      <c r="T34" s="60">
        <v>0</v>
      </c>
      <c r="U34" s="60">
        <v>0</v>
      </c>
      <c r="V34" s="60">
        <v>0</v>
      </c>
      <c r="W34" s="60">
        <v>3613509825</v>
      </c>
      <c r="X34" s="60">
        <v>3281045921</v>
      </c>
      <c r="Y34" s="60">
        <v>332463904</v>
      </c>
      <c r="Z34" s="140">
        <v>10.13</v>
      </c>
      <c r="AA34" s="155">
        <v>4667164775</v>
      </c>
    </row>
    <row r="35" spans="1:27" ht="12.75">
      <c r="A35" s="181" t="s">
        <v>122</v>
      </c>
      <c r="B35" s="185"/>
      <c r="C35" s="155">
        <v>74488733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185338</v>
      </c>
      <c r="J35" s="60">
        <v>185338</v>
      </c>
      <c r="K35" s="60">
        <v>59685</v>
      </c>
      <c r="L35" s="60">
        <v>28844</v>
      </c>
      <c r="M35" s="60">
        <v>129391</v>
      </c>
      <c r="N35" s="60">
        <v>217920</v>
      </c>
      <c r="O35" s="60">
        <v>704299</v>
      </c>
      <c r="P35" s="60">
        <v>0</v>
      </c>
      <c r="Q35" s="60">
        <v>0</v>
      </c>
      <c r="R35" s="60">
        <v>704299</v>
      </c>
      <c r="S35" s="60">
        <v>0</v>
      </c>
      <c r="T35" s="60">
        <v>0</v>
      </c>
      <c r="U35" s="60">
        <v>0</v>
      </c>
      <c r="V35" s="60">
        <v>0</v>
      </c>
      <c r="W35" s="60">
        <v>1107557</v>
      </c>
      <c r="X35" s="60"/>
      <c r="Y35" s="60">
        <v>1107557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43836959467</v>
      </c>
      <c r="D36" s="188">
        <f>SUM(D25:D35)</f>
        <v>0</v>
      </c>
      <c r="E36" s="189">
        <f t="shared" si="1"/>
        <v>47343813608</v>
      </c>
      <c r="F36" s="190">
        <f t="shared" si="1"/>
        <v>46884675637</v>
      </c>
      <c r="G36" s="190">
        <f t="shared" si="1"/>
        <v>4312858690</v>
      </c>
      <c r="H36" s="190">
        <f t="shared" si="1"/>
        <v>3525315948</v>
      </c>
      <c r="I36" s="190">
        <f t="shared" si="1"/>
        <v>3682873609</v>
      </c>
      <c r="J36" s="190">
        <f t="shared" si="1"/>
        <v>11521048247</v>
      </c>
      <c r="K36" s="190">
        <f t="shared" si="1"/>
        <v>3894956124</v>
      </c>
      <c r="L36" s="190">
        <f t="shared" si="1"/>
        <v>3871056434</v>
      </c>
      <c r="M36" s="190">
        <f t="shared" si="1"/>
        <v>3490458458</v>
      </c>
      <c r="N36" s="190">
        <f t="shared" si="1"/>
        <v>11256471016</v>
      </c>
      <c r="O36" s="190">
        <f t="shared" si="1"/>
        <v>3214139635</v>
      </c>
      <c r="P36" s="190">
        <f t="shared" si="1"/>
        <v>3441784987</v>
      </c>
      <c r="Q36" s="190">
        <f t="shared" si="1"/>
        <v>3378077827</v>
      </c>
      <c r="R36" s="190">
        <f t="shared" si="1"/>
        <v>10034002449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32811521712</v>
      </c>
      <c r="X36" s="190">
        <f t="shared" si="1"/>
        <v>35317668415</v>
      </c>
      <c r="Y36" s="190">
        <f t="shared" si="1"/>
        <v>-2506146703</v>
      </c>
      <c r="Z36" s="191">
        <f>+IF(X36&lt;&gt;0,+(Y36/X36)*100,0)</f>
        <v>-7.096014022079662</v>
      </c>
      <c r="AA36" s="188">
        <f>SUM(AA25:AA35)</f>
        <v>46884675637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-858710977</v>
      </c>
      <c r="D38" s="199">
        <f>+D22-D36</f>
        <v>0</v>
      </c>
      <c r="E38" s="200">
        <f t="shared" si="2"/>
        <v>1505965392</v>
      </c>
      <c r="F38" s="106">
        <f t="shared" si="2"/>
        <v>786279363</v>
      </c>
      <c r="G38" s="106">
        <f t="shared" si="2"/>
        <v>1088257113</v>
      </c>
      <c r="H38" s="106">
        <f t="shared" si="2"/>
        <v>-90262546</v>
      </c>
      <c r="I38" s="106">
        <f t="shared" si="2"/>
        <v>-215976588</v>
      </c>
      <c r="J38" s="106">
        <f t="shared" si="2"/>
        <v>782017979</v>
      </c>
      <c r="K38" s="106">
        <f t="shared" si="2"/>
        <v>-579282111</v>
      </c>
      <c r="L38" s="106">
        <f t="shared" si="2"/>
        <v>-427882495</v>
      </c>
      <c r="M38" s="106">
        <f t="shared" si="2"/>
        <v>298046247</v>
      </c>
      <c r="N38" s="106">
        <f t="shared" si="2"/>
        <v>-709118359</v>
      </c>
      <c r="O38" s="106">
        <f t="shared" si="2"/>
        <v>926699423</v>
      </c>
      <c r="P38" s="106">
        <f t="shared" si="2"/>
        <v>-95350261</v>
      </c>
      <c r="Q38" s="106">
        <f t="shared" si="2"/>
        <v>795652675</v>
      </c>
      <c r="R38" s="106">
        <f t="shared" si="2"/>
        <v>1627001837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1699901457</v>
      </c>
      <c r="X38" s="106">
        <f>IF(F22=F36,0,X22-X36)</f>
        <v>856181718</v>
      </c>
      <c r="Y38" s="106">
        <f t="shared" si="2"/>
        <v>843719739</v>
      </c>
      <c r="Z38" s="201">
        <f>+IF(X38&lt;&gt;0,+(Y38/X38)*100,0)</f>
        <v>98.5444703223621</v>
      </c>
      <c r="AA38" s="199">
        <f>+AA22-AA36</f>
        <v>786279363</v>
      </c>
    </row>
    <row r="39" spans="1:27" ht="12.75">
      <c r="A39" s="181" t="s">
        <v>46</v>
      </c>
      <c r="B39" s="185"/>
      <c r="C39" s="155">
        <v>2949605332</v>
      </c>
      <c r="D39" s="155">
        <v>0</v>
      </c>
      <c r="E39" s="156">
        <v>3364807000</v>
      </c>
      <c r="F39" s="60">
        <v>3084698000</v>
      </c>
      <c r="G39" s="60">
        <v>55698479</v>
      </c>
      <c r="H39" s="60">
        <v>-58123078</v>
      </c>
      <c r="I39" s="60">
        <v>-11062648</v>
      </c>
      <c r="J39" s="60">
        <v>-13487247</v>
      </c>
      <c r="K39" s="60">
        <v>-95092068</v>
      </c>
      <c r="L39" s="60">
        <v>388782640</v>
      </c>
      <c r="M39" s="60">
        <v>220187480</v>
      </c>
      <c r="N39" s="60">
        <v>513878052</v>
      </c>
      <c r="O39" s="60">
        <v>143785826</v>
      </c>
      <c r="P39" s="60">
        <v>266038567</v>
      </c>
      <c r="Q39" s="60">
        <v>158267306</v>
      </c>
      <c r="R39" s="60">
        <v>568091699</v>
      </c>
      <c r="S39" s="60">
        <v>0</v>
      </c>
      <c r="T39" s="60">
        <v>0</v>
      </c>
      <c r="U39" s="60">
        <v>0</v>
      </c>
      <c r="V39" s="60">
        <v>0</v>
      </c>
      <c r="W39" s="60">
        <v>1068482504</v>
      </c>
      <c r="X39" s="60">
        <v>2203490551</v>
      </c>
      <c r="Y39" s="60">
        <v>-1135008047</v>
      </c>
      <c r="Z39" s="140">
        <v>-51.51</v>
      </c>
      <c r="AA39" s="155">
        <v>3084698000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151456800</v>
      </c>
      <c r="Y40" s="54">
        <v>-151456800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2090894355</v>
      </c>
      <c r="D42" s="206">
        <f>SUM(D38:D41)</f>
        <v>0</v>
      </c>
      <c r="E42" s="207">
        <f t="shared" si="3"/>
        <v>4870772392</v>
      </c>
      <c r="F42" s="88">
        <f t="shared" si="3"/>
        <v>3870977363</v>
      </c>
      <c r="G42" s="88">
        <f t="shared" si="3"/>
        <v>1143955592</v>
      </c>
      <c r="H42" s="88">
        <f t="shared" si="3"/>
        <v>-148385624</v>
      </c>
      <c r="I42" s="88">
        <f t="shared" si="3"/>
        <v>-227039236</v>
      </c>
      <c r="J42" s="88">
        <f t="shared" si="3"/>
        <v>768530732</v>
      </c>
      <c r="K42" s="88">
        <f t="shared" si="3"/>
        <v>-674374179</v>
      </c>
      <c r="L42" s="88">
        <f t="shared" si="3"/>
        <v>-39099855</v>
      </c>
      <c r="M42" s="88">
        <f t="shared" si="3"/>
        <v>518233727</v>
      </c>
      <c r="N42" s="88">
        <f t="shared" si="3"/>
        <v>-195240307</v>
      </c>
      <c r="O42" s="88">
        <f t="shared" si="3"/>
        <v>1070485249</v>
      </c>
      <c r="P42" s="88">
        <f t="shared" si="3"/>
        <v>170688306</v>
      </c>
      <c r="Q42" s="88">
        <f t="shared" si="3"/>
        <v>953919981</v>
      </c>
      <c r="R42" s="88">
        <f t="shared" si="3"/>
        <v>2195093536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2768383961</v>
      </c>
      <c r="X42" s="88">
        <f t="shared" si="3"/>
        <v>3211129069</v>
      </c>
      <c r="Y42" s="88">
        <f t="shared" si="3"/>
        <v>-442745108</v>
      </c>
      <c r="Z42" s="208">
        <f>+IF(X42&lt;&gt;0,+(Y42/X42)*100,0)</f>
        <v>-13.787832830334606</v>
      </c>
      <c r="AA42" s="206">
        <f>SUM(AA38:AA41)</f>
        <v>3870977363</v>
      </c>
    </row>
    <row r="43" spans="1:27" ht="12.75">
      <c r="A43" s="181" t="s">
        <v>125</v>
      </c>
      <c r="B43" s="185"/>
      <c r="C43" s="157">
        <v>-160617171</v>
      </c>
      <c r="D43" s="157">
        <v>0</v>
      </c>
      <c r="E43" s="158">
        <v>396303000</v>
      </c>
      <c r="F43" s="159">
        <v>352228000</v>
      </c>
      <c r="G43" s="159">
        <v>2773000</v>
      </c>
      <c r="H43" s="159">
        <v>2551000</v>
      </c>
      <c r="I43" s="159">
        <v>3608990</v>
      </c>
      <c r="J43" s="159">
        <v>8932990</v>
      </c>
      <c r="K43" s="159">
        <v>4473136</v>
      </c>
      <c r="L43" s="159">
        <v>4644542</v>
      </c>
      <c r="M43" s="159">
        <v>4203360</v>
      </c>
      <c r="N43" s="159">
        <v>13321038</v>
      </c>
      <c r="O43" s="159">
        <v>4145000</v>
      </c>
      <c r="P43" s="159">
        <v>3464780</v>
      </c>
      <c r="Q43" s="159">
        <v>5042983</v>
      </c>
      <c r="R43" s="159">
        <v>12652763</v>
      </c>
      <c r="S43" s="159">
        <v>0</v>
      </c>
      <c r="T43" s="159">
        <v>0</v>
      </c>
      <c r="U43" s="159">
        <v>0</v>
      </c>
      <c r="V43" s="159">
        <v>0</v>
      </c>
      <c r="W43" s="159">
        <v>34906791</v>
      </c>
      <c r="X43" s="159">
        <v>22098000</v>
      </c>
      <c r="Y43" s="159">
        <v>12808791</v>
      </c>
      <c r="Z43" s="141">
        <v>57.96</v>
      </c>
      <c r="AA43" s="157">
        <v>352228000</v>
      </c>
    </row>
    <row r="44" spans="1:27" ht="12.75">
      <c r="A44" s="209" t="s">
        <v>126</v>
      </c>
      <c r="B44" s="185"/>
      <c r="C44" s="210">
        <f aca="true" t="shared" si="4" ref="C44:Y44">+C42-C43</f>
        <v>2251511526</v>
      </c>
      <c r="D44" s="210">
        <f>+D42-D43</f>
        <v>0</v>
      </c>
      <c r="E44" s="211">
        <f t="shared" si="4"/>
        <v>4474469392</v>
      </c>
      <c r="F44" s="77">
        <f t="shared" si="4"/>
        <v>3518749363</v>
      </c>
      <c r="G44" s="77">
        <f t="shared" si="4"/>
        <v>1141182592</v>
      </c>
      <c r="H44" s="77">
        <f t="shared" si="4"/>
        <v>-150936624</v>
      </c>
      <c r="I44" s="77">
        <f t="shared" si="4"/>
        <v>-230648226</v>
      </c>
      <c r="J44" s="77">
        <f t="shared" si="4"/>
        <v>759597742</v>
      </c>
      <c r="K44" s="77">
        <f t="shared" si="4"/>
        <v>-678847315</v>
      </c>
      <c r="L44" s="77">
        <f t="shared" si="4"/>
        <v>-43744397</v>
      </c>
      <c r="M44" s="77">
        <f t="shared" si="4"/>
        <v>514030367</v>
      </c>
      <c r="N44" s="77">
        <f t="shared" si="4"/>
        <v>-208561345</v>
      </c>
      <c r="O44" s="77">
        <f t="shared" si="4"/>
        <v>1066340249</v>
      </c>
      <c r="P44" s="77">
        <f t="shared" si="4"/>
        <v>167223526</v>
      </c>
      <c r="Q44" s="77">
        <f t="shared" si="4"/>
        <v>948876998</v>
      </c>
      <c r="R44" s="77">
        <f t="shared" si="4"/>
        <v>2182440773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2733477170</v>
      </c>
      <c r="X44" s="77">
        <f t="shared" si="4"/>
        <v>3189031069</v>
      </c>
      <c r="Y44" s="77">
        <f t="shared" si="4"/>
        <v>-455553899</v>
      </c>
      <c r="Z44" s="212">
        <f>+IF(X44&lt;&gt;0,+(Y44/X44)*100,0)</f>
        <v>-14.285025424441859</v>
      </c>
      <c r="AA44" s="210">
        <f>+AA42-AA43</f>
        <v>3518749363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2251511526</v>
      </c>
      <c r="D46" s="206">
        <f>SUM(D44:D45)</f>
        <v>0</v>
      </c>
      <c r="E46" s="207">
        <f t="shared" si="5"/>
        <v>4474469392</v>
      </c>
      <c r="F46" s="88">
        <f t="shared" si="5"/>
        <v>3518749363</v>
      </c>
      <c r="G46" s="88">
        <f t="shared" si="5"/>
        <v>1141182592</v>
      </c>
      <c r="H46" s="88">
        <f t="shared" si="5"/>
        <v>-150936624</v>
      </c>
      <c r="I46" s="88">
        <f t="shared" si="5"/>
        <v>-230648226</v>
      </c>
      <c r="J46" s="88">
        <f t="shared" si="5"/>
        <v>759597742</v>
      </c>
      <c r="K46" s="88">
        <f t="shared" si="5"/>
        <v>-678847315</v>
      </c>
      <c r="L46" s="88">
        <f t="shared" si="5"/>
        <v>-43744397</v>
      </c>
      <c r="M46" s="88">
        <f t="shared" si="5"/>
        <v>514030367</v>
      </c>
      <c r="N46" s="88">
        <f t="shared" si="5"/>
        <v>-208561345</v>
      </c>
      <c r="O46" s="88">
        <f t="shared" si="5"/>
        <v>1066340249</v>
      </c>
      <c r="P46" s="88">
        <f t="shared" si="5"/>
        <v>167223526</v>
      </c>
      <c r="Q46" s="88">
        <f t="shared" si="5"/>
        <v>948876998</v>
      </c>
      <c r="R46" s="88">
        <f t="shared" si="5"/>
        <v>2182440773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2733477170</v>
      </c>
      <c r="X46" s="88">
        <f t="shared" si="5"/>
        <v>3189031069</v>
      </c>
      <c r="Y46" s="88">
        <f t="shared" si="5"/>
        <v>-455553899</v>
      </c>
      <c r="Z46" s="208">
        <f>+IF(X46&lt;&gt;0,+(Y46/X46)*100,0)</f>
        <v>-14.285025424441859</v>
      </c>
      <c r="AA46" s="206">
        <f>SUM(AA44:AA45)</f>
        <v>3518749363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2251511526</v>
      </c>
      <c r="D48" s="217">
        <f>SUM(D46:D47)</f>
        <v>0</v>
      </c>
      <c r="E48" s="218">
        <f t="shared" si="6"/>
        <v>4474469392</v>
      </c>
      <c r="F48" s="219">
        <f t="shared" si="6"/>
        <v>3518749363</v>
      </c>
      <c r="G48" s="219">
        <f t="shared" si="6"/>
        <v>1141182592</v>
      </c>
      <c r="H48" s="220">
        <f t="shared" si="6"/>
        <v>-150936624</v>
      </c>
      <c r="I48" s="220">
        <f t="shared" si="6"/>
        <v>-230648226</v>
      </c>
      <c r="J48" s="220">
        <f t="shared" si="6"/>
        <v>759597742</v>
      </c>
      <c r="K48" s="220">
        <f t="shared" si="6"/>
        <v>-678847315</v>
      </c>
      <c r="L48" s="220">
        <f t="shared" si="6"/>
        <v>-43744397</v>
      </c>
      <c r="M48" s="219">
        <f t="shared" si="6"/>
        <v>514030367</v>
      </c>
      <c r="N48" s="219">
        <f t="shared" si="6"/>
        <v>-208561345</v>
      </c>
      <c r="O48" s="220">
        <f t="shared" si="6"/>
        <v>1066340249</v>
      </c>
      <c r="P48" s="220">
        <f t="shared" si="6"/>
        <v>167223526</v>
      </c>
      <c r="Q48" s="220">
        <f t="shared" si="6"/>
        <v>948876998</v>
      </c>
      <c r="R48" s="220">
        <f t="shared" si="6"/>
        <v>2182440773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2733477170</v>
      </c>
      <c r="X48" s="220">
        <f t="shared" si="6"/>
        <v>3189031069</v>
      </c>
      <c r="Y48" s="220">
        <f t="shared" si="6"/>
        <v>-455553899</v>
      </c>
      <c r="Z48" s="221">
        <f>+IF(X48&lt;&gt;0,+(Y48/X48)*100,0)</f>
        <v>-14.285025424441859</v>
      </c>
      <c r="AA48" s="222">
        <f>SUM(AA46:AA47)</f>
        <v>3518749363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801635000</v>
      </c>
      <c r="D5" s="153">
        <f>SUM(D6:D8)</f>
        <v>0</v>
      </c>
      <c r="E5" s="154">
        <f t="shared" si="0"/>
        <v>846995000</v>
      </c>
      <c r="F5" s="100">
        <f t="shared" si="0"/>
        <v>1308838000</v>
      </c>
      <c r="G5" s="100">
        <f t="shared" si="0"/>
        <v>0</v>
      </c>
      <c r="H5" s="100">
        <f t="shared" si="0"/>
        <v>31108000</v>
      </c>
      <c r="I5" s="100">
        <f t="shared" si="0"/>
        <v>83243000</v>
      </c>
      <c r="J5" s="100">
        <f t="shared" si="0"/>
        <v>114351000</v>
      </c>
      <c r="K5" s="100">
        <f t="shared" si="0"/>
        <v>1017000</v>
      </c>
      <c r="L5" s="100">
        <f t="shared" si="0"/>
        <v>904000</v>
      </c>
      <c r="M5" s="100">
        <f t="shared" si="0"/>
        <v>1529000</v>
      </c>
      <c r="N5" s="100">
        <f t="shared" si="0"/>
        <v>3450000</v>
      </c>
      <c r="O5" s="100">
        <f t="shared" si="0"/>
        <v>6093000</v>
      </c>
      <c r="P5" s="100">
        <f t="shared" si="0"/>
        <v>17189000</v>
      </c>
      <c r="Q5" s="100">
        <f t="shared" si="0"/>
        <v>4681000</v>
      </c>
      <c r="R5" s="100">
        <f t="shared" si="0"/>
        <v>27963000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145764000</v>
      </c>
      <c r="X5" s="100">
        <f t="shared" si="0"/>
        <v>740498191</v>
      </c>
      <c r="Y5" s="100">
        <f t="shared" si="0"/>
        <v>-594734191</v>
      </c>
      <c r="Z5" s="137">
        <f>+IF(X5&lt;&gt;0,+(Y5/X5)*100,0)</f>
        <v>-80.31541443698138</v>
      </c>
      <c r="AA5" s="153">
        <f>SUM(AA6:AA8)</f>
        <v>1308838000</v>
      </c>
    </row>
    <row r="6" spans="1:27" ht="12.75">
      <c r="A6" s="138" t="s">
        <v>75</v>
      </c>
      <c r="B6" s="136"/>
      <c r="C6" s="155">
        <v>114519000</v>
      </c>
      <c r="D6" s="155"/>
      <c r="E6" s="156">
        <v>113346000</v>
      </c>
      <c r="F6" s="60">
        <v>219018000</v>
      </c>
      <c r="G6" s="60"/>
      <c r="H6" s="60"/>
      <c r="I6" s="60">
        <v>93000</v>
      </c>
      <c r="J6" s="60">
        <v>93000</v>
      </c>
      <c r="K6" s="60">
        <v>207000</v>
      </c>
      <c r="L6" s="60">
        <v>273000</v>
      </c>
      <c r="M6" s="60">
        <v>763000</v>
      </c>
      <c r="N6" s="60">
        <v>1243000</v>
      </c>
      <c r="O6" s="60">
        <v>163000</v>
      </c>
      <c r="P6" s="60">
        <v>764000</v>
      </c>
      <c r="Q6" s="60">
        <v>1134000</v>
      </c>
      <c r="R6" s="60">
        <v>2061000</v>
      </c>
      <c r="S6" s="60"/>
      <c r="T6" s="60"/>
      <c r="U6" s="60"/>
      <c r="V6" s="60"/>
      <c r="W6" s="60">
        <v>3397000</v>
      </c>
      <c r="X6" s="60">
        <v>65541111</v>
      </c>
      <c r="Y6" s="60">
        <v>-62144111</v>
      </c>
      <c r="Z6" s="140">
        <v>-94.82</v>
      </c>
      <c r="AA6" s="62">
        <v>219018000</v>
      </c>
    </row>
    <row r="7" spans="1:27" ht="12.75">
      <c r="A7" s="138" t="s">
        <v>76</v>
      </c>
      <c r="B7" s="136"/>
      <c r="C7" s="157">
        <v>1966000</v>
      </c>
      <c r="D7" s="157"/>
      <c r="E7" s="158">
        <v>4335000</v>
      </c>
      <c r="F7" s="159">
        <v>8670000</v>
      </c>
      <c r="G7" s="159"/>
      <c r="H7" s="159">
        <v>13000</v>
      </c>
      <c r="I7" s="159"/>
      <c r="J7" s="159">
        <v>13000</v>
      </c>
      <c r="K7" s="159">
        <v>1000</v>
      </c>
      <c r="L7" s="159">
        <v>33000</v>
      </c>
      <c r="M7" s="159">
        <v>283000</v>
      </c>
      <c r="N7" s="159">
        <v>317000</v>
      </c>
      <c r="O7" s="159">
        <v>27000</v>
      </c>
      <c r="P7" s="159">
        <v>45000</v>
      </c>
      <c r="Q7" s="159">
        <v>27000</v>
      </c>
      <c r="R7" s="159">
        <v>99000</v>
      </c>
      <c r="S7" s="159"/>
      <c r="T7" s="159"/>
      <c r="U7" s="159"/>
      <c r="V7" s="159"/>
      <c r="W7" s="159">
        <v>429000</v>
      </c>
      <c r="X7" s="159">
        <v>3988200</v>
      </c>
      <c r="Y7" s="159">
        <v>-3559200</v>
      </c>
      <c r="Z7" s="141">
        <v>-89.24</v>
      </c>
      <c r="AA7" s="225">
        <v>8670000</v>
      </c>
    </row>
    <row r="8" spans="1:27" ht="12.75">
      <c r="A8" s="138" t="s">
        <v>77</v>
      </c>
      <c r="B8" s="136"/>
      <c r="C8" s="155">
        <v>685150000</v>
      </c>
      <c r="D8" s="155"/>
      <c r="E8" s="156">
        <v>729314000</v>
      </c>
      <c r="F8" s="60">
        <v>1081150000</v>
      </c>
      <c r="G8" s="60"/>
      <c r="H8" s="60">
        <v>31095000</v>
      </c>
      <c r="I8" s="60">
        <v>83150000</v>
      </c>
      <c r="J8" s="60">
        <v>114245000</v>
      </c>
      <c r="K8" s="60">
        <v>809000</v>
      </c>
      <c r="L8" s="60">
        <v>598000</v>
      </c>
      <c r="M8" s="60">
        <v>483000</v>
      </c>
      <c r="N8" s="60">
        <v>1890000</v>
      </c>
      <c r="O8" s="60">
        <v>5903000</v>
      </c>
      <c r="P8" s="60">
        <v>16380000</v>
      </c>
      <c r="Q8" s="60">
        <v>3520000</v>
      </c>
      <c r="R8" s="60">
        <v>25803000</v>
      </c>
      <c r="S8" s="60"/>
      <c r="T8" s="60"/>
      <c r="U8" s="60"/>
      <c r="V8" s="60"/>
      <c r="W8" s="60">
        <v>141938000</v>
      </c>
      <c r="X8" s="60">
        <v>670968880</v>
      </c>
      <c r="Y8" s="60">
        <v>-529030880</v>
      </c>
      <c r="Z8" s="140">
        <v>-78.85</v>
      </c>
      <c r="AA8" s="62">
        <v>1081150000</v>
      </c>
    </row>
    <row r="9" spans="1:27" ht="12.75">
      <c r="A9" s="135" t="s">
        <v>78</v>
      </c>
      <c r="B9" s="136"/>
      <c r="C9" s="153">
        <f aca="true" t="shared" si="1" ref="C9:Y9">SUM(C10:C14)</f>
        <v>1782716000</v>
      </c>
      <c r="D9" s="153">
        <f>SUM(D10:D14)</f>
        <v>0</v>
      </c>
      <c r="E9" s="154">
        <f t="shared" si="1"/>
        <v>2226408193</v>
      </c>
      <c r="F9" s="100">
        <f t="shared" si="1"/>
        <v>4275964114</v>
      </c>
      <c r="G9" s="100">
        <f t="shared" si="1"/>
        <v>19614000</v>
      </c>
      <c r="H9" s="100">
        <f t="shared" si="1"/>
        <v>4990000</v>
      </c>
      <c r="I9" s="100">
        <f t="shared" si="1"/>
        <v>76041000</v>
      </c>
      <c r="J9" s="100">
        <f t="shared" si="1"/>
        <v>100645000</v>
      </c>
      <c r="K9" s="100">
        <f t="shared" si="1"/>
        <v>77955000</v>
      </c>
      <c r="L9" s="100">
        <f t="shared" si="1"/>
        <v>150311000</v>
      </c>
      <c r="M9" s="100">
        <f t="shared" si="1"/>
        <v>143662000</v>
      </c>
      <c r="N9" s="100">
        <f t="shared" si="1"/>
        <v>371928000</v>
      </c>
      <c r="O9" s="100">
        <f t="shared" si="1"/>
        <v>45959000</v>
      </c>
      <c r="P9" s="100">
        <f t="shared" si="1"/>
        <v>124915000</v>
      </c>
      <c r="Q9" s="100">
        <f t="shared" si="1"/>
        <v>94624000</v>
      </c>
      <c r="R9" s="100">
        <f t="shared" si="1"/>
        <v>265498000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738071000</v>
      </c>
      <c r="X9" s="100">
        <f t="shared" si="1"/>
        <v>1895799577</v>
      </c>
      <c r="Y9" s="100">
        <f t="shared" si="1"/>
        <v>-1157728577</v>
      </c>
      <c r="Z9" s="137">
        <f>+IF(X9&lt;&gt;0,+(Y9/X9)*100,0)</f>
        <v>-61.06808921394754</v>
      </c>
      <c r="AA9" s="102">
        <f>SUM(AA10:AA14)</f>
        <v>4275964114</v>
      </c>
    </row>
    <row r="10" spans="1:27" ht="12.75">
      <c r="A10" s="138" t="s">
        <v>79</v>
      </c>
      <c r="B10" s="136"/>
      <c r="C10" s="155">
        <v>121657000</v>
      </c>
      <c r="D10" s="155"/>
      <c r="E10" s="156">
        <v>188928983</v>
      </c>
      <c r="F10" s="60">
        <v>320015904</v>
      </c>
      <c r="G10" s="60"/>
      <c r="H10" s="60">
        <v>150000</v>
      </c>
      <c r="I10" s="60">
        <v>519000</v>
      </c>
      <c r="J10" s="60">
        <v>669000</v>
      </c>
      <c r="K10" s="60">
        <v>5438000</v>
      </c>
      <c r="L10" s="60">
        <v>7016000</v>
      </c>
      <c r="M10" s="60">
        <v>3329000</v>
      </c>
      <c r="N10" s="60">
        <v>15783000</v>
      </c>
      <c r="O10" s="60">
        <v>286000</v>
      </c>
      <c r="P10" s="60">
        <v>2309000</v>
      </c>
      <c r="Q10" s="60">
        <v>1237000</v>
      </c>
      <c r="R10" s="60">
        <v>3832000</v>
      </c>
      <c r="S10" s="60"/>
      <c r="T10" s="60"/>
      <c r="U10" s="60"/>
      <c r="V10" s="60"/>
      <c r="W10" s="60">
        <v>20284000</v>
      </c>
      <c r="X10" s="60">
        <v>173814705</v>
      </c>
      <c r="Y10" s="60">
        <v>-153530705</v>
      </c>
      <c r="Z10" s="140">
        <v>-88.33</v>
      </c>
      <c r="AA10" s="62">
        <v>320015904</v>
      </c>
    </row>
    <row r="11" spans="1:27" ht="12.75">
      <c r="A11" s="138" t="s">
        <v>80</v>
      </c>
      <c r="B11" s="136"/>
      <c r="C11" s="155">
        <v>105431000</v>
      </c>
      <c r="D11" s="155"/>
      <c r="E11" s="156">
        <v>56375000</v>
      </c>
      <c r="F11" s="60">
        <v>113250000</v>
      </c>
      <c r="G11" s="60"/>
      <c r="H11" s="60">
        <v>-1000</v>
      </c>
      <c r="I11" s="60">
        <v>57000</v>
      </c>
      <c r="J11" s="60">
        <v>56000</v>
      </c>
      <c r="K11" s="60">
        <v>2876000</v>
      </c>
      <c r="L11" s="60">
        <v>2664000</v>
      </c>
      <c r="M11" s="60">
        <v>28109000</v>
      </c>
      <c r="N11" s="60">
        <v>33649000</v>
      </c>
      <c r="O11" s="60">
        <v>-4110000</v>
      </c>
      <c r="P11" s="60">
        <v>2356000</v>
      </c>
      <c r="Q11" s="60">
        <v>2778000</v>
      </c>
      <c r="R11" s="60">
        <v>1024000</v>
      </c>
      <c r="S11" s="60"/>
      <c r="T11" s="60"/>
      <c r="U11" s="60"/>
      <c r="V11" s="60"/>
      <c r="W11" s="60">
        <v>34729000</v>
      </c>
      <c r="X11" s="60">
        <v>51865000</v>
      </c>
      <c r="Y11" s="60">
        <v>-17136000</v>
      </c>
      <c r="Z11" s="140">
        <v>-33.04</v>
      </c>
      <c r="AA11" s="62">
        <v>113250000</v>
      </c>
    </row>
    <row r="12" spans="1:27" ht="12.75">
      <c r="A12" s="138" t="s">
        <v>81</v>
      </c>
      <c r="B12" s="136"/>
      <c r="C12" s="155">
        <v>124408000</v>
      </c>
      <c r="D12" s="155"/>
      <c r="E12" s="156">
        <v>228968800</v>
      </c>
      <c r="F12" s="60">
        <v>433387800</v>
      </c>
      <c r="G12" s="60">
        <v>101000</v>
      </c>
      <c r="H12" s="60">
        <v>-1931000</v>
      </c>
      <c r="I12" s="60">
        <v>2177000</v>
      </c>
      <c r="J12" s="60">
        <v>347000</v>
      </c>
      <c r="K12" s="60">
        <v>16976000</v>
      </c>
      <c r="L12" s="60">
        <v>7045000</v>
      </c>
      <c r="M12" s="60">
        <v>10991000</v>
      </c>
      <c r="N12" s="60">
        <v>35012000</v>
      </c>
      <c r="O12" s="60">
        <v>9848000</v>
      </c>
      <c r="P12" s="60">
        <v>39721000</v>
      </c>
      <c r="Q12" s="60">
        <v>11802000</v>
      </c>
      <c r="R12" s="60">
        <v>61371000</v>
      </c>
      <c r="S12" s="60"/>
      <c r="T12" s="60"/>
      <c r="U12" s="60"/>
      <c r="V12" s="60"/>
      <c r="W12" s="60">
        <v>96730000</v>
      </c>
      <c r="X12" s="60">
        <v>210651295</v>
      </c>
      <c r="Y12" s="60">
        <v>-113921295</v>
      </c>
      <c r="Z12" s="140">
        <v>-54.08</v>
      </c>
      <c r="AA12" s="62">
        <v>433387800</v>
      </c>
    </row>
    <row r="13" spans="1:27" ht="12.75">
      <c r="A13" s="138" t="s">
        <v>82</v>
      </c>
      <c r="B13" s="136"/>
      <c r="C13" s="155">
        <v>1338665000</v>
      </c>
      <c r="D13" s="155"/>
      <c r="E13" s="156">
        <v>1640145410</v>
      </c>
      <c r="F13" s="60">
        <v>3164613410</v>
      </c>
      <c r="G13" s="60">
        <v>19158000</v>
      </c>
      <c r="H13" s="60">
        <v>6772000</v>
      </c>
      <c r="I13" s="60">
        <v>53380000</v>
      </c>
      <c r="J13" s="60">
        <v>79310000</v>
      </c>
      <c r="K13" s="60">
        <v>52657000</v>
      </c>
      <c r="L13" s="60">
        <v>132869000</v>
      </c>
      <c r="M13" s="60">
        <v>100260000</v>
      </c>
      <c r="N13" s="60">
        <v>285786000</v>
      </c>
      <c r="O13" s="60">
        <v>19586000</v>
      </c>
      <c r="P13" s="60">
        <v>102225000</v>
      </c>
      <c r="Q13" s="60">
        <v>72717000</v>
      </c>
      <c r="R13" s="60">
        <v>194528000</v>
      </c>
      <c r="S13" s="60"/>
      <c r="T13" s="60"/>
      <c r="U13" s="60"/>
      <c r="V13" s="60"/>
      <c r="W13" s="60">
        <v>559624000</v>
      </c>
      <c r="X13" s="60">
        <v>1356437777</v>
      </c>
      <c r="Y13" s="60">
        <v>-796813777</v>
      </c>
      <c r="Z13" s="140">
        <v>-58.74</v>
      </c>
      <c r="AA13" s="62">
        <v>3164613410</v>
      </c>
    </row>
    <row r="14" spans="1:27" ht="12.75">
      <c r="A14" s="138" t="s">
        <v>83</v>
      </c>
      <c r="B14" s="136"/>
      <c r="C14" s="157">
        <v>92555000</v>
      </c>
      <c r="D14" s="157"/>
      <c r="E14" s="158">
        <v>111990000</v>
      </c>
      <c r="F14" s="159">
        <v>244697000</v>
      </c>
      <c r="G14" s="159">
        <v>355000</v>
      </c>
      <c r="H14" s="159"/>
      <c r="I14" s="159">
        <v>19908000</v>
      </c>
      <c r="J14" s="159">
        <v>20263000</v>
      </c>
      <c r="K14" s="159">
        <v>8000</v>
      </c>
      <c r="L14" s="159">
        <v>717000</v>
      </c>
      <c r="M14" s="159">
        <v>973000</v>
      </c>
      <c r="N14" s="159">
        <v>1698000</v>
      </c>
      <c r="O14" s="159">
        <v>20349000</v>
      </c>
      <c r="P14" s="159">
        <v>-21696000</v>
      </c>
      <c r="Q14" s="159">
        <v>6090000</v>
      </c>
      <c r="R14" s="159">
        <v>4743000</v>
      </c>
      <c r="S14" s="159"/>
      <c r="T14" s="159"/>
      <c r="U14" s="159"/>
      <c r="V14" s="159"/>
      <c r="W14" s="159">
        <v>26704000</v>
      </c>
      <c r="X14" s="159">
        <v>103030800</v>
      </c>
      <c r="Y14" s="159">
        <v>-76326800</v>
      </c>
      <c r="Z14" s="141">
        <v>-74.08</v>
      </c>
      <c r="AA14" s="225">
        <v>244697000</v>
      </c>
    </row>
    <row r="15" spans="1:27" ht="12.75">
      <c r="A15" s="135" t="s">
        <v>84</v>
      </c>
      <c r="B15" s="142"/>
      <c r="C15" s="153">
        <f aca="true" t="shared" si="2" ref="C15:Y15">SUM(C16:C18)</f>
        <v>3050861000</v>
      </c>
      <c r="D15" s="153">
        <f>SUM(D16:D18)</f>
        <v>0</v>
      </c>
      <c r="E15" s="154">
        <f t="shared" si="2"/>
        <v>3319053686</v>
      </c>
      <c r="F15" s="100">
        <f t="shared" si="2"/>
        <v>2674460</v>
      </c>
      <c r="G15" s="100">
        <f t="shared" si="2"/>
        <v>997000</v>
      </c>
      <c r="H15" s="100">
        <f t="shared" si="2"/>
        <v>31187000</v>
      </c>
      <c r="I15" s="100">
        <f t="shared" si="2"/>
        <v>127476000</v>
      </c>
      <c r="J15" s="100">
        <f t="shared" si="2"/>
        <v>159660000</v>
      </c>
      <c r="K15" s="100">
        <f t="shared" si="2"/>
        <v>98345000</v>
      </c>
      <c r="L15" s="100">
        <f t="shared" si="2"/>
        <v>246802000</v>
      </c>
      <c r="M15" s="100">
        <f t="shared" si="2"/>
        <v>344884000</v>
      </c>
      <c r="N15" s="100">
        <f t="shared" si="2"/>
        <v>690031000</v>
      </c>
      <c r="O15" s="100">
        <f t="shared" si="2"/>
        <v>48293000</v>
      </c>
      <c r="P15" s="100">
        <f t="shared" si="2"/>
        <v>187376000</v>
      </c>
      <c r="Q15" s="100">
        <f t="shared" si="2"/>
        <v>154991000</v>
      </c>
      <c r="R15" s="100">
        <f t="shared" si="2"/>
        <v>390660000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1240351000</v>
      </c>
      <c r="X15" s="100">
        <f t="shared" si="2"/>
        <v>3053529070</v>
      </c>
      <c r="Y15" s="100">
        <f t="shared" si="2"/>
        <v>-1813178070</v>
      </c>
      <c r="Z15" s="137">
        <f>+IF(X15&lt;&gt;0,+(Y15/X15)*100,0)</f>
        <v>-59.37975465221296</v>
      </c>
      <c r="AA15" s="102">
        <f>SUM(AA16:AA18)</f>
        <v>2674460</v>
      </c>
    </row>
    <row r="16" spans="1:27" ht="12.75">
      <c r="A16" s="138" t="s">
        <v>85</v>
      </c>
      <c r="B16" s="136"/>
      <c r="C16" s="155">
        <v>701687000</v>
      </c>
      <c r="D16" s="155"/>
      <c r="E16" s="156">
        <v>940745000</v>
      </c>
      <c r="F16" s="60">
        <v>-2188782540</v>
      </c>
      <c r="G16" s="60">
        <v>73000</v>
      </c>
      <c r="H16" s="60">
        <v>166000</v>
      </c>
      <c r="I16" s="60">
        <v>42100000</v>
      </c>
      <c r="J16" s="60">
        <v>42339000</v>
      </c>
      <c r="K16" s="60">
        <v>16376000</v>
      </c>
      <c r="L16" s="60">
        <v>36522000</v>
      </c>
      <c r="M16" s="60">
        <v>132801000</v>
      </c>
      <c r="N16" s="60">
        <v>185699000</v>
      </c>
      <c r="O16" s="60">
        <v>1368000</v>
      </c>
      <c r="P16" s="60">
        <v>24299000</v>
      </c>
      <c r="Q16" s="60">
        <v>23209000</v>
      </c>
      <c r="R16" s="60">
        <v>48876000</v>
      </c>
      <c r="S16" s="60"/>
      <c r="T16" s="60"/>
      <c r="U16" s="60"/>
      <c r="V16" s="60"/>
      <c r="W16" s="60">
        <v>276914000</v>
      </c>
      <c r="X16" s="60">
        <v>865485078</v>
      </c>
      <c r="Y16" s="60">
        <v>-588571078</v>
      </c>
      <c r="Z16" s="140">
        <v>-68</v>
      </c>
      <c r="AA16" s="62">
        <v>-2188782540</v>
      </c>
    </row>
    <row r="17" spans="1:27" ht="12.75">
      <c r="A17" s="138" t="s">
        <v>86</v>
      </c>
      <c r="B17" s="136"/>
      <c r="C17" s="155">
        <v>2304845000</v>
      </c>
      <c r="D17" s="155"/>
      <c r="E17" s="156">
        <v>2334703686</v>
      </c>
      <c r="F17" s="60">
        <v>2104247000</v>
      </c>
      <c r="G17" s="60">
        <v>924000</v>
      </c>
      <c r="H17" s="60">
        <v>31021000</v>
      </c>
      <c r="I17" s="60">
        <v>85376000</v>
      </c>
      <c r="J17" s="60">
        <v>117321000</v>
      </c>
      <c r="K17" s="60">
        <v>81969000</v>
      </c>
      <c r="L17" s="60">
        <v>210280000</v>
      </c>
      <c r="M17" s="60">
        <v>211020000</v>
      </c>
      <c r="N17" s="60">
        <v>503269000</v>
      </c>
      <c r="O17" s="60">
        <v>43961000</v>
      </c>
      <c r="P17" s="60">
        <v>163077000</v>
      </c>
      <c r="Q17" s="60">
        <v>126789000</v>
      </c>
      <c r="R17" s="60">
        <v>333827000</v>
      </c>
      <c r="S17" s="60"/>
      <c r="T17" s="60"/>
      <c r="U17" s="60"/>
      <c r="V17" s="60"/>
      <c r="W17" s="60">
        <v>954417000</v>
      </c>
      <c r="X17" s="60">
        <v>2147927392</v>
      </c>
      <c r="Y17" s="60">
        <v>-1193510392</v>
      </c>
      <c r="Z17" s="140">
        <v>-55.57</v>
      </c>
      <c r="AA17" s="62">
        <v>2104247000</v>
      </c>
    </row>
    <row r="18" spans="1:27" ht="12.75">
      <c r="A18" s="138" t="s">
        <v>87</v>
      </c>
      <c r="B18" s="136"/>
      <c r="C18" s="155">
        <v>44329000</v>
      </c>
      <c r="D18" s="155"/>
      <c r="E18" s="156">
        <v>43605000</v>
      </c>
      <c r="F18" s="60">
        <v>87210000</v>
      </c>
      <c r="G18" s="60"/>
      <c r="H18" s="60"/>
      <c r="I18" s="60"/>
      <c r="J18" s="60"/>
      <c r="K18" s="60"/>
      <c r="L18" s="60"/>
      <c r="M18" s="60">
        <v>1063000</v>
      </c>
      <c r="N18" s="60">
        <v>1063000</v>
      </c>
      <c r="O18" s="60">
        <v>2964000</v>
      </c>
      <c r="P18" s="60"/>
      <c r="Q18" s="60">
        <v>4993000</v>
      </c>
      <c r="R18" s="60">
        <v>7957000</v>
      </c>
      <c r="S18" s="60"/>
      <c r="T18" s="60"/>
      <c r="U18" s="60"/>
      <c r="V18" s="60"/>
      <c r="W18" s="60">
        <v>9020000</v>
      </c>
      <c r="X18" s="60">
        <v>40116600</v>
      </c>
      <c r="Y18" s="60">
        <v>-31096600</v>
      </c>
      <c r="Z18" s="140">
        <v>-77.52</v>
      </c>
      <c r="AA18" s="62">
        <v>87210000</v>
      </c>
    </row>
    <row r="19" spans="1:27" ht="12.75">
      <c r="A19" s="135" t="s">
        <v>88</v>
      </c>
      <c r="B19" s="142"/>
      <c r="C19" s="153">
        <f aca="true" t="shared" si="3" ref="C19:Y19">SUM(C20:C23)</f>
        <v>2096395000</v>
      </c>
      <c r="D19" s="153">
        <f>SUM(D20:D23)</f>
        <v>0</v>
      </c>
      <c r="E19" s="154">
        <f t="shared" si="3"/>
        <v>2196964121</v>
      </c>
      <c r="F19" s="100">
        <f t="shared" si="3"/>
        <v>1786593426</v>
      </c>
      <c r="G19" s="100">
        <f t="shared" si="3"/>
        <v>8246000</v>
      </c>
      <c r="H19" s="100">
        <f t="shared" si="3"/>
        <v>26011000</v>
      </c>
      <c r="I19" s="100">
        <f t="shared" si="3"/>
        <v>67123000</v>
      </c>
      <c r="J19" s="100">
        <f t="shared" si="3"/>
        <v>101380000</v>
      </c>
      <c r="K19" s="100">
        <f t="shared" si="3"/>
        <v>102709000</v>
      </c>
      <c r="L19" s="100">
        <f t="shared" si="3"/>
        <v>94821000</v>
      </c>
      <c r="M19" s="100">
        <f t="shared" si="3"/>
        <v>140141000</v>
      </c>
      <c r="N19" s="100">
        <f t="shared" si="3"/>
        <v>337671000</v>
      </c>
      <c r="O19" s="100">
        <f t="shared" si="3"/>
        <v>44692000</v>
      </c>
      <c r="P19" s="100">
        <f t="shared" si="3"/>
        <v>81342000</v>
      </c>
      <c r="Q19" s="100">
        <f t="shared" si="3"/>
        <v>138447000</v>
      </c>
      <c r="R19" s="100">
        <f t="shared" si="3"/>
        <v>264481000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703532000</v>
      </c>
      <c r="X19" s="100">
        <f t="shared" si="3"/>
        <v>1831832464</v>
      </c>
      <c r="Y19" s="100">
        <f t="shared" si="3"/>
        <v>-1128300464</v>
      </c>
      <c r="Z19" s="137">
        <f>+IF(X19&lt;&gt;0,+(Y19/X19)*100,0)</f>
        <v>-61.59408604082911</v>
      </c>
      <c r="AA19" s="102">
        <f>SUM(AA20:AA23)</f>
        <v>1786593426</v>
      </c>
    </row>
    <row r="20" spans="1:27" ht="12.75">
      <c r="A20" s="138" t="s">
        <v>89</v>
      </c>
      <c r="B20" s="136"/>
      <c r="C20" s="155">
        <v>1411196000</v>
      </c>
      <c r="D20" s="155"/>
      <c r="E20" s="156">
        <v>1328178000</v>
      </c>
      <c r="F20" s="60">
        <v>931477000</v>
      </c>
      <c r="G20" s="60">
        <v>5049000</v>
      </c>
      <c r="H20" s="60">
        <v>6808000</v>
      </c>
      <c r="I20" s="60">
        <v>23103000</v>
      </c>
      <c r="J20" s="60">
        <v>34960000</v>
      </c>
      <c r="K20" s="60">
        <v>51235000</v>
      </c>
      <c r="L20" s="60">
        <v>47104000</v>
      </c>
      <c r="M20" s="60">
        <v>86138000</v>
      </c>
      <c r="N20" s="60">
        <v>184477000</v>
      </c>
      <c r="O20" s="60">
        <v>28365000</v>
      </c>
      <c r="P20" s="60">
        <v>27001000</v>
      </c>
      <c r="Q20" s="60">
        <v>70157000</v>
      </c>
      <c r="R20" s="60">
        <v>125523000</v>
      </c>
      <c r="S20" s="60"/>
      <c r="T20" s="60"/>
      <c r="U20" s="60"/>
      <c r="V20" s="60"/>
      <c r="W20" s="60">
        <v>344960000</v>
      </c>
      <c r="X20" s="60">
        <v>1032548952</v>
      </c>
      <c r="Y20" s="60">
        <v>-687588952</v>
      </c>
      <c r="Z20" s="140">
        <v>-66.59</v>
      </c>
      <c r="AA20" s="62">
        <v>931477000</v>
      </c>
    </row>
    <row r="21" spans="1:27" ht="12.75">
      <c r="A21" s="138" t="s">
        <v>90</v>
      </c>
      <c r="B21" s="136"/>
      <c r="C21" s="155">
        <v>374408000</v>
      </c>
      <c r="D21" s="155"/>
      <c r="E21" s="156">
        <v>477003551</v>
      </c>
      <c r="F21" s="60">
        <v>477003856</v>
      </c>
      <c r="G21" s="60">
        <v>3171000</v>
      </c>
      <c r="H21" s="60">
        <v>14464000</v>
      </c>
      <c r="I21" s="60">
        <v>22469000</v>
      </c>
      <c r="J21" s="60">
        <v>40104000</v>
      </c>
      <c r="K21" s="60">
        <v>21741000</v>
      </c>
      <c r="L21" s="60">
        <v>28057000</v>
      </c>
      <c r="M21" s="60">
        <v>19257000</v>
      </c>
      <c r="N21" s="60">
        <v>69055000</v>
      </c>
      <c r="O21" s="60">
        <v>6215000</v>
      </c>
      <c r="P21" s="60">
        <v>26107000</v>
      </c>
      <c r="Q21" s="60">
        <v>19678000</v>
      </c>
      <c r="R21" s="60">
        <v>52000000</v>
      </c>
      <c r="S21" s="60"/>
      <c r="T21" s="60"/>
      <c r="U21" s="60"/>
      <c r="V21" s="60"/>
      <c r="W21" s="60">
        <v>161159000</v>
      </c>
      <c r="X21" s="60">
        <v>438843547</v>
      </c>
      <c r="Y21" s="60">
        <v>-277684547</v>
      </c>
      <c r="Z21" s="140">
        <v>-63.28</v>
      </c>
      <c r="AA21" s="62">
        <v>477003856</v>
      </c>
    </row>
    <row r="22" spans="1:27" ht="12.75">
      <c r="A22" s="138" t="s">
        <v>91</v>
      </c>
      <c r="B22" s="136"/>
      <c r="C22" s="157">
        <v>249605000</v>
      </c>
      <c r="D22" s="157"/>
      <c r="E22" s="158">
        <v>318002570</v>
      </c>
      <c r="F22" s="159">
        <v>318002570</v>
      </c>
      <c r="G22" s="159"/>
      <c r="H22" s="159">
        <v>4765000</v>
      </c>
      <c r="I22" s="159">
        <v>13097000</v>
      </c>
      <c r="J22" s="159">
        <v>17862000</v>
      </c>
      <c r="K22" s="159">
        <v>29892000</v>
      </c>
      <c r="L22" s="159">
        <v>19426000</v>
      </c>
      <c r="M22" s="159">
        <v>26289000</v>
      </c>
      <c r="N22" s="159">
        <v>75607000</v>
      </c>
      <c r="O22" s="159">
        <v>10112000</v>
      </c>
      <c r="P22" s="159">
        <v>23534000</v>
      </c>
      <c r="Q22" s="159">
        <v>45107000</v>
      </c>
      <c r="R22" s="159">
        <v>78753000</v>
      </c>
      <c r="S22" s="159"/>
      <c r="T22" s="159"/>
      <c r="U22" s="159"/>
      <c r="V22" s="159"/>
      <c r="W22" s="159">
        <v>172222000</v>
      </c>
      <c r="X22" s="159">
        <v>292562365</v>
      </c>
      <c r="Y22" s="159">
        <v>-120340365</v>
      </c>
      <c r="Z22" s="141">
        <v>-41.13</v>
      </c>
      <c r="AA22" s="225">
        <v>318002570</v>
      </c>
    </row>
    <row r="23" spans="1:27" ht="12.75">
      <c r="A23" s="138" t="s">
        <v>92</v>
      </c>
      <c r="B23" s="136"/>
      <c r="C23" s="155">
        <v>61186000</v>
      </c>
      <c r="D23" s="155"/>
      <c r="E23" s="156">
        <v>73780000</v>
      </c>
      <c r="F23" s="60">
        <v>60110000</v>
      </c>
      <c r="G23" s="60">
        <v>26000</v>
      </c>
      <c r="H23" s="60">
        <v>-26000</v>
      </c>
      <c r="I23" s="60">
        <v>8454000</v>
      </c>
      <c r="J23" s="60">
        <v>8454000</v>
      </c>
      <c r="K23" s="60">
        <v>-159000</v>
      </c>
      <c r="L23" s="60">
        <v>234000</v>
      </c>
      <c r="M23" s="60">
        <v>8457000</v>
      </c>
      <c r="N23" s="60">
        <v>8532000</v>
      </c>
      <c r="O23" s="60"/>
      <c r="P23" s="60">
        <v>4700000</v>
      </c>
      <c r="Q23" s="60">
        <v>3505000</v>
      </c>
      <c r="R23" s="60">
        <v>8205000</v>
      </c>
      <c r="S23" s="60"/>
      <c r="T23" s="60"/>
      <c r="U23" s="60"/>
      <c r="V23" s="60"/>
      <c r="W23" s="60">
        <v>25191000</v>
      </c>
      <c r="X23" s="60">
        <v>67877600</v>
      </c>
      <c r="Y23" s="60">
        <v>-42686600</v>
      </c>
      <c r="Z23" s="140">
        <v>-62.89</v>
      </c>
      <c r="AA23" s="62">
        <v>60110000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7731607000</v>
      </c>
      <c r="D25" s="217">
        <f>+D5+D9+D15+D19+D24</f>
        <v>0</v>
      </c>
      <c r="E25" s="230">
        <f t="shared" si="4"/>
        <v>8589421000</v>
      </c>
      <c r="F25" s="219">
        <f t="shared" si="4"/>
        <v>7374070000</v>
      </c>
      <c r="G25" s="219">
        <f t="shared" si="4"/>
        <v>28857000</v>
      </c>
      <c r="H25" s="219">
        <f t="shared" si="4"/>
        <v>93296000</v>
      </c>
      <c r="I25" s="219">
        <f t="shared" si="4"/>
        <v>353883000</v>
      </c>
      <c r="J25" s="219">
        <f t="shared" si="4"/>
        <v>476036000</v>
      </c>
      <c r="K25" s="219">
        <f t="shared" si="4"/>
        <v>280026000</v>
      </c>
      <c r="L25" s="219">
        <f t="shared" si="4"/>
        <v>492838000</v>
      </c>
      <c r="M25" s="219">
        <f t="shared" si="4"/>
        <v>630216000</v>
      </c>
      <c r="N25" s="219">
        <f t="shared" si="4"/>
        <v>1403080000</v>
      </c>
      <c r="O25" s="219">
        <f t="shared" si="4"/>
        <v>145037000</v>
      </c>
      <c r="P25" s="219">
        <f t="shared" si="4"/>
        <v>410822000</v>
      </c>
      <c r="Q25" s="219">
        <f t="shared" si="4"/>
        <v>392743000</v>
      </c>
      <c r="R25" s="219">
        <f t="shared" si="4"/>
        <v>948602000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2827718000</v>
      </c>
      <c r="X25" s="219">
        <f t="shared" si="4"/>
        <v>7521659302</v>
      </c>
      <c r="Y25" s="219">
        <f t="shared" si="4"/>
        <v>-4693941302</v>
      </c>
      <c r="Z25" s="231">
        <f>+IF(X25&lt;&gt;0,+(Y25/X25)*100,0)</f>
        <v>-62.40566228188356</v>
      </c>
      <c r="AA25" s="232">
        <f>+AA5+AA9+AA15+AA19+AA24</f>
        <v>7374070000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2561803000</v>
      </c>
      <c r="D28" s="155"/>
      <c r="E28" s="156">
        <v>3364807000</v>
      </c>
      <c r="F28" s="60">
        <v>2738526000</v>
      </c>
      <c r="G28" s="60">
        <v>1418000</v>
      </c>
      <c r="H28" s="60">
        <v>9327000</v>
      </c>
      <c r="I28" s="60">
        <v>87577000</v>
      </c>
      <c r="J28" s="60">
        <v>98322000</v>
      </c>
      <c r="K28" s="60">
        <v>78934000</v>
      </c>
      <c r="L28" s="60">
        <v>139382000</v>
      </c>
      <c r="M28" s="60">
        <v>132527000</v>
      </c>
      <c r="N28" s="60">
        <v>350843000</v>
      </c>
      <c r="O28" s="60">
        <v>28180000</v>
      </c>
      <c r="P28" s="60">
        <v>137595000</v>
      </c>
      <c r="Q28" s="60">
        <v>114159000</v>
      </c>
      <c r="R28" s="60">
        <v>279934000</v>
      </c>
      <c r="S28" s="60"/>
      <c r="T28" s="60"/>
      <c r="U28" s="60"/>
      <c r="V28" s="60"/>
      <c r="W28" s="60">
        <v>729099000</v>
      </c>
      <c r="X28" s="60">
        <v>2703915280</v>
      </c>
      <c r="Y28" s="60">
        <v>-1974816280</v>
      </c>
      <c r="Z28" s="140">
        <v>-73.04</v>
      </c>
      <c r="AA28" s="155">
        <v>2738526000</v>
      </c>
    </row>
    <row r="29" spans="1:27" ht="12.75">
      <c r="A29" s="234" t="s">
        <v>134</v>
      </c>
      <c r="B29" s="136"/>
      <c r="C29" s="155"/>
      <c r="D29" s="155"/>
      <c r="E29" s="156"/>
      <c r="F29" s="60">
        <v>10000000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10000000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2561803000</v>
      </c>
      <c r="D32" s="210">
        <f>SUM(D28:D31)</f>
        <v>0</v>
      </c>
      <c r="E32" s="211">
        <f t="shared" si="5"/>
        <v>3364807000</v>
      </c>
      <c r="F32" s="77">
        <f t="shared" si="5"/>
        <v>2748526000</v>
      </c>
      <c r="G32" s="77">
        <f t="shared" si="5"/>
        <v>1418000</v>
      </c>
      <c r="H32" s="77">
        <f t="shared" si="5"/>
        <v>9327000</v>
      </c>
      <c r="I32" s="77">
        <f t="shared" si="5"/>
        <v>87577000</v>
      </c>
      <c r="J32" s="77">
        <f t="shared" si="5"/>
        <v>98322000</v>
      </c>
      <c r="K32" s="77">
        <f t="shared" si="5"/>
        <v>78934000</v>
      </c>
      <c r="L32" s="77">
        <f t="shared" si="5"/>
        <v>139382000</v>
      </c>
      <c r="M32" s="77">
        <f t="shared" si="5"/>
        <v>132527000</v>
      </c>
      <c r="N32" s="77">
        <f t="shared" si="5"/>
        <v>350843000</v>
      </c>
      <c r="O32" s="77">
        <f t="shared" si="5"/>
        <v>28180000</v>
      </c>
      <c r="P32" s="77">
        <f t="shared" si="5"/>
        <v>137595000</v>
      </c>
      <c r="Q32" s="77">
        <f t="shared" si="5"/>
        <v>114159000</v>
      </c>
      <c r="R32" s="77">
        <f t="shared" si="5"/>
        <v>279934000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729099000</v>
      </c>
      <c r="X32" s="77">
        <f t="shared" si="5"/>
        <v>2703915280</v>
      </c>
      <c r="Y32" s="77">
        <f t="shared" si="5"/>
        <v>-1974816280</v>
      </c>
      <c r="Z32" s="212">
        <f>+IF(X32&lt;&gt;0,+(Y32/X32)*100,0)</f>
        <v>-73.03543474927217</v>
      </c>
      <c r="AA32" s="79">
        <f>SUM(AA28:AA31)</f>
        <v>2748526000</v>
      </c>
    </row>
    <row r="33" spans="1:27" ht="12.75">
      <c r="A33" s="237" t="s">
        <v>51</v>
      </c>
      <c r="B33" s="136" t="s">
        <v>137</v>
      </c>
      <c r="C33" s="155">
        <v>387803000</v>
      </c>
      <c r="D33" s="155"/>
      <c r="E33" s="156">
        <v>252428000</v>
      </c>
      <c r="F33" s="60">
        <v>336172000</v>
      </c>
      <c r="G33" s="60">
        <v>5049000</v>
      </c>
      <c r="H33" s="60">
        <v>6968000</v>
      </c>
      <c r="I33" s="60">
        <v>21886000</v>
      </c>
      <c r="J33" s="60">
        <v>33903000</v>
      </c>
      <c r="K33" s="60">
        <v>7713000</v>
      </c>
      <c r="L33" s="60">
        <v>148159000</v>
      </c>
      <c r="M33" s="60">
        <v>117329000</v>
      </c>
      <c r="N33" s="60">
        <v>273201000</v>
      </c>
      <c r="O33" s="60">
        <v>39669000</v>
      </c>
      <c r="P33" s="60">
        <v>62281000</v>
      </c>
      <c r="Q33" s="60">
        <v>59750000</v>
      </c>
      <c r="R33" s="60">
        <v>161700000</v>
      </c>
      <c r="S33" s="60"/>
      <c r="T33" s="60"/>
      <c r="U33" s="60"/>
      <c r="V33" s="60"/>
      <c r="W33" s="60">
        <v>468804000</v>
      </c>
      <c r="X33" s="60">
        <v>151456800</v>
      </c>
      <c r="Y33" s="60">
        <v>317347200</v>
      </c>
      <c r="Z33" s="140">
        <v>209.53</v>
      </c>
      <c r="AA33" s="62">
        <v>336172000</v>
      </c>
    </row>
    <row r="34" spans="1:27" ht="12.75">
      <c r="A34" s="237" t="s">
        <v>52</v>
      </c>
      <c r="B34" s="136" t="s">
        <v>138</v>
      </c>
      <c r="C34" s="155">
        <v>2005437000</v>
      </c>
      <c r="D34" s="155"/>
      <c r="E34" s="156">
        <v>2998386000</v>
      </c>
      <c r="F34" s="60">
        <v>2998386000</v>
      </c>
      <c r="G34" s="60">
        <v>18219000</v>
      </c>
      <c r="H34" s="60">
        <v>65140000</v>
      </c>
      <c r="I34" s="60">
        <v>174487000</v>
      </c>
      <c r="J34" s="60">
        <v>257846000</v>
      </c>
      <c r="K34" s="60">
        <v>123818000</v>
      </c>
      <c r="L34" s="60">
        <v>116085000</v>
      </c>
      <c r="M34" s="60">
        <v>222805000</v>
      </c>
      <c r="N34" s="60">
        <v>462708000</v>
      </c>
      <c r="O34" s="60">
        <v>51673000</v>
      </c>
      <c r="P34" s="60">
        <v>166903000</v>
      </c>
      <c r="Q34" s="60">
        <v>115120000</v>
      </c>
      <c r="R34" s="60">
        <v>333696000</v>
      </c>
      <c r="S34" s="60"/>
      <c r="T34" s="60"/>
      <c r="U34" s="60"/>
      <c r="V34" s="60"/>
      <c r="W34" s="60">
        <v>1054250000</v>
      </c>
      <c r="X34" s="60">
        <v>1341953677</v>
      </c>
      <c r="Y34" s="60">
        <v>-287703677</v>
      </c>
      <c r="Z34" s="140">
        <v>-21.44</v>
      </c>
      <c r="AA34" s="62">
        <v>2998386000</v>
      </c>
    </row>
    <row r="35" spans="1:27" ht="12.75">
      <c r="A35" s="237" t="s">
        <v>53</v>
      </c>
      <c r="B35" s="136"/>
      <c r="C35" s="155">
        <v>2776564000</v>
      </c>
      <c r="D35" s="155"/>
      <c r="E35" s="156">
        <v>1973800000</v>
      </c>
      <c r="F35" s="60">
        <v>1290986000</v>
      </c>
      <c r="G35" s="60">
        <v>4171000</v>
      </c>
      <c r="H35" s="60">
        <v>11861000</v>
      </c>
      <c r="I35" s="60">
        <v>69933000</v>
      </c>
      <c r="J35" s="60">
        <v>85965000</v>
      </c>
      <c r="K35" s="60">
        <v>69561000</v>
      </c>
      <c r="L35" s="60">
        <v>89212000</v>
      </c>
      <c r="M35" s="60">
        <v>157555000</v>
      </c>
      <c r="N35" s="60">
        <v>316328000</v>
      </c>
      <c r="O35" s="60">
        <v>25515000</v>
      </c>
      <c r="P35" s="60">
        <v>44043000</v>
      </c>
      <c r="Q35" s="60">
        <v>103714000</v>
      </c>
      <c r="R35" s="60">
        <v>173272000</v>
      </c>
      <c r="S35" s="60"/>
      <c r="T35" s="60"/>
      <c r="U35" s="60"/>
      <c r="V35" s="60"/>
      <c r="W35" s="60">
        <v>575565000</v>
      </c>
      <c r="X35" s="60">
        <v>840638454</v>
      </c>
      <c r="Y35" s="60">
        <v>-265073454</v>
      </c>
      <c r="Z35" s="140">
        <v>-31.53</v>
      </c>
      <c r="AA35" s="62">
        <v>1290986000</v>
      </c>
    </row>
    <row r="36" spans="1:27" ht="12.75">
      <c r="A36" s="238" t="s">
        <v>139</v>
      </c>
      <c r="B36" s="149"/>
      <c r="C36" s="222">
        <f aca="true" t="shared" si="6" ref="C36:Y36">SUM(C32:C35)</f>
        <v>7731607000</v>
      </c>
      <c r="D36" s="222">
        <f>SUM(D32:D35)</f>
        <v>0</v>
      </c>
      <c r="E36" s="218">
        <f t="shared" si="6"/>
        <v>8589421000</v>
      </c>
      <c r="F36" s="220">
        <f t="shared" si="6"/>
        <v>7374070000</v>
      </c>
      <c r="G36" s="220">
        <f t="shared" si="6"/>
        <v>28857000</v>
      </c>
      <c r="H36" s="220">
        <f t="shared" si="6"/>
        <v>93296000</v>
      </c>
      <c r="I36" s="220">
        <f t="shared" si="6"/>
        <v>353883000</v>
      </c>
      <c r="J36" s="220">
        <f t="shared" si="6"/>
        <v>476036000</v>
      </c>
      <c r="K36" s="220">
        <f t="shared" si="6"/>
        <v>280026000</v>
      </c>
      <c r="L36" s="220">
        <f t="shared" si="6"/>
        <v>492838000</v>
      </c>
      <c r="M36" s="220">
        <f t="shared" si="6"/>
        <v>630216000</v>
      </c>
      <c r="N36" s="220">
        <f t="shared" si="6"/>
        <v>1403080000</v>
      </c>
      <c r="O36" s="220">
        <f t="shared" si="6"/>
        <v>145037000</v>
      </c>
      <c r="P36" s="220">
        <f t="shared" si="6"/>
        <v>410822000</v>
      </c>
      <c r="Q36" s="220">
        <f t="shared" si="6"/>
        <v>392743000</v>
      </c>
      <c r="R36" s="220">
        <f t="shared" si="6"/>
        <v>948602000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2827718000</v>
      </c>
      <c r="X36" s="220">
        <f t="shared" si="6"/>
        <v>5037964211</v>
      </c>
      <c r="Y36" s="220">
        <f t="shared" si="6"/>
        <v>-2210246211</v>
      </c>
      <c r="Z36" s="221">
        <f>+IF(X36&lt;&gt;0,+(Y36/X36)*100,0)</f>
        <v>-43.87181247088061</v>
      </c>
      <c r="AA36" s="239">
        <f>SUM(AA32:AA35)</f>
        <v>7374070000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3095911000</v>
      </c>
      <c r="D6" s="155"/>
      <c r="E6" s="59">
        <v>1488218362</v>
      </c>
      <c r="F6" s="60">
        <v>1036602388</v>
      </c>
      <c r="G6" s="60">
        <v>2838391000</v>
      </c>
      <c r="H6" s="60">
        <v>4742689000</v>
      </c>
      <c r="I6" s="60">
        <v>3548548000</v>
      </c>
      <c r="J6" s="60">
        <v>3548548000</v>
      </c>
      <c r="K6" s="60">
        <v>2986933000</v>
      </c>
      <c r="L6" s="60">
        <v>2413033000</v>
      </c>
      <c r="M6" s="60">
        <v>3013194000</v>
      </c>
      <c r="N6" s="60">
        <v>3013194000</v>
      </c>
      <c r="O6" s="60">
        <v>2864987000</v>
      </c>
      <c r="P6" s="60">
        <v>3645176000</v>
      </c>
      <c r="Q6" s="60">
        <v>4498665000</v>
      </c>
      <c r="R6" s="60">
        <v>4498665000</v>
      </c>
      <c r="S6" s="60"/>
      <c r="T6" s="60"/>
      <c r="U6" s="60"/>
      <c r="V6" s="60"/>
      <c r="W6" s="60">
        <v>4498665000</v>
      </c>
      <c r="X6" s="60">
        <v>777451791</v>
      </c>
      <c r="Y6" s="60">
        <v>3721213209</v>
      </c>
      <c r="Z6" s="140">
        <v>478.64</v>
      </c>
      <c r="AA6" s="62">
        <v>1036602388</v>
      </c>
    </row>
    <row r="7" spans="1:27" ht="12.75">
      <c r="A7" s="249" t="s">
        <v>144</v>
      </c>
      <c r="B7" s="182"/>
      <c r="C7" s="155"/>
      <c r="D7" s="155"/>
      <c r="E7" s="59">
        <v>3645187000</v>
      </c>
      <c r="F7" s="60">
        <v>3645187000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2733890250</v>
      </c>
      <c r="Y7" s="60">
        <v>-2733890250</v>
      </c>
      <c r="Z7" s="140">
        <v>-100</v>
      </c>
      <c r="AA7" s="62">
        <v>3645187000</v>
      </c>
    </row>
    <row r="8" spans="1:27" ht="12.75">
      <c r="A8" s="249" t="s">
        <v>145</v>
      </c>
      <c r="B8" s="182"/>
      <c r="C8" s="155">
        <v>6015670000</v>
      </c>
      <c r="D8" s="155"/>
      <c r="E8" s="59">
        <v>6499343917</v>
      </c>
      <c r="F8" s="60">
        <v>6240527167</v>
      </c>
      <c r="G8" s="60">
        <v>6772868000</v>
      </c>
      <c r="H8" s="60">
        <v>6637249000</v>
      </c>
      <c r="I8" s="60">
        <v>6364301000</v>
      </c>
      <c r="J8" s="60">
        <v>6364301000</v>
      </c>
      <c r="K8" s="60">
        <v>6183155000</v>
      </c>
      <c r="L8" s="60">
        <v>6113155000</v>
      </c>
      <c r="M8" s="60">
        <v>5953422000</v>
      </c>
      <c r="N8" s="60">
        <v>5953422000</v>
      </c>
      <c r="O8" s="60">
        <v>6142403000</v>
      </c>
      <c r="P8" s="60">
        <v>6588299000</v>
      </c>
      <c r="Q8" s="60">
        <v>6489011000</v>
      </c>
      <c r="R8" s="60">
        <v>6489011000</v>
      </c>
      <c r="S8" s="60"/>
      <c r="T8" s="60"/>
      <c r="U8" s="60"/>
      <c r="V8" s="60"/>
      <c r="W8" s="60">
        <v>6489011000</v>
      </c>
      <c r="X8" s="60">
        <v>4680395375</v>
      </c>
      <c r="Y8" s="60">
        <v>1808615625</v>
      </c>
      <c r="Z8" s="140">
        <v>38.64</v>
      </c>
      <c r="AA8" s="62">
        <v>6240527167</v>
      </c>
    </row>
    <row r="9" spans="1:27" ht="12.75">
      <c r="A9" s="249" t="s">
        <v>146</v>
      </c>
      <c r="B9" s="182"/>
      <c r="C9" s="155">
        <v>4371182000</v>
      </c>
      <c r="D9" s="155"/>
      <c r="E9" s="59">
        <v>2871504236</v>
      </c>
      <c r="F9" s="60">
        <v>2845062182</v>
      </c>
      <c r="G9" s="60">
        <v>13496154000</v>
      </c>
      <c r="H9" s="60">
        <v>9286604000</v>
      </c>
      <c r="I9" s="60">
        <v>5417118000</v>
      </c>
      <c r="J9" s="60">
        <v>5417118000</v>
      </c>
      <c r="K9" s="60">
        <v>5478427000</v>
      </c>
      <c r="L9" s="60">
        <v>4880973000</v>
      </c>
      <c r="M9" s="60">
        <v>6883561000</v>
      </c>
      <c r="N9" s="60">
        <v>6883561000</v>
      </c>
      <c r="O9" s="60">
        <v>5966110000</v>
      </c>
      <c r="P9" s="60">
        <v>12834312000</v>
      </c>
      <c r="Q9" s="60">
        <v>8263744000</v>
      </c>
      <c r="R9" s="60">
        <v>8263744000</v>
      </c>
      <c r="S9" s="60"/>
      <c r="T9" s="60"/>
      <c r="U9" s="60"/>
      <c r="V9" s="60"/>
      <c r="W9" s="60">
        <v>8263744000</v>
      </c>
      <c r="X9" s="60">
        <v>2133796637</v>
      </c>
      <c r="Y9" s="60">
        <v>6129947363</v>
      </c>
      <c r="Z9" s="140">
        <v>287.28</v>
      </c>
      <c r="AA9" s="62">
        <v>2845062182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319320000</v>
      </c>
      <c r="D11" s="155"/>
      <c r="E11" s="59">
        <v>356668622</v>
      </c>
      <c r="F11" s="60">
        <v>339117840</v>
      </c>
      <c r="G11" s="60">
        <v>437919000</v>
      </c>
      <c r="H11" s="60">
        <v>454248000</v>
      </c>
      <c r="I11" s="60">
        <v>459675000</v>
      </c>
      <c r="J11" s="60">
        <v>459675000</v>
      </c>
      <c r="K11" s="60">
        <v>487417000</v>
      </c>
      <c r="L11" s="60">
        <v>509935000</v>
      </c>
      <c r="M11" s="60">
        <v>479692000</v>
      </c>
      <c r="N11" s="60">
        <v>479692000</v>
      </c>
      <c r="O11" s="60">
        <v>457301000</v>
      </c>
      <c r="P11" s="60">
        <v>433297000</v>
      </c>
      <c r="Q11" s="60">
        <v>407477000</v>
      </c>
      <c r="R11" s="60">
        <v>407477000</v>
      </c>
      <c r="S11" s="60"/>
      <c r="T11" s="60"/>
      <c r="U11" s="60"/>
      <c r="V11" s="60"/>
      <c r="W11" s="60">
        <v>407477000</v>
      </c>
      <c r="X11" s="60">
        <v>254338380</v>
      </c>
      <c r="Y11" s="60">
        <v>153138620</v>
      </c>
      <c r="Z11" s="140">
        <v>60.21</v>
      </c>
      <c r="AA11" s="62">
        <v>339117840</v>
      </c>
    </row>
    <row r="12" spans="1:27" ht="12.75">
      <c r="A12" s="250" t="s">
        <v>56</v>
      </c>
      <c r="B12" s="251"/>
      <c r="C12" s="168">
        <f aca="true" t="shared" si="0" ref="C12:Y12">SUM(C6:C11)</f>
        <v>13802083000</v>
      </c>
      <c r="D12" s="168">
        <f>SUM(D6:D11)</f>
        <v>0</v>
      </c>
      <c r="E12" s="72">
        <f t="shared" si="0"/>
        <v>14860922137</v>
      </c>
      <c r="F12" s="73">
        <f t="shared" si="0"/>
        <v>14106496577</v>
      </c>
      <c r="G12" s="73">
        <f t="shared" si="0"/>
        <v>23545332000</v>
      </c>
      <c r="H12" s="73">
        <f t="shared" si="0"/>
        <v>21120790000</v>
      </c>
      <c r="I12" s="73">
        <f t="shared" si="0"/>
        <v>15789642000</v>
      </c>
      <c r="J12" s="73">
        <f t="shared" si="0"/>
        <v>15789642000</v>
      </c>
      <c r="K12" s="73">
        <f t="shared" si="0"/>
        <v>15135932000</v>
      </c>
      <c r="L12" s="73">
        <f t="shared" si="0"/>
        <v>13917096000</v>
      </c>
      <c r="M12" s="73">
        <f t="shared" si="0"/>
        <v>16329869000</v>
      </c>
      <c r="N12" s="73">
        <f t="shared" si="0"/>
        <v>16329869000</v>
      </c>
      <c r="O12" s="73">
        <f t="shared" si="0"/>
        <v>15430801000</v>
      </c>
      <c r="P12" s="73">
        <f t="shared" si="0"/>
        <v>23501084000</v>
      </c>
      <c r="Q12" s="73">
        <f t="shared" si="0"/>
        <v>19658897000</v>
      </c>
      <c r="R12" s="73">
        <f t="shared" si="0"/>
        <v>19658897000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19658897000</v>
      </c>
      <c r="X12" s="73">
        <f t="shared" si="0"/>
        <v>10579872433</v>
      </c>
      <c r="Y12" s="73">
        <f t="shared" si="0"/>
        <v>9079024567</v>
      </c>
      <c r="Z12" s="170">
        <f>+IF(X12&lt;&gt;0,+(Y12/X12)*100,0)</f>
        <v>85.81412133743068</v>
      </c>
      <c r="AA12" s="74">
        <f>SUM(AA6:AA11)</f>
        <v>14106496577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66030232</v>
      </c>
      <c r="F15" s="60">
        <v>43078968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32309226</v>
      </c>
      <c r="Y15" s="60">
        <v>-32309226</v>
      </c>
      <c r="Z15" s="140">
        <v>-100</v>
      </c>
      <c r="AA15" s="62">
        <v>43078968</v>
      </c>
    </row>
    <row r="16" spans="1:27" ht="12.75">
      <c r="A16" s="249" t="s">
        <v>151</v>
      </c>
      <c r="B16" s="182"/>
      <c r="C16" s="155"/>
      <c r="D16" s="155"/>
      <c r="E16" s="59">
        <v>2656658321</v>
      </c>
      <c r="F16" s="60">
        <v>2311940476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1733955357</v>
      </c>
      <c r="Y16" s="159">
        <v>-1733955357</v>
      </c>
      <c r="Z16" s="141">
        <v>-100</v>
      </c>
      <c r="AA16" s="225">
        <v>2311940476</v>
      </c>
    </row>
    <row r="17" spans="1:27" ht="12.75">
      <c r="A17" s="249" t="s">
        <v>152</v>
      </c>
      <c r="B17" s="182"/>
      <c r="C17" s="155">
        <v>1015368000</v>
      </c>
      <c r="D17" s="155"/>
      <c r="E17" s="59">
        <v>1017422797</v>
      </c>
      <c r="F17" s="60">
        <v>1015368000</v>
      </c>
      <c r="G17" s="60">
        <v>919852000</v>
      </c>
      <c r="H17" s="60">
        <v>919850000</v>
      </c>
      <c r="I17" s="60">
        <v>919848000</v>
      </c>
      <c r="J17" s="60">
        <v>919848000</v>
      </c>
      <c r="K17" s="60">
        <v>919846000</v>
      </c>
      <c r="L17" s="60">
        <v>919844000</v>
      </c>
      <c r="M17" s="60">
        <v>919842000</v>
      </c>
      <c r="N17" s="60">
        <v>919842000</v>
      </c>
      <c r="O17" s="60">
        <v>919840000</v>
      </c>
      <c r="P17" s="60">
        <v>919838000</v>
      </c>
      <c r="Q17" s="60">
        <v>919836000</v>
      </c>
      <c r="R17" s="60">
        <v>919836000</v>
      </c>
      <c r="S17" s="60"/>
      <c r="T17" s="60"/>
      <c r="U17" s="60"/>
      <c r="V17" s="60"/>
      <c r="W17" s="60">
        <v>919836000</v>
      </c>
      <c r="X17" s="60">
        <v>761526000</v>
      </c>
      <c r="Y17" s="60">
        <v>158310000</v>
      </c>
      <c r="Z17" s="140">
        <v>20.79</v>
      </c>
      <c r="AA17" s="62">
        <v>1015368000</v>
      </c>
    </row>
    <row r="18" spans="1:27" ht="12.75">
      <c r="A18" s="249" t="s">
        <v>153</v>
      </c>
      <c r="B18" s="182"/>
      <c r="C18" s="155"/>
      <c r="D18" s="155"/>
      <c r="E18" s="59">
        <v>83393338</v>
      </c>
      <c r="F18" s="60">
        <v>51707718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38780789</v>
      </c>
      <c r="Y18" s="60">
        <v>-38780789</v>
      </c>
      <c r="Z18" s="140">
        <v>-100</v>
      </c>
      <c r="AA18" s="62">
        <v>51707718</v>
      </c>
    </row>
    <row r="19" spans="1:27" ht="12.75">
      <c r="A19" s="249" t="s">
        <v>154</v>
      </c>
      <c r="B19" s="182"/>
      <c r="C19" s="155">
        <v>65406305000</v>
      </c>
      <c r="D19" s="155"/>
      <c r="E19" s="59">
        <v>70869034203</v>
      </c>
      <c r="F19" s="60">
        <v>69055355851</v>
      </c>
      <c r="G19" s="60">
        <v>64572934000</v>
      </c>
      <c r="H19" s="60">
        <v>64359488000</v>
      </c>
      <c r="I19" s="60">
        <v>64050960000</v>
      </c>
      <c r="J19" s="60">
        <v>64050960000</v>
      </c>
      <c r="K19" s="60">
        <v>64294197000</v>
      </c>
      <c r="L19" s="60">
        <v>65083098000</v>
      </c>
      <c r="M19" s="60">
        <v>65322665000</v>
      </c>
      <c r="N19" s="60">
        <v>65322665000</v>
      </c>
      <c r="O19" s="60">
        <v>65275626000</v>
      </c>
      <c r="P19" s="60">
        <v>65525284000</v>
      </c>
      <c r="Q19" s="60">
        <v>65796831000</v>
      </c>
      <c r="R19" s="60">
        <v>65796831000</v>
      </c>
      <c r="S19" s="60"/>
      <c r="T19" s="60"/>
      <c r="U19" s="60"/>
      <c r="V19" s="60"/>
      <c r="W19" s="60">
        <v>65796831000</v>
      </c>
      <c r="X19" s="60">
        <v>51791516888</v>
      </c>
      <c r="Y19" s="60">
        <v>14005314112</v>
      </c>
      <c r="Z19" s="140">
        <v>27.04</v>
      </c>
      <c r="AA19" s="62">
        <v>69055355851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26736000</v>
      </c>
      <c r="D21" s="155"/>
      <c r="E21" s="59">
        <v>25623000</v>
      </c>
      <c r="F21" s="60">
        <v>26736000</v>
      </c>
      <c r="G21" s="60">
        <v>27105000</v>
      </c>
      <c r="H21" s="60">
        <v>27079000</v>
      </c>
      <c r="I21" s="60">
        <v>27010000</v>
      </c>
      <c r="J21" s="60">
        <v>27010000</v>
      </c>
      <c r="K21" s="60">
        <v>27143000</v>
      </c>
      <c r="L21" s="60">
        <v>27312000</v>
      </c>
      <c r="M21" s="60">
        <v>27188000</v>
      </c>
      <c r="N21" s="60">
        <v>27188000</v>
      </c>
      <c r="O21" s="60">
        <v>27723000</v>
      </c>
      <c r="P21" s="60">
        <v>27944000</v>
      </c>
      <c r="Q21" s="60">
        <v>26725000</v>
      </c>
      <c r="R21" s="60">
        <v>26725000</v>
      </c>
      <c r="S21" s="60"/>
      <c r="T21" s="60"/>
      <c r="U21" s="60"/>
      <c r="V21" s="60"/>
      <c r="W21" s="60">
        <v>26725000</v>
      </c>
      <c r="X21" s="60">
        <v>20052000</v>
      </c>
      <c r="Y21" s="60">
        <v>6673000</v>
      </c>
      <c r="Z21" s="140">
        <v>33.28</v>
      </c>
      <c r="AA21" s="62">
        <v>26736000</v>
      </c>
    </row>
    <row r="22" spans="1:27" ht="12.75">
      <c r="A22" s="249" t="s">
        <v>157</v>
      </c>
      <c r="B22" s="182"/>
      <c r="C22" s="155">
        <v>886245000</v>
      </c>
      <c r="D22" s="155"/>
      <c r="E22" s="59">
        <v>1402135000</v>
      </c>
      <c r="F22" s="60">
        <v>886245000</v>
      </c>
      <c r="G22" s="60">
        <v>544041000</v>
      </c>
      <c r="H22" s="60">
        <v>564063000</v>
      </c>
      <c r="I22" s="60">
        <v>544041000</v>
      </c>
      <c r="J22" s="60">
        <v>544041000</v>
      </c>
      <c r="K22" s="60">
        <v>544041000</v>
      </c>
      <c r="L22" s="60">
        <v>513671000</v>
      </c>
      <c r="M22" s="60">
        <v>493762000</v>
      </c>
      <c r="N22" s="60">
        <v>493762000</v>
      </c>
      <c r="O22" s="60">
        <v>471579000</v>
      </c>
      <c r="P22" s="60">
        <v>465254000</v>
      </c>
      <c r="Q22" s="60">
        <v>447920000</v>
      </c>
      <c r="R22" s="60">
        <v>447920000</v>
      </c>
      <c r="S22" s="60"/>
      <c r="T22" s="60"/>
      <c r="U22" s="60"/>
      <c r="V22" s="60"/>
      <c r="W22" s="60">
        <v>447920000</v>
      </c>
      <c r="X22" s="60">
        <v>664683750</v>
      </c>
      <c r="Y22" s="60">
        <v>-216763750</v>
      </c>
      <c r="Z22" s="140">
        <v>-32.61</v>
      </c>
      <c r="AA22" s="62">
        <v>886245000</v>
      </c>
    </row>
    <row r="23" spans="1:27" ht="12.75">
      <c r="A23" s="249" t="s">
        <v>158</v>
      </c>
      <c r="B23" s="182"/>
      <c r="C23" s="155">
        <v>4276003000</v>
      </c>
      <c r="D23" s="155"/>
      <c r="E23" s="59">
        <v>579068117</v>
      </c>
      <c r="F23" s="60">
        <v>1418801202</v>
      </c>
      <c r="G23" s="159">
        <v>3554379000</v>
      </c>
      <c r="H23" s="159">
        <v>3520846000</v>
      </c>
      <c r="I23" s="159">
        <v>3524370000</v>
      </c>
      <c r="J23" s="60">
        <v>3524370000</v>
      </c>
      <c r="K23" s="159">
        <v>3512337000</v>
      </c>
      <c r="L23" s="159">
        <v>3525582000</v>
      </c>
      <c r="M23" s="60">
        <v>3194358000</v>
      </c>
      <c r="N23" s="159">
        <v>3194358000</v>
      </c>
      <c r="O23" s="159">
        <v>3929962000</v>
      </c>
      <c r="P23" s="159">
        <v>3276659000</v>
      </c>
      <c r="Q23" s="60">
        <v>3225696000</v>
      </c>
      <c r="R23" s="159">
        <v>3225696000</v>
      </c>
      <c r="S23" s="159"/>
      <c r="T23" s="60"/>
      <c r="U23" s="159"/>
      <c r="V23" s="159"/>
      <c r="W23" s="159">
        <v>3225696000</v>
      </c>
      <c r="X23" s="60">
        <v>1064100902</v>
      </c>
      <c r="Y23" s="159">
        <v>2161595098</v>
      </c>
      <c r="Z23" s="141">
        <v>203.14</v>
      </c>
      <c r="AA23" s="225">
        <v>1418801202</v>
      </c>
    </row>
    <row r="24" spans="1:27" ht="12.75">
      <c r="A24" s="250" t="s">
        <v>57</v>
      </c>
      <c r="B24" s="253"/>
      <c r="C24" s="168">
        <f aca="true" t="shared" si="1" ref="C24:Y24">SUM(C15:C23)</f>
        <v>71610657000</v>
      </c>
      <c r="D24" s="168">
        <f>SUM(D15:D23)</f>
        <v>0</v>
      </c>
      <c r="E24" s="76">
        <f t="shared" si="1"/>
        <v>76699365008</v>
      </c>
      <c r="F24" s="77">
        <f t="shared" si="1"/>
        <v>74809233215</v>
      </c>
      <c r="G24" s="77">
        <f t="shared" si="1"/>
        <v>69618311000</v>
      </c>
      <c r="H24" s="77">
        <f t="shared" si="1"/>
        <v>69391326000</v>
      </c>
      <c r="I24" s="77">
        <f t="shared" si="1"/>
        <v>69066229000</v>
      </c>
      <c r="J24" s="77">
        <f t="shared" si="1"/>
        <v>69066229000</v>
      </c>
      <c r="K24" s="77">
        <f t="shared" si="1"/>
        <v>69297564000</v>
      </c>
      <c r="L24" s="77">
        <f t="shared" si="1"/>
        <v>70069507000</v>
      </c>
      <c r="M24" s="77">
        <f t="shared" si="1"/>
        <v>69957815000</v>
      </c>
      <c r="N24" s="77">
        <f t="shared" si="1"/>
        <v>69957815000</v>
      </c>
      <c r="O24" s="77">
        <f t="shared" si="1"/>
        <v>70624730000</v>
      </c>
      <c r="P24" s="77">
        <f t="shared" si="1"/>
        <v>70214979000</v>
      </c>
      <c r="Q24" s="77">
        <f t="shared" si="1"/>
        <v>70417008000</v>
      </c>
      <c r="R24" s="77">
        <f t="shared" si="1"/>
        <v>70417008000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70417008000</v>
      </c>
      <c r="X24" s="77">
        <f t="shared" si="1"/>
        <v>56106924912</v>
      </c>
      <c r="Y24" s="77">
        <f t="shared" si="1"/>
        <v>14310083088</v>
      </c>
      <c r="Z24" s="212">
        <f>+IF(X24&lt;&gt;0,+(Y24/X24)*100,0)</f>
        <v>25.505021190244197</v>
      </c>
      <c r="AA24" s="79">
        <f>SUM(AA15:AA23)</f>
        <v>74809233215</v>
      </c>
    </row>
    <row r="25" spans="1:27" ht="12.75">
      <c r="A25" s="250" t="s">
        <v>159</v>
      </c>
      <c r="B25" s="251"/>
      <c r="C25" s="168">
        <f aca="true" t="shared" si="2" ref="C25:Y25">+C12+C24</f>
        <v>85412740000</v>
      </c>
      <c r="D25" s="168">
        <f>+D12+D24</f>
        <v>0</v>
      </c>
      <c r="E25" s="72">
        <f t="shared" si="2"/>
        <v>91560287145</v>
      </c>
      <c r="F25" s="73">
        <f t="shared" si="2"/>
        <v>88915729792</v>
      </c>
      <c r="G25" s="73">
        <f t="shared" si="2"/>
        <v>93163643000</v>
      </c>
      <c r="H25" s="73">
        <f t="shared" si="2"/>
        <v>90512116000</v>
      </c>
      <c r="I25" s="73">
        <f t="shared" si="2"/>
        <v>84855871000</v>
      </c>
      <c r="J25" s="73">
        <f t="shared" si="2"/>
        <v>84855871000</v>
      </c>
      <c r="K25" s="73">
        <f t="shared" si="2"/>
        <v>84433496000</v>
      </c>
      <c r="L25" s="73">
        <f t="shared" si="2"/>
        <v>83986603000</v>
      </c>
      <c r="M25" s="73">
        <f t="shared" si="2"/>
        <v>86287684000</v>
      </c>
      <c r="N25" s="73">
        <f t="shared" si="2"/>
        <v>86287684000</v>
      </c>
      <c r="O25" s="73">
        <f t="shared" si="2"/>
        <v>86055531000</v>
      </c>
      <c r="P25" s="73">
        <f t="shared" si="2"/>
        <v>93716063000</v>
      </c>
      <c r="Q25" s="73">
        <f t="shared" si="2"/>
        <v>90075905000</v>
      </c>
      <c r="R25" s="73">
        <f t="shared" si="2"/>
        <v>90075905000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90075905000</v>
      </c>
      <c r="X25" s="73">
        <f t="shared" si="2"/>
        <v>66686797345</v>
      </c>
      <c r="Y25" s="73">
        <f t="shared" si="2"/>
        <v>23389107655</v>
      </c>
      <c r="Z25" s="170">
        <f>+IF(X25&lt;&gt;0,+(Y25/X25)*100,0)</f>
        <v>35.07307081189985</v>
      </c>
      <c r="AA25" s="74">
        <f>+AA12+AA24</f>
        <v>88915729792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3255769000</v>
      </c>
      <c r="D30" s="155"/>
      <c r="E30" s="59">
        <v>509128403</v>
      </c>
      <c r="F30" s="60">
        <v>558947334</v>
      </c>
      <c r="G30" s="60">
        <v>4743923000</v>
      </c>
      <c r="H30" s="60">
        <v>6243923000</v>
      </c>
      <c r="I30" s="60">
        <v>6243923000</v>
      </c>
      <c r="J30" s="60">
        <v>6243923000</v>
      </c>
      <c r="K30" s="60">
        <v>6243923000</v>
      </c>
      <c r="L30" s="60">
        <v>6243923000</v>
      </c>
      <c r="M30" s="60">
        <v>3254328000</v>
      </c>
      <c r="N30" s="60">
        <v>3254328000</v>
      </c>
      <c r="O30" s="60">
        <v>6254328000</v>
      </c>
      <c r="P30" s="60">
        <v>6254328000</v>
      </c>
      <c r="Q30" s="60">
        <v>5305201000</v>
      </c>
      <c r="R30" s="60">
        <v>5305201000</v>
      </c>
      <c r="S30" s="60"/>
      <c r="T30" s="60"/>
      <c r="U30" s="60"/>
      <c r="V30" s="60"/>
      <c r="W30" s="60">
        <v>5305201000</v>
      </c>
      <c r="X30" s="60">
        <v>419210501</v>
      </c>
      <c r="Y30" s="60">
        <v>4885990499</v>
      </c>
      <c r="Z30" s="140">
        <v>1165.52</v>
      </c>
      <c r="AA30" s="62">
        <v>558947334</v>
      </c>
    </row>
    <row r="31" spans="1:27" ht="12.75">
      <c r="A31" s="249" t="s">
        <v>163</v>
      </c>
      <c r="B31" s="182"/>
      <c r="C31" s="155">
        <v>45243000</v>
      </c>
      <c r="D31" s="155"/>
      <c r="E31" s="59">
        <v>40432280</v>
      </c>
      <c r="F31" s="60">
        <v>45695430</v>
      </c>
      <c r="G31" s="60">
        <v>45999000</v>
      </c>
      <c r="H31" s="60">
        <v>46672000</v>
      </c>
      <c r="I31" s="60">
        <v>46120000</v>
      </c>
      <c r="J31" s="60">
        <v>46120000</v>
      </c>
      <c r="K31" s="60">
        <v>48107000</v>
      </c>
      <c r="L31" s="60">
        <v>48608000</v>
      </c>
      <c r="M31" s="60">
        <v>49256000</v>
      </c>
      <c r="N31" s="60">
        <v>49256000</v>
      </c>
      <c r="O31" s="60">
        <v>49346000</v>
      </c>
      <c r="P31" s="60">
        <v>49394000</v>
      </c>
      <c r="Q31" s="60">
        <v>49295000</v>
      </c>
      <c r="R31" s="60">
        <v>49295000</v>
      </c>
      <c r="S31" s="60"/>
      <c r="T31" s="60"/>
      <c r="U31" s="60"/>
      <c r="V31" s="60"/>
      <c r="W31" s="60">
        <v>49295000</v>
      </c>
      <c r="X31" s="60">
        <v>34271573</v>
      </c>
      <c r="Y31" s="60">
        <v>15023427</v>
      </c>
      <c r="Z31" s="140">
        <v>43.84</v>
      </c>
      <c r="AA31" s="62">
        <v>45695430</v>
      </c>
    </row>
    <row r="32" spans="1:27" ht="12.75">
      <c r="A32" s="249" t="s">
        <v>164</v>
      </c>
      <c r="B32" s="182"/>
      <c r="C32" s="155">
        <v>14112698000</v>
      </c>
      <c r="D32" s="155"/>
      <c r="E32" s="59">
        <v>13296159664</v>
      </c>
      <c r="F32" s="60">
        <v>13928932371</v>
      </c>
      <c r="G32" s="60">
        <v>18796959000</v>
      </c>
      <c r="H32" s="60">
        <v>15259903000</v>
      </c>
      <c r="I32" s="60">
        <v>9832014000</v>
      </c>
      <c r="J32" s="60">
        <v>9832014000</v>
      </c>
      <c r="K32" s="60">
        <v>9374819000</v>
      </c>
      <c r="L32" s="60">
        <v>9638773000</v>
      </c>
      <c r="M32" s="60">
        <v>16135087000</v>
      </c>
      <c r="N32" s="60">
        <v>16135087000</v>
      </c>
      <c r="O32" s="60">
        <v>11452951000</v>
      </c>
      <c r="P32" s="60">
        <v>18067970000</v>
      </c>
      <c r="Q32" s="60">
        <v>14187482000</v>
      </c>
      <c r="R32" s="60">
        <v>14187482000</v>
      </c>
      <c r="S32" s="60"/>
      <c r="T32" s="60"/>
      <c r="U32" s="60"/>
      <c r="V32" s="60"/>
      <c r="W32" s="60">
        <v>14187482000</v>
      </c>
      <c r="X32" s="60">
        <v>10446699278</v>
      </c>
      <c r="Y32" s="60">
        <v>3740782722</v>
      </c>
      <c r="Z32" s="140">
        <v>35.81</v>
      </c>
      <c r="AA32" s="62">
        <v>13928932371</v>
      </c>
    </row>
    <row r="33" spans="1:27" ht="12.75">
      <c r="A33" s="249" t="s">
        <v>165</v>
      </c>
      <c r="B33" s="182"/>
      <c r="C33" s="155">
        <v>272377000</v>
      </c>
      <c r="D33" s="155"/>
      <c r="E33" s="59">
        <v>36381019</v>
      </c>
      <c r="F33" s="60">
        <v>289264374</v>
      </c>
      <c r="G33" s="60">
        <v>187938000</v>
      </c>
      <c r="H33" s="60">
        <v>195933000</v>
      </c>
      <c r="I33" s="60">
        <v>205713000</v>
      </c>
      <c r="J33" s="60">
        <v>205713000</v>
      </c>
      <c r="K33" s="60">
        <v>214566000</v>
      </c>
      <c r="L33" s="60">
        <v>227253000</v>
      </c>
      <c r="M33" s="60">
        <v>132076000</v>
      </c>
      <c r="N33" s="60">
        <v>132076000</v>
      </c>
      <c r="O33" s="60">
        <v>142675000</v>
      </c>
      <c r="P33" s="60">
        <v>147173000</v>
      </c>
      <c r="Q33" s="60">
        <v>149762000</v>
      </c>
      <c r="R33" s="60">
        <v>149762000</v>
      </c>
      <c r="S33" s="60"/>
      <c r="T33" s="60"/>
      <c r="U33" s="60"/>
      <c r="V33" s="60"/>
      <c r="W33" s="60">
        <v>149762000</v>
      </c>
      <c r="X33" s="60">
        <v>216948281</v>
      </c>
      <c r="Y33" s="60">
        <v>-67186281</v>
      </c>
      <c r="Z33" s="140">
        <v>-30.97</v>
      </c>
      <c r="AA33" s="62">
        <v>289264374</v>
      </c>
    </row>
    <row r="34" spans="1:27" ht="12.75">
      <c r="A34" s="250" t="s">
        <v>58</v>
      </c>
      <c r="B34" s="251"/>
      <c r="C34" s="168">
        <f aca="true" t="shared" si="3" ref="C34:Y34">SUM(C29:C33)</f>
        <v>17686087000</v>
      </c>
      <c r="D34" s="168">
        <f>SUM(D29:D33)</f>
        <v>0</v>
      </c>
      <c r="E34" s="72">
        <f t="shared" si="3"/>
        <v>13882101366</v>
      </c>
      <c r="F34" s="73">
        <f t="shared" si="3"/>
        <v>14822839509</v>
      </c>
      <c r="G34" s="73">
        <f t="shared" si="3"/>
        <v>23774819000</v>
      </c>
      <c r="H34" s="73">
        <f t="shared" si="3"/>
        <v>21746431000</v>
      </c>
      <c r="I34" s="73">
        <f t="shared" si="3"/>
        <v>16327770000</v>
      </c>
      <c r="J34" s="73">
        <f t="shared" si="3"/>
        <v>16327770000</v>
      </c>
      <c r="K34" s="73">
        <f t="shared" si="3"/>
        <v>15881415000</v>
      </c>
      <c r="L34" s="73">
        <f t="shared" si="3"/>
        <v>16158557000</v>
      </c>
      <c r="M34" s="73">
        <f t="shared" si="3"/>
        <v>19570747000</v>
      </c>
      <c r="N34" s="73">
        <f t="shared" si="3"/>
        <v>19570747000</v>
      </c>
      <c r="O34" s="73">
        <f t="shared" si="3"/>
        <v>17899300000</v>
      </c>
      <c r="P34" s="73">
        <f t="shared" si="3"/>
        <v>24518865000</v>
      </c>
      <c r="Q34" s="73">
        <f t="shared" si="3"/>
        <v>19691740000</v>
      </c>
      <c r="R34" s="73">
        <f t="shared" si="3"/>
        <v>19691740000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19691740000</v>
      </c>
      <c r="X34" s="73">
        <f t="shared" si="3"/>
        <v>11117129633</v>
      </c>
      <c r="Y34" s="73">
        <f t="shared" si="3"/>
        <v>8574610367</v>
      </c>
      <c r="Z34" s="170">
        <f>+IF(X34&lt;&gt;0,+(Y34/X34)*100,0)</f>
        <v>77.12971468415007</v>
      </c>
      <c r="AA34" s="74">
        <f>SUM(AA29:AA33)</f>
        <v>14822839509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22951348000</v>
      </c>
      <c r="D37" s="155"/>
      <c r="E37" s="59">
        <v>19337335040</v>
      </c>
      <c r="F37" s="60">
        <v>19287967114</v>
      </c>
      <c r="G37" s="60">
        <v>16867024000</v>
      </c>
      <c r="H37" s="60">
        <v>16867024000</v>
      </c>
      <c r="I37" s="60">
        <v>16851575000</v>
      </c>
      <c r="J37" s="60">
        <v>16851575000</v>
      </c>
      <c r="K37" s="60">
        <v>16851575000</v>
      </c>
      <c r="L37" s="60">
        <v>16771226000</v>
      </c>
      <c r="M37" s="60">
        <v>20524176000</v>
      </c>
      <c r="N37" s="60">
        <v>20524176000</v>
      </c>
      <c r="O37" s="60">
        <v>15572426000</v>
      </c>
      <c r="P37" s="60">
        <v>21860732000</v>
      </c>
      <c r="Q37" s="60">
        <v>21910002000</v>
      </c>
      <c r="R37" s="60">
        <v>21910002000</v>
      </c>
      <c r="S37" s="60"/>
      <c r="T37" s="60"/>
      <c r="U37" s="60"/>
      <c r="V37" s="60"/>
      <c r="W37" s="60">
        <v>21910002000</v>
      </c>
      <c r="X37" s="60">
        <v>14465975336</v>
      </c>
      <c r="Y37" s="60">
        <v>7444026664</v>
      </c>
      <c r="Z37" s="140">
        <v>51.46</v>
      </c>
      <c r="AA37" s="62">
        <v>19287967114</v>
      </c>
    </row>
    <row r="38" spans="1:27" ht="12.75">
      <c r="A38" s="249" t="s">
        <v>165</v>
      </c>
      <c r="B38" s="182"/>
      <c r="C38" s="155">
        <v>604545000</v>
      </c>
      <c r="D38" s="155"/>
      <c r="E38" s="59">
        <v>7344765769</v>
      </c>
      <c r="F38" s="60">
        <v>7115413806</v>
      </c>
      <c r="G38" s="60">
        <v>5836152000</v>
      </c>
      <c r="H38" s="60">
        <v>5334290000</v>
      </c>
      <c r="I38" s="60">
        <v>5305908000</v>
      </c>
      <c r="J38" s="60">
        <v>5305908000</v>
      </c>
      <c r="K38" s="60">
        <v>5891372000</v>
      </c>
      <c r="L38" s="60">
        <v>5728332000</v>
      </c>
      <c r="M38" s="60">
        <v>571035000</v>
      </c>
      <c r="N38" s="60">
        <v>571035000</v>
      </c>
      <c r="O38" s="60">
        <v>5774513000</v>
      </c>
      <c r="P38" s="60">
        <v>577991000</v>
      </c>
      <c r="Q38" s="60">
        <v>581469000</v>
      </c>
      <c r="R38" s="60">
        <v>581469000</v>
      </c>
      <c r="S38" s="60"/>
      <c r="T38" s="60"/>
      <c r="U38" s="60"/>
      <c r="V38" s="60"/>
      <c r="W38" s="60">
        <v>581469000</v>
      </c>
      <c r="X38" s="60">
        <v>5336560355</v>
      </c>
      <c r="Y38" s="60">
        <v>-4755091355</v>
      </c>
      <c r="Z38" s="140">
        <v>-89.1</v>
      </c>
      <c r="AA38" s="62">
        <v>7115413806</v>
      </c>
    </row>
    <row r="39" spans="1:27" ht="12.75">
      <c r="A39" s="250" t="s">
        <v>59</v>
      </c>
      <c r="B39" s="253"/>
      <c r="C39" s="168">
        <f aca="true" t="shared" si="4" ref="C39:Y39">SUM(C37:C38)</f>
        <v>23555893000</v>
      </c>
      <c r="D39" s="168">
        <f>SUM(D37:D38)</f>
        <v>0</v>
      </c>
      <c r="E39" s="76">
        <f t="shared" si="4"/>
        <v>26682100809</v>
      </c>
      <c r="F39" s="77">
        <f t="shared" si="4"/>
        <v>26403380920</v>
      </c>
      <c r="G39" s="77">
        <f t="shared" si="4"/>
        <v>22703176000</v>
      </c>
      <c r="H39" s="77">
        <f t="shared" si="4"/>
        <v>22201314000</v>
      </c>
      <c r="I39" s="77">
        <f t="shared" si="4"/>
        <v>22157483000</v>
      </c>
      <c r="J39" s="77">
        <f t="shared" si="4"/>
        <v>22157483000</v>
      </c>
      <c r="K39" s="77">
        <f t="shared" si="4"/>
        <v>22742947000</v>
      </c>
      <c r="L39" s="77">
        <f t="shared" si="4"/>
        <v>22499558000</v>
      </c>
      <c r="M39" s="77">
        <f t="shared" si="4"/>
        <v>21095211000</v>
      </c>
      <c r="N39" s="77">
        <f t="shared" si="4"/>
        <v>21095211000</v>
      </c>
      <c r="O39" s="77">
        <f t="shared" si="4"/>
        <v>21346939000</v>
      </c>
      <c r="P39" s="77">
        <f t="shared" si="4"/>
        <v>22438723000</v>
      </c>
      <c r="Q39" s="77">
        <f t="shared" si="4"/>
        <v>22491471000</v>
      </c>
      <c r="R39" s="77">
        <f t="shared" si="4"/>
        <v>22491471000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22491471000</v>
      </c>
      <c r="X39" s="77">
        <f t="shared" si="4"/>
        <v>19802535691</v>
      </c>
      <c r="Y39" s="77">
        <f t="shared" si="4"/>
        <v>2688935309</v>
      </c>
      <c r="Z39" s="212">
        <f>+IF(X39&lt;&gt;0,+(Y39/X39)*100,0)</f>
        <v>13.578742394197965</v>
      </c>
      <c r="AA39" s="79">
        <f>SUM(AA37:AA38)</f>
        <v>26403380920</v>
      </c>
    </row>
    <row r="40" spans="1:27" ht="12.75">
      <c r="A40" s="250" t="s">
        <v>167</v>
      </c>
      <c r="B40" s="251"/>
      <c r="C40" s="168">
        <f aca="true" t="shared" si="5" ref="C40:Y40">+C34+C39</f>
        <v>41241980000</v>
      </c>
      <c r="D40" s="168">
        <f>+D34+D39</f>
        <v>0</v>
      </c>
      <c r="E40" s="72">
        <f t="shared" si="5"/>
        <v>40564202175</v>
      </c>
      <c r="F40" s="73">
        <f t="shared" si="5"/>
        <v>41226220429</v>
      </c>
      <c r="G40" s="73">
        <f t="shared" si="5"/>
        <v>46477995000</v>
      </c>
      <c r="H40" s="73">
        <f t="shared" si="5"/>
        <v>43947745000</v>
      </c>
      <c r="I40" s="73">
        <f t="shared" si="5"/>
        <v>38485253000</v>
      </c>
      <c r="J40" s="73">
        <f t="shared" si="5"/>
        <v>38485253000</v>
      </c>
      <c r="K40" s="73">
        <f t="shared" si="5"/>
        <v>38624362000</v>
      </c>
      <c r="L40" s="73">
        <f t="shared" si="5"/>
        <v>38658115000</v>
      </c>
      <c r="M40" s="73">
        <f t="shared" si="5"/>
        <v>40665958000</v>
      </c>
      <c r="N40" s="73">
        <f t="shared" si="5"/>
        <v>40665958000</v>
      </c>
      <c r="O40" s="73">
        <f t="shared" si="5"/>
        <v>39246239000</v>
      </c>
      <c r="P40" s="73">
        <f t="shared" si="5"/>
        <v>46957588000</v>
      </c>
      <c r="Q40" s="73">
        <f t="shared" si="5"/>
        <v>42183211000</v>
      </c>
      <c r="R40" s="73">
        <f t="shared" si="5"/>
        <v>42183211000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42183211000</v>
      </c>
      <c r="X40" s="73">
        <f t="shared" si="5"/>
        <v>30919665324</v>
      </c>
      <c r="Y40" s="73">
        <f t="shared" si="5"/>
        <v>11263545676</v>
      </c>
      <c r="Z40" s="170">
        <f>+IF(X40&lt;&gt;0,+(Y40/X40)*100,0)</f>
        <v>36.428420417788864</v>
      </c>
      <c r="AA40" s="74">
        <f>+AA34+AA39</f>
        <v>41226220429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44170760000</v>
      </c>
      <c r="D42" s="257">
        <f>+D25-D40</f>
        <v>0</v>
      </c>
      <c r="E42" s="258">
        <f t="shared" si="6"/>
        <v>50996084970</v>
      </c>
      <c r="F42" s="259">
        <f t="shared" si="6"/>
        <v>47689509363</v>
      </c>
      <c r="G42" s="259">
        <f t="shared" si="6"/>
        <v>46685648000</v>
      </c>
      <c r="H42" s="259">
        <f t="shared" si="6"/>
        <v>46564371000</v>
      </c>
      <c r="I42" s="259">
        <f t="shared" si="6"/>
        <v>46370618000</v>
      </c>
      <c r="J42" s="259">
        <f t="shared" si="6"/>
        <v>46370618000</v>
      </c>
      <c r="K42" s="259">
        <f t="shared" si="6"/>
        <v>45809134000</v>
      </c>
      <c r="L42" s="259">
        <f t="shared" si="6"/>
        <v>45328488000</v>
      </c>
      <c r="M42" s="259">
        <f t="shared" si="6"/>
        <v>45621726000</v>
      </c>
      <c r="N42" s="259">
        <f t="shared" si="6"/>
        <v>45621726000</v>
      </c>
      <c r="O42" s="259">
        <f t="shared" si="6"/>
        <v>46809292000</v>
      </c>
      <c r="P42" s="259">
        <f t="shared" si="6"/>
        <v>46758475000</v>
      </c>
      <c r="Q42" s="259">
        <f t="shared" si="6"/>
        <v>47892694000</v>
      </c>
      <c r="R42" s="259">
        <f t="shared" si="6"/>
        <v>47892694000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47892694000</v>
      </c>
      <c r="X42" s="259">
        <f t="shared" si="6"/>
        <v>35767132021</v>
      </c>
      <c r="Y42" s="259">
        <f t="shared" si="6"/>
        <v>12125561979</v>
      </c>
      <c r="Z42" s="260">
        <f>+IF(X42&lt;&gt;0,+(Y42/X42)*100,0)</f>
        <v>33.90140974087803</v>
      </c>
      <c r="AA42" s="261">
        <f>+AA25-AA40</f>
        <v>47689509363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44172146000</v>
      </c>
      <c r="D45" s="155"/>
      <c r="E45" s="59">
        <v>51002084888</v>
      </c>
      <c r="F45" s="60">
        <v>47690975751</v>
      </c>
      <c r="G45" s="60">
        <v>46687034000</v>
      </c>
      <c r="H45" s="60">
        <v>46565757000</v>
      </c>
      <c r="I45" s="60">
        <v>46372004000</v>
      </c>
      <c r="J45" s="60">
        <v>46372004000</v>
      </c>
      <c r="K45" s="60">
        <v>45810520000</v>
      </c>
      <c r="L45" s="60">
        <v>45329874000</v>
      </c>
      <c r="M45" s="60">
        <v>45623112000</v>
      </c>
      <c r="N45" s="60">
        <v>45623112000</v>
      </c>
      <c r="O45" s="60">
        <v>46810678000</v>
      </c>
      <c r="P45" s="60">
        <v>46759861000</v>
      </c>
      <c r="Q45" s="60">
        <v>47894080000</v>
      </c>
      <c r="R45" s="60">
        <v>47894080000</v>
      </c>
      <c r="S45" s="60"/>
      <c r="T45" s="60"/>
      <c r="U45" s="60"/>
      <c r="V45" s="60"/>
      <c r="W45" s="60">
        <v>47894080000</v>
      </c>
      <c r="X45" s="60">
        <v>35768231813</v>
      </c>
      <c r="Y45" s="60">
        <v>12125848187</v>
      </c>
      <c r="Z45" s="139">
        <v>33.9</v>
      </c>
      <c r="AA45" s="62">
        <v>47690975751</v>
      </c>
    </row>
    <row r="46" spans="1:27" ht="12.75">
      <c r="A46" s="249" t="s">
        <v>171</v>
      </c>
      <c r="B46" s="182"/>
      <c r="C46" s="155">
        <v>-1386000</v>
      </c>
      <c r="D46" s="155"/>
      <c r="E46" s="59">
        <v>-5999918</v>
      </c>
      <c r="F46" s="60">
        <v>-1466388</v>
      </c>
      <c r="G46" s="60">
        <v>-1386000</v>
      </c>
      <c r="H46" s="60">
        <v>-1386000</v>
      </c>
      <c r="I46" s="60">
        <v>-1386000</v>
      </c>
      <c r="J46" s="60">
        <v>-1386000</v>
      </c>
      <c r="K46" s="60">
        <v>-1386000</v>
      </c>
      <c r="L46" s="60">
        <v>-1386000</v>
      </c>
      <c r="M46" s="60">
        <v>-1386000</v>
      </c>
      <c r="N46" s="60">
        <v>-1386000</v>
      </c>
      <c r="O46" s="60">
        <v>-1386000</v>
      </c>
      <c r="P46" s="60">
        <v>-1386000</v>
      </c>
      <c r="Q46" s="60">
        <v>-1386000</v>
      </c>
      <c r="R46" s="60">
        <v>-1386000</v>
      </c>
      <c r="S46" s="60"/>
      <c r="T46" s="60"/>
      <c r="U46" s="60"/>
      <c r="V46" s="60"/>
      <c r="W46" s="60">
        <v>-1386000</v>
      </c>
      <c r="X46" s="60">
        <v>-1099791</v>
      </c>
      <c r="Y46" s="60">
        <v>-286209</v>
      </c>
      <c r="Z46" s="139">
        <v>26.02</v>
      </c>
      <c r="AA46" s="62">
        <v>-1466388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44170760000</v>
      </c>
      <c r="D48" s="217">
        <f>SUM(D45:D47)</f>
        <v>0</v>
      </c>
      <c r="E48" s="264">
        <f t="shared" si="7"/>
        <v>50996084970</v>
      </c>
      <c r="F48" s="219">
        <f t="shared" si="7"/>
        <v>47689509363</v>
      </c>
      <c r="G48" s="219">
        <f t="shared" si="7"/>
        <v>46685648000</v>
      </c>
      <c r="H48" s="219">
        <f t="shared" si="7"/>
        <v>46564371000</v>
      </c>
      <c r="I48" s="219">
        <f t="shared" si="7"/>
        <v>46370618000</v>
      </c>
      <c r="J48" s="219">
        <f t="shared" si="7"/>
        <v>46370618000</v>
      </c>
      <c r="K48" s="219">
        <f t="shared" si="7"/>
        <v>45809134000</v>
      </c>
      <c r="L48" s="219">
        <f t="shared" si="7"/>
        <v>45328488000</v>
      </c>
      <c r="M48" s="219">
        <f t="shared" si="7"/>
        <v>45621726000</v>
      </c>
      <c r="N48" s="219">
        <f t="shared" si="7"/>
        <v>45621726000</v>
      </c>
      <c r="O48" s="219">
        <f t="shared" si="7"/>
        <v>46809292000</v>
      </c>
      <c r="P48" s="219">
        <f t="shared" si="7"/>
        <v>46758475000</v>
      </c>
      <c r="Q48" s="219">
        <f t="shared" si="7"/>
        <v>47892694000</v>
      </c>
      <c r="R48" s="219">
        <f t="shared" si="7"/>
        <v>47892694000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47892694000</v>
      </c>
      <c r="X48" s="219">
        <f t="shared" si="7"/>
        <v>35767132022</v>
      </c>
      <c r="Y48" s="219">
        <f t="shared" si="7"/>
        <v>12125561978</v>
      </c>
      <c r="Z48" s="265">
        <f>+IF(X48&lt;&gt;0,+(Y48/X48)*100,0)</f>
        <v>33.90140973713433</v>
      </c>
      <c r="AA48" s="232">
        <f>SUM(AA45:AA47)</f>
        <v>47689509363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8704249044</v>
      </c>
      <c r="F6" s="60">
        <v>8701511004</v>
      </c>
      <c r="G6" s="60">
        <v>585516713</v>
      </c>
      <c r="H6" s="60">
        <v>690937164</v>
      </c>
      <c r="I6" s="60">
        <v>684899676</v>
      </c>
      <c r="J6" s="60">
        <v>1961353553</v>
      </c>
      <c r="K6" s="60">
        <v>801192293</v>
      </c>
      <c r="L6" s="60">
        <v>727851393</v>
      </c>
      <c r="M6" s="60">
        <v>777689283</v>
      </c>
      <c r="N6" s="60">
        <v>2306732969</v>
      </c>
      <c r="O6" s="60">
        <v>685504241</v>
      </c>
      <c r="P6" s="60">
        <v>794441508</v>
      </c>
      <c r="Q6" s="60">
        <v>784445648</v>
      </c>
      <c r="R6" s="60">
        <v>2264391397</v>
      </c>
      <c r="S6" s="60"/>
      <c r="T6" s="60"/>
      <c r="U6" s="60"/>
      <c r="V6" s="60"/>
      <c r="W6" s="60">
        <v>6532477919</v>
      </c>
      <c r="X6" s="60">
        <v>6526133253</v>
      </c>
      <c r="Y6" s="60">
        <v>6344666</v>
      </c>
      <c r="Z6" s="140">
        <v>0.1</v>
      </c>
      <c r="AA6" s="62">
        <v>8701511004</v>
      </c>
    </row>
    <row r="7" spans="1:27" ht="12.75">
      <c r="A7" s="249" t="s">
        <v>32</v>
      </c>
      <c r="B7" s="182"/>
      <c r="C7" s="155">
        <v>30336286000</v>
      </c>
      <c r="D7" s="155"/>
      <c r="E7" s="59">
        <v>26462434003</v>
      </c>
      <c r="F7" s="60">
        <v>25451452000</v>
      </c>
      <c r="G7" s="60">
        <v>2242696760</v>
      </c>
      <c r="H7" s="60">
        <v>2353818359</v>
      </c>
      <c r="I7" s="60">
        <v>2186411745</v>
      </c>
      <c r="J7" s="60">
        <v>6782926864</v>
      </c>
      <c r="K7" s="60">
        <v>2178308163</v>
      </c>
      <c r="L7" s="60">
        <v>2118301939</v>
      </c>
      <c r="M7" s="60">
        <v>1998116608</v>
      </c>
      <c r="N7" s="60">
        <v>6294726710</v>
      </c>
      <c r="O7" s="60">
        <v>2098782649</v>
      </c>
      <c r="P7" s="60">
        <v>2059340136</v>
      </c>
      <c r="Q7" s="60">
        <v>1962010190</v>
      </c>
      <c r="R7" s="60">
        <v>6120132975</v>
      </c>
      <c r="S7" s="60"/>
      <c r="T7" s="60"/>
      <c r="U7" s="60"/>
      <c r="V7" s="60"/>
      <c r="W7" s="60">
        <v>19197786549</v>
      </c>
      <c r="X7" s="60">
        <v>17989454494</v>
      </c>
      <c r="Y7" s="60">
        <v>1208332055</v>
      </c>
      <c r="Z7" s="140">
        <v>6.72</v>
      </c>
      <c r="AA7" s="62">
        <v>25451452000</v>
      </c>
    </row>
    <row r="8" spans="1:27" ht="12.75">
      <c r="A8" s="249" t="s">
        <v>178</v>
      </c>
      <c r="B8" s="182"/>
      <c r="C8" s="155"/>
      <c r="D8" s="155"/>
      <c r="E8" s="59">
        <v>2471032641</v>
      </c>
      <c r="F8" s="60">
        <v>3961009204</v>
      </c>
      <c r="G8" s="60">
        <v>790271433</v>
      </c>
      <c r="H8" s="60">
        <v>963451905</v>
      </c>
      <c r="I8" s="60">
        <v>862191373</v>
      </c>
      <c r="J8" s="60">
        <v>2615914711</v>
      </c>
      <c r="K8" s="60">
        <v>770313663</v>
      </c>
      <c r="L8" s="60">
        <v>684152185</v>
      </c>
      <c r="M8" s="60">
        <v>1847404270</v>
      </c>
      <c r="N8" s="60">
        <v>3301870118</v>
      </c>
      <c r="O8" s="60">
        <v>869233409</v>
      </c>
      <c r="P8" s="60">
        <v>1658273668</v>
      </c>
      <c r="Q8" s="60">
        <v>640618380</v>
      </c>
      <c r="R8" s="60">
        <v>3168125457</v>
      </c>
      <c r="S8" s="60"/>
      <c r="T8" s="60"/>
      <c r="U8" s="60"/>
      <c r="V8" s="60"/>
      <c r="W8" s="60">
        <v>9085910286</v>
      </c>
      <c r="X8" s="60">
        <v>2503241066</v>
      </c>
      <c r="Y8" s="60">
        <v>6582669220</v>
      </c>
      <c r="Z8" s="140">
        <v>262.97</v>
      </c>
      <c r="AA8" s="62">
        <v>3961009204</v>
      </c>
    </row>
    <row r="9" spans="1:27" ht="12.75">
      <c r="A9" s="249" t="s">
        <v>179</v>
      </c>
      <c r="B9" s="182"/>
      <c r="C9" s="155">
        <v>9568698000</v>
      </c>
      <c r="D9" s="155"/>
      <c r="E9" s="59">
        <v>7125490996</v>
      </c>
      <c r="F9" s="60">
        <v>7327237000</v>
      </c>
      <c r="G9" s="60">
        <v>1527766000</v>
      </c>
      <c r="H9" s="60">
        <v>952315000</v>
      </c>
      <c r="I9" s="60">
        <v>82280408</v>
      </c>
      <c r="J9" s="60">
        <v>2562361408</v>
      </c>
      <c r="K9" s="60">
        <v>39664181</v>
      </c>
      <c r="L9" s="60">
        <v>239803470</v>
      </c>
      <c r="M9" s="60">
        <v>927876029</v>
      </c>
      <c r="N9" s="60">
        <v>1207343680</v>
      </c>
      <c r="O9" s="60">
        <v>875594000</v>
      </c>
      <c r="P9" s="60">
        <v>36500700</v>
      </c>
      <c r="Q9" s="60">
        <v>1857262100</v>
      </c>
      <c r="R9" s="60">
        <v>2769356800</v>
      </c>
      <c r="S9" s="60"/>
      <c r="T9" s="60"/>
      <c r="U9" s="60"/>
      <c r="V9" s="60"/>
      <c r="W9" s="60">
        <v>6539061888</v>
      </c>
      <c r="X9" s="60">
        <v>5276456000</v>
      </c>
      <c r="Y9" s="60">
        <v>1262605888</v>
      </c>
      <c r="Z9" s="140">
        <v>23.93</v>
      </c>
      <c r="AA9" s="62">
        <v>7327237000</v>
      </c>
    </row>
    <row r="10" spans="1:27" ht="12.75">
      <c r="A10" s="249" t="s">
        <v>180</v>
      </c>
      <c r="B10" s="182"/>
      <c r="C10" s="155">
        <v>-7100961000</v>
      </c>
      <c r="D10" s="155"/>
      <c r="E10" s="59">
        <v>3364807000</v>
      </c>
      <c r="F10" s="60">
        <v>2748525996</v>
      </c>
      <c r="G10" s="60">
        <v>429590000</v>
      </c>
      <c r="H10" s="60">
        <v>274994000</v>
      </c>
      <c r="I10" s="60">
        <v>5000000</v>
      </c>
      <c r="J10" s="60">
        <v>709584000</v>
      </c>
      <c r="K10" s="60">
        <v>229547000</v>
      </c>
      <c r="L10" s="60">
        <v>429390000</v>
      </c>
      <c r="M10" s="60"/>
      <c r="N10" s="60">
        <v>658937000</v>
      </c>
      <c r="O10" s="60">
        <v>587807000</v>
      </c>
      <c r="P10" s="60">
        <v>51047000</v>
      </c>
      <c r="Q10" s="60">
        <v>612438000</v>
      </c>
      <c r="R10" s="60">
        <v>1251292000</v>
      </c>
      <c r="S10" s="60"/>
      <c r="T10" s="60"/>
      <c r="U10" s="60"/>
      <c r="V10" s="60"/>
      <c r="W10" s="60">
        <v>2619813000</v>
      </c>
      <c r="X10" s="60">
        <v>2061394497</v>
      </c>
      <c r="Y10" s="60">
        <v>558418503</v>
      </c>
      <c r="Z10" s="140">
        <v>27.09</v>
      </c>
      <c r="AA10" s="62">
        <v>2748525996</v>
      </c>
    </row>
    <row r="11" spans="1:27" ht="12.75">
      <c r="A11" s="249" t="s">
        <v>181</v>
      </c>
      <c r="B11" s="182"/>
      <c r="C11" s="155">
        <v>624146000</v>
      </c>
      <c r="D11" s="155"/>
      <c r="E11" s="59">
        <v>443959929</v>
      </c>
      <c r="F11" s="60">
        <v>548379443</v>
      </c>
      <c r="G11" s="60">
        <v>20179696</v>
      </c>
      <c r="H11" s="60">
        <v>19254365</v>
      </c>
      <c r="I11" s="60">
        <v>34451168</v>
      </c>
      <c r="J11" s="60">
        <v>73885229</v>
      </c>
      <c r="K11" s="60">
        <v>23037847</v>
      </c>
      <c r="L11" s="60">
        <v>20841876</v>
      </c>
      <c r="M11" s="60">
        <v>20296308</v>
      </c>
      <c r="N11" s="60">
        <v>64176031</v>
      </c>
      <c r="O11" s="60">
        <v>20790350</v>
      </c>
      <c r="P11" s="60">
        <v>21110105</v>
      </c>
      <c r="Q11" s="60">
        <v>14999911</v>
      </c>
      <c r="R11" s="60">
        <v>56900366</v>
      </c>
      <c r="S11" s="60"/>
      <c r="T11" s="60"/>
      <c r="U11" s="60"/>
      <c r="V11" s="60"/>
      <c r="W11" s="60">
        <v>194961626</v>
      </c>
      <c r="X11" s="60">
        <v>421140789</v>
      </c>
      <c r="Y11" s="60">
        <v>-226179163</v>
      </c>
      <c r="Z11" s="140">
        <v>-53.71</v>
      </c>
      <c r="AA11" s="62">
        <v>548379443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-32121747000</v>
      </c>
      <c r="D14" s="155"/>
      <c r="E14" s="59">
        <v>-37616975185</v>
      </c>
      <c r="F14" s="60">
        <v>-37203576776</v>
      </c>
      <c r="G14" s="60">
        <v>-5087274125</v>
      </c>
      <c r="H14" s="60">
        <v>-4525288526</v>
      </c>
      <c r="I14" s="60">
        <v>-4322358634</v>
      </c>
      <c r="J14" s="60">
        <v>-13934921285</v>
      </c>
      <c r="K14" s="60">
        <v>-4121191443</v>
      </c>
      <c r="L14" s="60">
        <v>-4250489541</v>
      </c>
      <c r="M14" s="60">
        <v>-3459886255</v>
      </c>
      <c r="N14" s="60">
        <v>-11831567239</v>
      </c>
      <c r="O14" s="60">
        <v>-4969869202</v>
      </c>
      <c r="P14" s="60">
        <v>-3610307058</v>
      </c>
      <c r="Q14" s="60">
        <v>-4335546078</v>
      </c>
      <c r="R14" s="60">
        <v>-12915722338</v>
      </c>
      <c r="S14" s="60"/>
      <c r="T14" s="60"/>
      <c r="U14" s="60"/>
      <c r="V14" s="60"/>
      <c r="W14" s="60">
        <v>-38682210862</v>
      </c>
      <c r="X14" s="60">
        <v>-28794175748</v>
      </c>
      <c r="Y14" s="60">
        <v>-9888035114</v>
      </c>
      <c r="Z14" s="140">
        <v>34.34</v>
      </c>
      <c r="AA14" s="62">
        <v>-37203576776</v>
      </c>
    </row>
    <row r="15" spans="1:27" ht="12.75">
      <c r="A15" s="249" t="s">
        <v>40</v>
      </c>
      <c r="B15" s="182"/>
      <c r="C15" s="155">
        <v>-2404884000</v>
      </c>
      <c r="D15" s="155"/>
      <c r="E15" s="59">
        <v>-2472088001</v>
      </c>
      <c r="F15" s="60">
        <v>-2472096001</v>
      </c>
      <c r="G15" s="60">
        <v>-200000000</v>
      </c>
      <c r="H15" s="60"/>
      <c r="I15" s="60">
        <v>-162726497</v>
      </c>
      <c r="J15" s="60">
        <v>-362726497</v>
      </c>
      <c r="K15" s="60">
        <v>-156661590</v>
      </c>
      <c r="L15" s="60">
        <v>-85617343</v>
      </c>
      <c r="M15" s="60">
        <v>-804019362</v>
      </c>
      <c r="N15" s="60">
        <v>-1046298295</v>
      </c>
      <c r="O15" s="60">
        <v>-126218</v>
      </c>
      <c r="P15" s="60"/>
      <c r="Q15" s="60">
        <v>-410799838</v>
      </c>
      <c r="R15" s="60">
        <v>-410926056</v>
      </c>
      <c r="S15" s="60"/>
      <c r="T15" s="60"/>
      <c r="U15" s="60"/>
      <c r="V15" s="60"/>
      <c r="W15" s="60">
        <v>-1819950848</v>
      </c>
      <c r="X15" s="60">
        <v>-1542096731</v>
      </c>
      <c r="Y15" s="60">
        <v>-277854117</v>
      </c>
      <c r="Z15" s="140">
        <v>18.02</v>
      </c>
      <c r="AA15" s="62">
        <v>-2472096001</v>
      </c>
    </row>
    <row r="16" spans="1:27" ht="12.75">
      <c r="A16" s="249" t="s">
        <v>42</v>
      </c>
      <c r="B16" s="182"/>
      <c r="C16" s="155"/>
      <c r="D16" s="155"/>
      <c r="E16" s="59">
        <v>-226075000</v>
      </c>
      <c r="F16" s="60">
        <v>-436684000</v>
      </c>
      <c r="G16" s="60">
        <v>-1395732</v>
      </c>
      <c r="H16" s="60">
        <v>-1823001</v>
      </c>
      <c r="I16" s="60">
        <v>-66843068</v>
      </c>
      <c r="J16" s="60">
        <v>-70061801</v>
      </c>
      <c r="K16" s="60">
        <v>-35448477</v>
      </c>
      <c r="L16" s="60">
        <v>-15728720</v>
      </c>
      <c r="M16" s="60">
        <v>-1315775</v>
      </c>
      <c r="N16" s="60">
        <v>-52492972</v>
      </c>
      <c r="O16" s="60">
        <v>-11286943</v>
      </c>
      <c r="P16" s="60">
        <v>-1178175</v>
      </c>
      <c r="Q16" s="60">
        <v>-46248566</v>
      </c>
      <c r="R16" s="60">
        <v>-58713684</v>
      </c>
      <c r="S16" s="60"/>
      <c r="T16" s="60"/>
      <c r="U16" s="60"/>
      <c r="V16" s="60"/>
      <c r="W16" s="60">
        <v>-181268457</v>
      </c>
      <c r="X16" s="60">
        <v>-148517000</v>
      </c>
      <c r="Y16" s="60">
        <v>-32751457</v>
      </c>
      <c r="Z16" s="140">
        <v>22.05</v>
      </c>
      <c r="AA16" s="62">
        <v>-436684000</v>
      </c>
    </row>
    <row r="17" spans="1:27" ht="12.75">
      <c r="A17" s="250" t="s">
        <v>185</v>
      </c>
      <c r="B17" s="251"/>
      <c r="C17" s="168">
        <f aca="true" t="shared" si="0" ref="C17:Y17">SUM(C6:C16)</f>
        <v>-1098462000</v>
      </c>
      <c r="D17" s="168">
        <f t="shared" si="0"/>
        <v>0</v>
      </c>
      <c r="E17" s="72">
        <f t="shared" si="0"/>
        <v>8256835427</v>
      </c>
      <c r="F17" s="73">
        <f t="shared" si="0"/>
        <v>8625757870</v>
      </c>
      <c r="G17" s="73">
        <f t="shared" si="0"/>
        <v>307350745</v>
      </c>
      <c r="H17" s="73">
        <f t="shared" si="0"/>
        <v>727659266</v>
      </c>
      <c r="I17" s="73">
        <f t="shared" si="0"/>
        <v>-696693829</v>
      </c>
      <c r="J17" s="73">
        <f t="shared" si="0"/>
        <v>338316182</v>
      </c>
      <c r="K17" s="73">
        <f t="shared" si="0"/>
        <v>-271238363</v>
      </c>
      <c r="L17" s="73">
        <f t="shared" si="0"/>
        <v>-131494741</v>
      </c>
      <c r="M17" s="73">
        <f t="shared" si="0"/>
        <v>1306161106</v>
      </c>
      <c r="N17" s="73">
        <f t="shared" si="0"/>
        <v>903428002</v>
      </c>
      <c r="O17" s="73">
        <f t="shared" si="0"/>
        <v>156429286</v>
      </c>
      <c r="P17" s="73">
        <f t="shared" si="0"/>
        <v>1009227884</v>
      </c>
      <c r="Q17" s="73">
        <f t="shared" si="0"/>
        <v>1079179747</v>
      </c>
      <c r="R17" s="73">
        <f t="shared" si="0"/>
        <v>2244836917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3486581101</v>
      </c>
      <c r="X17" s="73">
        <f t="shared" si="0"/>
        <v>4293030620</v>
      </c>
      <c r="Y17" s="73">
        <f t="shared" si="0"/>
        <v>-806449519</v>
      </c>
      <c r="Z17" s="170">
        <f>+IF(X17&lt;&gt;0,+(Y17/X17)*100,0)</f>
        <v>-18.78508658296036</v>
      </c>
      <c r="AA17" s="74">
        <f>SUM(AA6:AA16)</f>
        <v>8625757870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277427996</v>
      </c>
      <c r="F21" s="60">
        <v>361171992</v>
      </c>
      <c r="G21" s="159">
        <v>1364153080</v>
      </c>
      <c r="H21" s="159">
        <v>49157618</v>
      </c>
      <c r="I21" s="159">
        <v>19715695</v>
      </c>
      <c r="J21" s="60">
        <v>1433026393</v>
      </c>
      <c r="K21" s="159">
        <v>-126479062</v>
      </c>
      <c r="L21" s="159">
        <v>-43621664</v>
      </c>
      <c r="M21" s="60">
        <v>-980411478</v>
      </c>
      <c r="N21" s="159">
        <v>-1150512204</v>
      </c>
      <c r="O21" s="159">
        <v>1231782930</v>
      </c>
      <c r="P21" s="159">
        <v>-880764205</v>
      </c>
      <c r="Q21" s="60">
        <v>295187094</v>
      </c>
      <c r="R21" s="159">
        <v>646205819</v>
      </c>
      <c r="S21" s="159"/>
      <c r="T21" s="60"/>
      <c r="U21" s="159"/>
      <c r="V21" s="159"/>
      <c r="W21" s="159">
        <v>928720008</v>
      </c>
      <c r="X21" s="60">
        <v>270878994</v>
      </c>
      <c r="Y21" s="159">
        <v>657841014</v>
      </c>
      <c r="Z21" s="141">
        <v>242.85</v>
      </c>
      <c r="AA21" s="225">
        <v>361171992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-42529644</v>
      </c>
      <c r="F23" s="60">
        <v>-88363884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-66272913</v>
      </c>
      <c r="Y23" s="159">
        <v>66272913</v>
      </c>
      <c r="Z23" s="141">
        <v>-100</v>
      </c>
      <c r="AA23" s="225">
        <v>-88363884</v>
      </c>
    </row>
    <row r="24" spans="1:27" ht="12.75">
      <c r="A24" s="249" t="s">
        <v>190</v>
      </c>
      <c r="B24" s="182"/>
      <c r="C24" s="155">
        <v>418092000</v>
      </c>
      <c r="D24" s="155"/>
      <c r="E24" s="59">
        <v>1843790100</v>
      </c>
      <c r="F24" s="60">
        <v>-43038480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-32278860</v>
      </c>
      <c r="Y24" s="60">
        <v>32278860</v>
      </c>
      <c r="Z24" s="140">
        <v>-100</v>
      </c>
      <c r="AA24" s="62">
        <v>-43038480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-8159950000</v>
      </c>
      <c r="F26" s="60">
        <v>-7005367000</v>
      </c>
      <c r="G26" s="60">
        <v>-1014949973</v>
      </c>
      <c r="H26" s="60">
        <v>-330644931</v>
      </c>
      <c r="I26" s="60">
        <v>-353895761</v>
      </c>
      <c r="J26" s="60">
        <v>-1699490665</v>
      </c>
      <c r="K26" s="60">
        <v>-303327092</v>
      </c>
      <c r="L26" s="60">
        <v>-377368061</v>
      </c>
      <c r="M26" s="60">
        <v>-405641501</v>
      </c>
      <c r="N26" s="60">
        <v>-1086336654</v>
      </c>
      <c r="O26" s="60">
        <v>-380992871</v>
      </c>
      <c r="P26" s="60">
        <v>-236328419</v>
      </c>
      <c r="Q26" s="60">
        <v>-262166361</v>
      </c>
      <c r="R26" s="60">
        <v>-879487651</v>
      </c>
      <c r="S26" s="60"/>
      <c r="T26" s="60"/>
      <c r="U26" s="60"/>
      <c r="V26" s="60"/>
      <c r="W26" s="60">
        <v>-3665314970</v>
      </c>
      <c r="X26" s="60">
        <v>-4202970805</v>
      </c>
      <c r="Y26" s="60">
        <v>537655835</v>
      </c>
      <c r="Z26" s="140">
        <v>-12.79</v>
      </c>
      <c r="AA26" s="62">
        <v>-7005367000</v>
      </c>
    </row>
    <row r="27" spans="1:27" ht="12.75">
      <c r="A27" s="250" t="s">
        <v>192</v>
      </c>
      <c r="B27" s="251"/>
      <c r="C27" s="168">
        <f aca="true" t="shared" si="1" ref="C27:Y27">SUM(C21:C26)</f>
        <v>418092000</v>
      </c>
      <c r="D27" s="168">
        <f>SUM(D21:D26)</f>
        <v>0</v>
      </c>
      <c r="E27" s="72">
        <f t="shared" si="1"/>
        <v>-6081261548</v>
      </c>
      <c r="F27" s="73">
        <f t="shared" si="1"/>
        <v>-6775597372</v>
      </c>
      <c r="G27" s="73">
        <f t="shared" si="1"/>
        <v>349203107</v>
      </c>
      <c r="H27" s="73">
        <f t="shared" si="1"/>
        <v>-281487313</v>
      </c>
      <c r="I27" s="73">
        <f t="shared" si="1"/>
        <v>-334180066</v>
      </c>
      <c r="J27" s="73">
        <f t="shared" si="1"/>
        <v>-266464272</v>
      </c>
      <c r="K27" s="73">
        <f t="shared" si="1"/>
        <v>-429806154</v>
      </c>
      <c r="L27" s="73">
        <f t="shared" si="1"/>
        <v>-420989725</v>
      </c>
      <c r="M27" s="73">
        <f t="shared" si="1"/>
        <v>-1386052979</v>
      </c>
      <c r="N27" s="73">
        <f t="shared" si="1"/>
        <v>-2236848858</v>
      </c>
      <c r="O27" s="73">
        <f t="shared" si="1"/>
        <v>850790059</v>
      </c>
      <c r="P27" s="73">
        <f t="shared" si="1"/>
        <v>-1117092624</v>
      </c>
      <c r="Q27" s="73">
        <f t="shared" si="1"/>
        <v>33020733</v>
      </c>
      <c r="R27" s="73">
        <f t="shared" si="1"/>
        <v>-233281832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-2736594962</v>
      </c>
      <c r="X27" s="73">
        <f t="shared" si="1"/>
        <v>-4030643584</v>
      </c>
      <c r="Y27" s="73">
        <f t="shared" si="1"/>
        <v>1294048622</v>
      </c>
      <c r="Z27" s="170">
        <f>+IF(X27&lt;&gt;0,+(Y27/X27)*100,0)</f>
        <v>-32.10526048834587</v>
      </c>
      <c r="AA27" s="74">
        <f>SUM(AA21:AA26)</f>
        <v>-6775597372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>
        <v>1500000000</v>
      </c>
      <c r="H31" s="60">
        <v>1500000000</v>
      </c>
      <c r="I31" s="60"/>
      <c r="J31" s="60">
        <v>3000000000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3000000000</v>
      </c>
      <c r="X31" s="60"/>
      <c r="Y31" s="60">
        <v>3000000000</v>
      </c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2998386000</v>
      </c>
      <c r="F32" s="60">
        <v>2998386000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2998386000</v>
      </c>
    </row>
    <row r="33" spans="1:27" ht="12.75">
      <c r="A33" s="249" t="s">
        <v>196</v>
      </c>
      <c r="B33" s="182"/>
      <c r="C33" s="155"/>
      <c r="D33" s="155"/>
      <c r="E33" s="59">
        <v>400320</v>
      </c>
      <c r="F33" s="60">
        <v>452430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452430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-593484000</v>
      </c>
      <c r="D35" s="155"/>
      <c r="E35" s="59">
        <v>-3263120556</v>
      </c>
      <c r="F35" s="60">
        <v>-3263120556</v>
      </c>
      <c r="G35" s="60">
        <v>-1100000000</v>
      </c>
      <c r="H35" s="60"/>
      <c r="I35" s="60">
        <v>-6618090</v>
      </c>
      <c r="J35" s="60">
        <v>-1106618090</v>
      </c>
      <c r="K35" s="60"/>
      <c r="L35" s="60">
        <v>-80349407</v>
      </c>
      <c r="M35" s="60">
        <v>-164274461</v>
      </c>
      <c r="N35" s="60">
        <v>-244623868</v>
      </c>
      <c r="O35" s="60"/>
      <c r="P35" s="60"/>
      <c r="Q35" s="60"/>
      <c r="R35" s="60"/>
      <c r="S35" s="60"/>
      <c r="T35" s="60"/>
      <c r="U35" s="60"/>
      <c r="V35" s="60"/>
      <c r="W35" s="60">
        <v>-1351241958</v>
      </c>
      <c r="X35" s="60">
        <v>-2447340417</v>
      </c>
      <c r="Y35" s="60">
        <v>1096098459</v>
      </c>
      <c r="Z35" s="140">
        <v>-44.79</v>
      </c>
      <c r="AA35" s="62">
        <v>-3263120556</v>
      </c>
    </row>
    <row r="36" spans="1:27" ht="12.75">
      <c r="A36" s="250" t="s">
        <v>198</v>
      </c>
      <c r="B36" s="251"/>
      <c r="C36" s="168">
        <f aca="true" t="shared" si="2" ref="C36:Y36">SUM(C31:C35)</f>
        <v>-593484000</v>
      </c>
      <c r="D36" s="168">
        <f>SUM(D31:D35)</f>
        <v>0</v>
      </c>
      <c r="E36" s="72">
        <f t="shared" si="2"/>
        <v>-264334236</v>
      </c>
      <c r="F36" s="73">
        <f t="shared" si="2"/>
        <v>-264282126</v>
      </c>
      <c r="G36" s="73">
        <f t="shared" si="2"/>
        <v>400000000</v>
      </c>
      <c r="H36" s="73">
        <f t="shared" si="2"/>
        <v>1500000000</v>
      </c>
      <c r="I36" s="73">
        <f t="shared" si="2"/>
        <v>-6618090</v>
      </c>
      <c r="J36" s="73">
        <f t="shared" si="2"/>
        <v>1893381910</v>
      </c>
      <c r="K36" s="73">
        <f t="shared" si="2"/>
        <v>0</v>
      </c>
      <c r="L36" s="73">
        <f t="shared" si="2"/>
        <v>-80349407</v>
      </c>
      <c r="M36" s="73">
        <f t="shared" si="2"/>
        <v>-164274461</v>
      </c>
      <c r="N36" s="73">
        <f t="shared" si="2"/>
        <v>-244623868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1648758042</v>
      </c>
      <c r="X36" s="73">
        <f t="shared" si="2"/>
        <v>-2447340417</v>
      </c>
      <c r="Y36" s="73">
        <f t="shared" si="2"/>
        <v>4096098459</v>
      </c>
      <c r="Z36" s="170">
        <f>+IF(X36&lt;&gt;0,+(Y36/X36)*100,0)</f>
        <v>-167.36937904294825</v>
      </c>
      <c r="AA36" s="74">
        <f>SUM(AA31:AA35)</f>
        <v>-264282126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-1273854000</v>
      </c>
      <c r="D38" s="153">
        <f>+D17+D27+D36</f>
        <v>0</v>
      </c>
      <c r="E38" s="99">
        <f t="shared" si="3"/>
        <v>1911239643</v>
      </c>
      <c r="F38" s="100">
        <f t="shared" si="3"/>
        <v>1585878372</v>
      </c>
      <c r="G38" s="100">
        <f t="shared" si="3"/>
        <v>1056553852</v>
      </c>
      <c r="H38" s="100">
        <f t="shared" si="3"/>
        <v>1946171953</v>
      </c>
      <c r="I38" s="100">
        <f t="shared" si="3"/>
        <v>-1037491985</v>
      </c>
      <c r="J38" s="100">
        <f t="shared" si="3"/>
        <v>1965233820</v>
      </c>
      <c r="K38" s="100">
        <f t="shared" si="3"/>
        <v>-701044517</v>
      </c>
      <c r="L38" s="100">
        <f t="shared" si="3"/>
        <v>-632833873</v>
      </c>
      <c r="M38" s="100">
        <f t="shared" si="3"/>
        <v>-244166334</v>
      </c>
      <c r="N38" s="100">
        <f t="shared" si="3"/>
        <v>-1578044724</v>
      </c>
      <c r="O38" s="100">
        <f t="shared" si="3"/>
        <v>1007219345</v>
      </c>
      <c r="P38" s="100">
        <f t="shared" si="3"/>
        <v>-107864740</v>
      </c>
      <c r="Q38" s="100">
        <f t="shared" si="3"/>
        <v>1112200480</v>
      </c>
      <c r="R38" s="100">
        <f t="shared" si="3"/>
        <v>2011555085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2398744181</v>
      </c>
      <c r="X38" s="100">
        <f t="shared" si="3"/>
        <v>-2184953381</v>
      </c>
      <c r="Y38" s="100">
        <f t="shared" si="3"/>
        <v>4583697562</v>
      </c>
      <c r="Z38" s="137">
        <f>+IF(X38&lt;&gt;0,+(Y38/X38)*100,0)</f>
        <v>-209.7846847378571</v>
      </c>
      <c r="AA38" s="102">
        <f>+AA17+AA27+AA36</f>
        <v>1585878372</v>
      </c>
    </row>
    <row r="39" spans="1:27" ht="12.75">
      <c r="A39" s="249" t="s">
        <v>200</v>
      </c>
      <c r="B39" s="182"/>
      <c r="C39" s="153">
        <v>4369765000</v>
      </c>
      <c r="D39" s="153"/>
      <c r="E39" s="99">
        <v>3222165713</v>
      </c>
      <c r="F39" s="100">
        <v>3095911000</v>
      </c>
      <c r="G39" s="100">
        <v>5952247081</v>
      </c>
      <c r="H39" s="100">
        <v>7008800933</v>
      </c>
      <c r="I39" s="100">
        <v>8954972886</v>
      </c>
      <c r="J39" s="100">
        <v>5952247081</v>
      </c>
      <c r="K39" s="100">
        <v>7917480901</v>
      </c>
      <c r="L39" s="100">
        <v>7216436384</v>
      </c>
      <c r="M39" s="100">
        <v>6583602511</v>
      </c>
      <c r="N39" s="100">
        <v>7917480901</v>
      </c>
      <c r="O39" s="100">
        <v>6339436177</v>
      </c>
      <c r="P39" s="100">
        <v>7346655522</v>
      </c>
      <c r="Q39" s="100">
        <v>7238790782</v>
      </c>
      <c r="R39" s="100">
        <v>6339436177</v>
      </c>
      <c r="S39" s="100"/>
      <c r="T39" s="100"/>
      <c r="U39" s="100"/>
      <c r="V39" s="100"/>
      <c r="W39" s="100">
        <v>5952247081</v>
      </c>
      <c r="X39" s="100">
        <v>3095911000</v>
      </c>
      <c r="Y39" s="100">
        <v>2856336081</v>
      </c>
      <c r="Z39" s="137">
        <v>92.26</v>
      </c>
      <c r="AA39" s="102">
        <v>3095911000</v>
      </c>
    </row>
    <row r="40" spans="1:27" ht="12.75">
      <c r="A40" s="269" t="s">
        <v>201</v>
      </c>
      <c r="B40" s="256"/>
      <c r="C40" s="257">
        <v>3095911000</v>
      </c>
      <c r="D40" s="257"/>
      <c r="E40" s="258">
        <v>5133405356</v>
      </c>
      <c r="F40" s="259">
        <v>4681789372</v>
      </c>
      <c r="G40" s="259">
        <v>7008800933</v>
      </c>
      <c r="H40" s="259">
        <v>8954972886</v>
      </c>
      <c r="I40" s="259">
        <v>7917480901</v>
      </c>
      <c r="J40" s="259">
        <v>7917480901</v>
      </c>
      <c r="K40" s="259">
        <v>7216436384</v>
      </c>
      <c r="L40" s="259">
        <v>6583602511</v>
      </c>
      <c r="M40" s="259">
        <v>6339436177</v>
      </c>
      <c r="N40" s="259">
        <v>6339436177</v>
      </c>
      <c r="O40" s="259">
        <v>7346655522</v>
      </c>
      <c r="P40" s="259">
        <v>7238790782</v>
      </c>
      <c r="Q40" s="259">
        <v>8350991262</v>
      </c>
      <c r="R40" s="259">
        <v>8350991262</v>
      </c>
      <c r="S40" s="259"/>
      <c r="T40" s="259"/>
      <c r="U40" s="259"/>
      <c r="V40" s="259"/>
      <c r="W40" s="259">
        <v>8350991262</v>
      </c>
      <c r="X40" s="259">
        <v>910957619</v>
      </c>
      <c r="Y40" s="259">
        <v>7440033643</v>
      </c>
      <c r="Z40" s="260">
        <v>816.73</v>
      </c>
      <c r="AA40" s="261">
        <v>4681789372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4180294506</v>
      </c>
      <c r="D5" s="200">
        <f t="shared" si="0"/>
        <v>0</v>
      </c>
      <c r="E5" s="106">
        <f t="shared" si="0"/>
        <v>3349998662</v>
      </c>
      <c r="F5" s="106">
        <f t="shared" si="0"/>
        <v>3360997911</v>
      </c>
      <c r="G5" s="106">
        <f t="shared" si="0"/>
        <v>28857000</v>
      </c>
      <c r="H5" s="106">
        <f t="shared" si="0"/>
        <v>93296000</v>
      </c>
      <c r="I5" s="106">
        <f t="shared" si="0"/>
        <v>353883000</v>
      </c>
      <c r="J5" s="106">
        <f t="shared" si="0"/>
        <v>476036000</v>
      </c>
      <c r="K5" s="106">
        <f t="shared" si="0"/>
        <v>280026000</v>
      </c>
      <c r="L5" s="106">
        <f t="shared" si="0"/>
        <v>492838000</v>
      </c>
      <c r="M5" s="106">
        <f t="shared" si="0"/>
        <v>630216000</v>
      </c>
      <c r="N5" s="106">
        <f t="shared" si="0"/>
        <v>1403080000</v>
      </c>
      <c r="O5" s="106">
        <f t="shared" si="0"/>
        <v>145037000</v>
      </c>
      <c r="P5" s="106">
        <f t="shared" si="0"/>
        <v>410822000</v>
      </c>
      <c r="Q5" s="106">
        <f t="shared" si="0"/>
        <v>392743000</v>
      </c>
      <c r="R5" s="106">
        <f t="shared" si="0"/>
        <v>948602000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2827718000</v>
      </c>
      <c r="X5" s="106">
        <f t="shared" si="0"/>
        <v>2520748434</v>
      </c>
      <c r="Y5" s="106">
        <f t="shared" si="0"/>
        <v>306969566</v>
      </c>
      <c r="Z5" s="201">
        <f>+IF(X5&lt;&gt;0,+(Y5/X5)*100,0)</f>
        <v>12.17771523169773</v>
      </c>
      <c r="AA5" s="199">
        <f>SUM(AA11:AA18)</f>
        <v>3360997911</v>
      </c>
    </row>
    <row r="6" spans="1:27" ht="12.75">
      <c r="A6" s="291" t="s">
        <v>205</v>
      </c>
      <c r="B6" s="142"/>
      <c r="C6" s="62">
        <v>536739945</v>
      </c>
      <c r="D6" s="156"/>
      <c r="E6" s="60"/>
      <c r="F6" s="60"/>
      <c r="G6" s="60">
        <v>913000</v>
      </c>
      <c r="H6" s="60">
        <v>24140000</v>
      </c>
      <c r="I6" s="60">
        <v>107126000</v>
      </c>
      <c r="J6" s="60">
        <v>132179000</v>
      </c>
      <c r="K6" s="60">
        <v>72925000</v>
      </c>
      <c r="L6" s="60">
        <v>106255000</v>
      </c>
      <c r="M6" s="60">
        <v>220310000</v>
      </c>
      <c r="N6" s="60">
        <v>399490000</v>
      </c>
      <c r="O6" s="60">
        <v>17745000</v>
      </c>
      <c r="P6" s="60">
        <v>79571000</v>
      </c>
      <c r="Q6" s="60">
        <v>62551000</v>
      </c>
      <c r="R6" s="60">
        <v>159867000</v>
      </c>
      <c r="S6" s="60"/>
      <c r="T6" s="60"/>
      <c r="U6" s="60"/>
      <c r="V6" s="60"/>
      <c r="W6" s="60">
        <v>691536000</v>
      </c>
      <c r="X6" s="60"/>
      <c r="Y6" s="60">
        <v>691536000</v>
      </c>
      <c r="Z6" s="140"/>
      <c r="AA6" s="155"/>
    </row>
    <row r="7" spans="1:27" ht="12.75">
      <c r="A7" s="291" t="s">
        <v>206</v>
      </c>
      <c r="B7" s="142"/>
      <c r="C7" s="62">
        <v>633321631</v>
      </c>
      <c r="D7" s="156"/>
      <c r="E7" s="60">
        <v>414791000</v>
      </c>
      <c r="F7" s="60">
        <v>414791000</v>
      </c>
      <c r="G7" s="60">
        <v>5049000</v>
      </c>
      <c r="H7" s="60">
        <v>6467000</v>
      </c>
      <c r="I7" s="60">
        <v>23199000</v>
      </c>
      <c r="J7" s="60">
        <v>34715000</v>
      </c>
      <c r="K7" s="60">
        <v>51035000</v>
      </c>
      <c r="L7" s="60">
        <v>44586000</v>
      </c>
      <c r="M7" s="60">
        <v>85182000</v>
      </c>
      <c r="N7" s="60">
        <v>180803000</v>
      </c>
      <c r="O7" s="60">
        <v>27151000</v>
      </c>
      <c r="P7" s="60">
        <v>25152000</v>
      </c>
      <c r="Q7" s="60">
        <v>47004000</v>
      </c>
      <c r="R7" s="60">
        <v>99307000</v>
      </c>
      <c r="S7" s="60"/>
      <c r="T7" s="60"/>
      <c r="U7" s="60"/>
      <c r="V7" s="60"/>
      <c r="W7" s="60">
        <v>314825000</v>
      </c>
      <c r="X7" s="60">
        <v>311093250</v>
      </c>
      <c r="Y7" s="60">
        <v>3731750</v>
      </c>
      <c r="Z7" s="140">
        <v>1.2</v>
      </c>
      <c r="AA7" s="155">
        <v>414791000</v>
      </c>
    </row>
    <row r="8" spans="1:27" ht="12.75">
      <c r="A8" s="291" t="s">
        <v>207</v>
      </c>
      <c r="B8" s="142"/>
      <c r="C8" s="62">
        <v>355272705</v>
      </c>
      <c r="D8" s="156"/>
      <c r="E8" s="60">
        <v>210861428</v>
      </c>
      <c r="F8" s="60">
        <v>210861428</v>
      </c>
      <c r="G8" s="60">
        <v>80000</v>
      </c>
      <c r="H8" s="60">
        <v>8953000</v>
      </c>
      <c r="I8" s="60">
        <v>18310000</v>
      </c>
      <c r="J8" s="60">
        <v>27343000</v>
      </c>
      <c r="K8" s="60">
        <v>15751000</v>
      </c>
      <c r="L8" s="60">
        <v>20504000</v>
      </c>
      <c r="M8" s="60">
        <v>11383000</v>
      </c>
      <c r="N8" s="60">
        <v>47638000</v>
      </c>
      <c r="O8" s="60">
        <v>3239000</v>
      </c>
      <c r="P8" s="60">
        <v>17504000</v>
      </c>
      <c r="Q8" s="60">
        <v>11140000</v>
      </c>
      <c r="R8" s="60">
        <v>31883000</v>
      </c>
      <c r="S8" s="60"/>
      <c r="T8" s="60"/>
      <c r="U8" s="60"/>
      <c r="V8" s="60"/>
      <c r="W8" s="60">
        <v>106864000</v>
      </c>
      <c r="X8" s="60">
        <v>158146071</v>
      </c>
      <c r="Y8" s="60">
        <v>-51282071</v>
      </c>
      <c r="Z8" s="140">
        <v>-32.43</v>
      </c>
      <c r="AA8" s="155">
        <v>210861428</v>
      </c>
    </row>
    <row r="9" spans="1:27" ht="12.75">
      <c r="A9" s="291" t="s">
        <v>208</v>
      </c>
      <c r="B9" s="142"/>
      <c r="C9" s="62"/>
      <c r="D9" s="156"/>
      <c r="E9" s="60">
        <v>140574285</v>
      </c>
      <c r="F9" s="60">
        <v>140574285</v>
      </c>
      <c r="G9" s="60"/>
      <c r="H9" s="60">
        <v>4765000</v>
      </c>
      <c r="I9" s="60">
        <v>13097000</v>
      </c>
      <c r="J9" s="60">
        <v>17862000</v>
      </c>
      <c r="K9" s="60">
        <v>29892000</v>
      </c>
      <c r="L9" s="60">
        <v>19426000</v>
      </c>
      <c r="M9" s="60">
        <v>26289000</v>
      </c>
      <c r="N9" s="60">
        <v>75607000</v>
      </c>
      <c r="O9" s="60">
        <v>10112000</v>
      </c>
      <c r="P9" s="60">
        <v>23534000</v>
      </c>
      <c r="Q9" s="60">
        <v>45107000</v>
      </c>
      <c r="R9" s="60">
        <v>78753000</v>
      </c>
      <c r="S9" s="60"/>
      <c r="T9" s="60"/>
      <c r="U9" s="60"/>
      <c r="V9" s="60"/>
      <c r="W9" s="60">
        <v>172222000</v>
      </c>
      <c r="X9" s="60">
        <v>105430714</v>
      </c>
      <c r="Y9" s="60">
        <v>66791286</v>
      </c>
      <c r="Z9" s="140">
        <v>63.35</v>
      </c>
      <c r="AA9" s="155">
        <v>140574285</v>
      </c>
    </row>
    <row r="10" spans="1:27" ht="12.75">
      <c r="A10" s="291" t="s">
        <v>209</v>
      </c>
      <c r="B10" s="142"/>
      <c r="C10" s="62">
        <v>1748629454</v>
      </c>
      <c r="D10" s="156"/>
      <c r="E10" s="60">
        <v>33980000</v>
      </c>
      <c r="F10" s="60">
        <v>33980000</v>
      </c>
      <c r="G10" s="60">
        <v>18582000</v>
      </c>
      <c r="H10" s="60">
        <v>7494000</v>
      </c>
      <c r="I10" s="60">
        <v>34900000</v>
      </c>
      <c r="J10" s="60">
        <v>60976000</v>
      </c>
      <c r="K10" s="60">
        <v>45502000</v>
      </c>
      <c r="L10" s="60">
        <v>231278000</v>
      </c>
      <c r="M10" s="60">
        <v>122036000</v>
      </c>
      <c r="N10" s="60">
        <v>398816000</v>
      </c>
      <c r="O10" s="60">
        <v>38508000</v>
      </c>
      <c r="P10" s="60">
        <v>165876000</v>
      </c>
      <c r="Q10" s="60">
        <v>168451000</v>
      </c>
      <c r="R10" s="60">
        <v>372835000</v>
      </c>
      <c r="S10" s="60"/>
      <c r="T10" s="60"/>
      <c r="U10" s="60"/>
      <c r="V10" s="60"/>
      <c r="W10" s="60">
        <v>832627000</v>
      </c>
      <c r="X10" s="60">
        <v>25485000</v>
      </c>
      <c r="Y10" s="60">
        <v>807142000</v>
      </c>
      <c r="Z10" s="140">
        <v>3167.13</v>
      </c>
      <c r="AA10" s="155">
        <v>33980000</v>
      </c>
    </row>
    <row r="11" spans="1:27" ht="12.75">
      <c r="A11" s="292" t="s">
        <v>210</v>
      </c>
      <c r="B11" s="142"/>
      <c r="C11" s="293">
        <f aca="true" t="shared" si="1" ref="C11:Y11">SUM(C6:C10)</f>
        <v>3273963735</v>
      </c>
      <c r="D11" s="294">
        <f t="shared" si="1"/>
        <v>0</v>
      </c>
      <c r="E11" s="295">
        <f t="shared" si="1"/>
        <v>800206713</v>
      </c>
      <c r="F11" s="295">
        <f t="shared" si="1"/>
        <v>800206713</v>
      </c>
      <c r="G11" s="295">
        <f t="shared" si="1"/>
        <v>24624000</v>
      </c>
      <c r="H11" s="295">
        <f t="shared" si="1"/>
        <v>51819000</v>
      </c>
      <c r="I11" s="295">
        <f t="shared" si="1"/>
        <v>196632000</v>
      </c>
      <c r="J11" s="295">
        <f t="shared" si="1"/>
        <v>273075000</v>
      </c>
      <c r="K11" s="295">
        <f t="shared" si="1"/>
        <v>215105000</v>
      </c>
      <c r="L11" s="295">
        <f t="shared" si="1"/>
        <v>422049000</v>
      </c>
      <c r="M11" s="295">
        <f t="shared" si="1"/>
        <v>465200000</v>
      </c>
      <c r="N11" s="295">
        <f t="shared" si="1"/>
        <v>1102354000</v>
      </c>
      <c r="O11" s="295">
        <f t="shared" si="1"/>
        <v>96755000</v>
      </c>
      <c r="P11" s="295">
        <f t="shared" si="1"/>
        <v>311637000</v>
      </c>
      <c r="Q11" s="295">
        <f t="shared" si="1"/>
        <v>334253000</v>
      </c>
      <c r="R11" s="295">
        <f t="shared" si="1"/>
        <v>742645000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2118074000</v>
      </c>
      <c r="X11" s="295">
        <f t="shared" si="1"/>
        <v>600155035</v>
      </c>
      <c r="Y11" s="295">
        <f t="shared" si="1"/>
        <v>1517918965</v>
      </c>
      <c r="Z11" s="296">
        <f>+IF(X11&lt;&gt;0,+(Y11/X11)*100,0)</f>
        <v>252.9211414513918</v>
      </c>
      <c r="AA11" s="297">
        <f>SUM(AA6:AA10)</f>
        <v>800206713</v>
      </c>
    </row>
    <row r="12" spans="1:27" ht="12.75">
      <c r="A12" s="298" t="s">
        <v>211</v>
      </c>
      <c r="B12" s="136"/>
      <c r="C12" s="62">
        <v>211655580</v>
      </c>
      <c r="D12" s="156"/>
      <c r="E12" s="60">
        <v>103556499</v>
      </c>
      <c r="F12" s="60">
        <v>103556028</v>
      </c>
      <c r="G12" s="60">
        <v>134000</v>
      </c>
      <c r="H12" s="60"/>
      <c r="I12" s="60">
        <v>19492000</v>
      </c>
      <c r="J12" s="60">
        <v>19626000</v>
      </c>
      <c r="K12" s="60">
        <v>15161000</v>
      </c>
      <c r="L12" s="60">
        <v>27287000</v>
      </c>
      <c r="M12" s="60">
        <v>126243000</v>
      </c>
      <c r="N12" s="60">
        <v>168691000</v>
      </c>
      <c r="O12" s="60">
        <v>17170000</v>
      </c>
      <c r="P12" s="60">
        <v>15899000</v>
      </c>
      <c r="Q12" s="60">
        <v>8707000</v>
      </c>
      <c r="R12" s="60">
        <v>41776000</v>
      </c>
      <c r="S12" s="60"/>
      <c r="T12" s="60"/>
      <c r="U12" s="60"/>
      <c r="V12" s="60"/>
      <c r="W12" s="60">
        <v>230093000</v>
      </c>
      <c r="X12" s="60">
        <v>77667021</v>
      </c>
      <c r="Y12" s="60">
        <v>152425979</v>
      </c>
      <c r="Z12" s="140">
        <v>196.26</v>
      </c>
      <c r="AA12" s="155">
        <v>103556028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652280785</v>
      </c>
      <c r="D15" s="156"/>
      <c r="E15" s="60">
        <v>2446235450</v>
      </c>
      <c r="F15" s="60">
        <v>2457235170</v>
      </c>
      <c r="G15" s="60">
        <v>3952000</v>
      </c>
      <c r="H15" s="60">
        <v>40265000</v>
      </c>
      <c r="I15" s="60">
        <v>35448000</v>
      </c>
      <c r="J15" s="60">
        <v>79665000</v>
      </c>
      <c r="K15" s="60">
        <v>46720000</v>
      </c>
      <c r="L15" s="60">
        <v>37475000</v>
      </c>
      <c r="M15" s="60">
        <v>38768000</v>
      </c>
      <c r="N15" s="60">
        <v>122963000</v>
      </c>
      <c r="O15" s="60">
        <v>28726000</v>
      </c>
      <c r="P15" s="60">
        <v>99889000</v>
      </c>
      <c r="Q15" s="60">
        <v>47041000</v>
      </c>
      <c r="R15" s="60">
        <v>175656000</v>
      </c>
      <c r="S15" s="60"/>
      <c r="T15" s="60"/>
      <c r="U15" s="60"/>
      <c r="V15" s="60"/>
      <c r="W15" s="60">
        <v>378284000</v>
      </c>
      <c r="X15" s="60">
        <v>1842926378</v>
      </c>
      <c r="Y15" s="60">
        <v>-1464642378</v>
      </c>
      <c r="Z15" s="140">
        <v>-79.47</v>
      </c>
      <c r="AA15" s="155">
        <v>2457235170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>
        <v>2011903</v>
      </c>
      <c r="D17" s="156"/>
      <c r="E17" s="60"/>
      <c r="F17" s="60"/>
      <c r="G17" s="60"/>
      <c r="H17" s="60"/>
      <c r="I17" s="60">
        <v>38000</v>
      </c>
      <c r="J17" s="60">
        <v>38000</v>
      </c>
      <c r="K17" s="60"/>
      <c r="L17" s="60">
        <v>64000</v>
      </c>
      <c r="M17" s="60"/>
      <c r="N17" s="60">
        <v>64000</v>
      </c>
      <c r="O17" s="60">
        <v>-62000</v>
      </c>
      <c r="P17" s="60">
        <v>207000</v>
      </c>
      <c r="Q17" s="60"/>
      <c r="R17" s="60">
        <v>145000</v>
      </c>
      <c r="S17" s="60"/>
      <c r="T17" s="60"/>
      <c r="U17" s="60"/>
      <c r="V17" s="60"/>
      <c r="W17" s="60">
        <v>247000</v>
      </c>
      <c r="X17" s="60"/>
      <c r="Y17" s="60">
        <v>247000</v>
      </c>
      <c r="Z17" s="140"/>
      <c r="AA17" s="155"/>
    </row>
    <row r="18" spans="1:27" ht="12.75">
      <c r="A18" s="298" t="s">
        <v>217</v>
      </c>
      <c r="B18" s="136"/>
      <c r="C18" s="84">
        <v>40382503</v>
      </c>
      <c r="D18" s="276"/>
      <c r="E18" s="82"/>
      <c r="F18" s="82"/>
      <c r="G18" s="82">
        <v>147000</v>
      </c>
      <c r="H18" s="82">
        <v>1212000</v>
      </c>
      <c r="I18" s="82">
        <v>102273000</v>
      </c>
      <c r="J18" s="82">
        <v>103632000</v>
      </c>
      <c r="K18" s="82">
        <v>3040000</v>
      </c>
      <c r="L18" s="82">
        <v>5963000</v>
      </c>
      <c r="M18" s="82">
        <v>5000</v>
      </c>
      <c r="N18" s="82">
        <v>9008000</v>
      </c>
      <c r="O18" s="82">
        <v>2448000</v>
      </c>
      <c r="P18" s="82">
        <v>-16810000</v>
      </c>
      <c r="Q18" s="82">
        <v>2742000</v>
      </c>
      <c r="R18" s="82">
        <v>-11620000</v>
      </c>
      <c r="S18" s="82"/>
      <c r="T18" s="82"/>
      <c r="U18" s="82"/>
      <c r="V18" s="82"/>
      <c r="W18" s="82">
        <v>101020000</v>
      </c>
      <c r="X18" s="82"/>
      <c r="Y18" s="82">
        <v>101020000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3551312494</v>
      </c>
      <c r="D20" s="154">
        <f t="shared" si="2"/>
        <v>0</v>
      </c>
      <c r="E20" s="100">
        <f t="shared" si="2"/>
        <v>5239422338</v>
      </c>
      <c r="F20" s="100">
        <f t="shared" si="2"/>
        <v>4013072089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3009804067</v>
      </c>
      <c r="Y20" s="100">
        <f t="shared" si="2"/>
        <v>-3009804067</v>
      </c>
      <c r="Z20" s="137">
        <f>+IF(X20&lt;&gt;0,+(Y20/X20)*100,0)</f>
        <v>-100</v>
      </c>
      <c r="AA20" s="153">
        <f>SUM(AA26:AA33)</f>
        <v>4013072089</v>
      </c>
    </row>
    <row r="21" spans="1:27" ht="12.75">
      <c r="A21" s="291" t="s">
        <v>205</v>
      </c>
      <c r="B21" s="142"/>
      <c r="C21" s="62">
        <v>504334055</v>
      </c>
      <c r="D21" s="156"/>
      <c r="E21" s="60">
        <v>2334703686</v>
      </c>
      <c r="F21" s="60">
        <v>1164086000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873064500</v>
      </c>
      <c r="Y21" s="60">
        <v>-873064500</v>
      </c>
      <c r="Z21" s="140">
        <v>-100</v>
      </c>
      <c r="AA21" s="155">
        <v>1164086000</v>
      </c>
    </row>
    <row r="22" spans="1:27" ht="12.75">
      <c r="A22" s="291" t="s">
        <v>206</v>
      </c>
      <c r="B22" s="142"/>
      <c r="C22" s="62">
        <v>594359369</v>
      </c>
      <c r="D22" s="156"/>
      <c r="E22" s="60">
        <v>913387000</v>
      </c>
      <c r="F22" s="60">
        <v>516686000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387514500</v>
      </c>
      <c r="Y22" s="60">
        <v>-387514500</v>
      </c>
      <c r="Z22" s="140">
        <v>-100</v>
      </c>
      <c r="AA22" s="155">
        <v>516686000</v>
      </c>
    </row>
    <row r="23" spans="1:27" ht="12.75">
      <c r="A23" s="291" t="s">
        <v>207</v>
      </c>
      <c r="B23" s="142"/>
      <c r="C23" s="62">
        <v>247359295</v>
      </c>
      <c r="D23" s="156"/>
      <c r="E23" s="60">
        <v>266142123</v>
      </c>
      <c r="F23" s="60">
        <v>266142428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199606821</v>
      </c>
      <c r="Y23" s="60">
        <v>-199606821</v>
      </c>
      <c r="Z23" s="140">
        <v>-100</v>
      </c>
      <c r="AA23" s="155">
        <v>266142428</v>
      </c>
    </row>
    <row r="24" spans="1:27" ht="12.75">
      <c r="A24" s="291" t="s">
        <v>208</v>
      </c>
      <c r="B24" s="142"/>
      <c r="C24" s="62"/>
      <c r="D24" s="156"/>
      <c r="E24" s="60">
        <v>177428285</v>
      </c>
      <c r="F24" s="60">
        <v>177428285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133071214</v>
      </c>
      <c r="Y24" s="60">
        <v>-133071214</v>
      </c>
      <c r="Z24" s="140">
        <v>-100</v>
      </c>
      <c r="AA24" s="155">
        <v>177428285</v>
      </c>
    </row>
    <row r="25" spans="1:27" ht="12.75">
      <c r="A25" s="291" t="s">
        <v>209</v>
      </c>
      <c r="B25" s="142"/>
      <c r="C25" s="62">
        <v>1374931546</v>
      </c>
      <c r="D25" s="156"/>
      <c r="E25" s="60">
        <v>39800000</v>
      </c>
      <c r="F25" s="60">
        <v>26130000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19597500</v>
      </c>
      <c r="Y25" s="60">
        <v>-19597500</v>
      </c>
      <c r="Z25" s="140">
        <v>-100</v>
      </c>
      <c r="AA25" s="155">
        <v>26130000</v>
      </c>
    </row>
    <row r="26" spans="1:27" ht="12.75">
      <c r="A26" s="292" t="s">
        <v>210</v>
      </c>
      <c r="B26" s="302"/>
      <c r="C26" s="293">
        <f aca="true" t="shared" si="3" ref="C26:Y26">SUM(C21:C25)</f>
        <v>2720984265</v>
      </c>
      <c r="D26" s="294">
        <f t="shared" si="3"/>
        <v>0</v>
      </c>
      <c r="E26" s="295">
        <f t="shared" si="3"/>
        <v>3731461094</v>
      </c>
      <c r="F26" s="295">
        <f t="shared" si="3"/>
        <v>2150472713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1612854535</v>
      </c>
      <c r="Y26" s="295">
        <f t="shared" si="3"/>
        <v>-1612854535</v>
      </c>
      <c r="Z26" s="296">
        <f>+IF(X26&lt;&gt;0,+(Y26/X26)*100,0)</f>
        <v>-100</v>
      </c>
      <c r="AA26" s="297">
        <f>SUM(AA21:AA25)</f>
        <v>2150472713</v>
      </c>
    </row>
    <row r="27" spans="1:27" ht="12.75">
      <c r="A27" s="298" t="s">
        <v>211</v>
      </c>
      <c r="B27" s="147"/>
      <c r="C27" s="62">
        <v>177829420</v>
      </c>
      <c r="D27" s="156"/>
      <c r="E27" s="60">
        <v>85372484</v>
      </c>
      <c r="F27" s="60">
        <v>-5175124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-3881343</v>
      </c>
      <c r="Y27" s="60">
        <v>3881343</v>
      </c>
      <c r="Z27" s="140">
        <v>-100</v>
      </c>
      <c r="AA27" s="155">
        <v>-5175124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612615215</v>
      </c>
      <c r="D30" s="156"/>
      <c r="E30" s="60">
        <v>1422588760</v>
      </c>
      <c r="F30" s="60">
        <v>1867774500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1400830875</v>
      </c>
      <c r="Y30" s="60">
        <v>-1400830875</v>
      </c>
      <c r="Z30" s="140">
        <v>-100</v>
      </c>
      <c r="AA30" s="155">
        <v>1867774500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>
        <v>1645097</v>
      </c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38238497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1041074000</v>
      </c>
      <c r="D36" s="156">
        <f t="shared" si="4"/>
        <v>0</v>
      </c>
      <c r="E36" s="60">
        <f t="shared" si="4"/>
        <v>2334703686</v>
      </c>
      <c r="F36" s="60">
        <f t="shared" si="4"/>
        <v>1164086000</v>
      </c>
      <c r="G36" s="60">
        <f t="shared" si="4"/>
        <v>913000</v>
      </c>
      <c r="H36" s="60">
        <f t="shared" si="4"/>
        <v>24140000</v>
      </c>
      <c r="I36" s="60">
        <f t="shared" si="4"/>
        <v>107126000</v>
      </c>
      <c r="J36" s="60">
        <f t="shared" si="4"/>
        <v>132179000</v>
      </c>
      <c r="K36" s="60">
        <f t="shared" si="4"/>
        <v>72925000</v>
      </c>
      <c r="L36" s="60">
        <f t="shared" si="4"/>
        <v>106255000</v>
      </c>
      <c r="M36" s="60">
        <f t="shared" si="4"/>
        <v>220310000</v>
      </c>
      <c r="N36" s="60">
        <f t="shared" si="4"/>
        <v>399490000</v>
      </c>
      <c r="O36" s="60">
        <f t="shared" si="4"/>
        <v>17745000</v>
      </c>
      <c r="P36" s="60">
        <f t="shared" si="4"/>
        <v>79571000</v>
      </c>
      <c r="Q36" s="60">
        <f t="shared" si="4"/>
        <v>62551000</v>
      </c>
      <c r="R36" s="60">
        <f t="shared" si="4"/>
        <v>159867000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691536000</v>
      </c>
      <c r="X36" s="60">
        <f t="shared" si="4"/>
        <v>873064500</v>
      </c>
      <c r="Y36" s="60">
        <f t="shared" si="4"/>
        <v>-181528500</v>
      </c>
      <c r="Z36" s="140">
        <f aca="true" t="shared" si="5" ref="Z36:Z49">+IF(X36&lt;&gt;0,+(Y36/X36)*100,0)</f>
        <v>-20.792106425126665</v>
      </c>
      <c r="AA36" s="155">
        <f>AA6+AA21</f>
        <v>1164086000</v>
      </c>
    </row>
    <row r="37" spans="1:27" ht="12.75">
      <c r="A37" s="291" t="s">
        <v>206</v>
      </c>
      <c r="B37" s="142"/>
      <c r="C37" s="62">
        <f t="shared" si="4"/>
        <v>1227681000</v>
      </c>
      <c r="D37" s="156">
        <f t="shared" si="4"/>
        <v>0</v>
      </c>
      <c r="E37" s="60">
        <f t="shared" si="4"/>
        <v>1328178000</v>
      </c>
      <c r="F37" s="60">
        <f t="shared" si="4"/>
        <v>931477000</v>
      </c>
      <c r="G37" s="60">
        <f t="shared" si="4"/>
        <v>5049000</v>
      </c>
      <c r="H37" s="60">
        <f t="shared" si="4"/>
        <v>6467000</v>
      </c>
      <c r="I37" s="60">
        <f t="shared" si="4"/>
        <v>23199000</v>
      </c>
      <c r="J37" s="60">
        <f t="shared" si="4"/>
        <v>34715000</v>
      </c>
      <c r="K37" s="60">
        <f t="shared" si="4"/>
        <v>51035000</v>
      </c>
      <c r="L37" s="60">
        <f t="shared" si="4"/>
        <v>44586000</v>
      </c>
      <c r="M37" s="60">
        <f t="shared" si="4"/>
        <v>85182000</v>
      </c>
      <c r="N37" s="60">
        <f t="shared" si="4"/>
        <v>180803000</v>
      </c>
      <c r="O37" s="60">
        <f t="shared" si="4"/>
        <v>27151000</v>
      </c>
      <c r="P37" s="60">
        <f t="shared" si="4"/>
        <v>25152000</v>
      </c>
      <c r="Q37" s="60">
        <f t="shared" si="4"/>
        <v>47004000</v>
      </c>
      <c r="R37" s="60">
        <f t="shared" si="4"/>
        <v>99307000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314825000</v>
      </c>
      <c r="X37" s="60">
        <f t="shared" si="4"/>
        <v>698607750</v>
      </c>
      <c r="Y37" s="60">
        <f t="shared" si="4"/>
        <v>-383782750</v>
      </c>
      <c r="Z37" s="140">
        <f t="shared" si="5"/>
        <v>-54.93536966917415</v>
      </c>
      <c r="AA37" s="155">
        <f>AA7+AA22</f>
        <v>931477000</v>
      </c>
    </row>
    <row r="38" spans="1:27" ht="12.75">
      <c r="A38" s="291" t="s">
        <v>207</v>
      </c>
      <c r="B38" s="142"/>
      <c r="C38" s="62">
        <f t="shared" si="4"/>
        <v>602632000</v>
      </c>
      <c r="D38" s="156">
        <f t="shared" si="4"/>
        <v>0</v>
      </c>
      <c r="E38" s="60">
        <f t="shared" si="4"/>
        <v>477003551</v>
      </c>
      <c r="F38" s="60">
        <f t="shared" si="4"/>
        <v>477003856</v>
      </c>
      <c r="G38" s="60">
        <f t="shared" si="4"/>
        <v>80000</v>
      </c>
      <c r="H38" s="60">
        <f t="shared" si="4"/>
        <v>8953000</v>
      </c>
      <c r="I38" s="60">
        <f t="shared" si="4"/>
        <v>18310000</v>
      </c>
      <c r="J38" s="60">
        <f t="shared" si="4"/>
        <v>27343000</v>
      </c>
      <c r="K38" s="60">
        <f t="shared" si="4"/>
        <v>15751000</v>
      </c>
      <c r="L38" s="60">
        <f t="shared" si="4"/>
        <v>20504000</v>
      </c>
      <c r="M38" s="60">
        <f t="shared" si="4"/>
        <v>11383000</v>
      </c>
      <c r="N38" s="60">
        <f t="shared" si="4"/>
        <v>47638000</v>
      </c>
      <c r="O38" s="60">
        <f t="shared" si="4"/>
        <v>3239000</v>
      </c>
      <c r="P38" s="60">
        <f t="shared" si="4"/>
        <v>17504000</v>
      </c>
      <c r="Q38" s="60">
        <f t="shared" si="4"/>
        <v>11140000</v>
      </c>
      <c r="R38" s="60">
        <f t="shared" si="4"/>
        <v>31883000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106864000</v>
      </c>
      <c r="X38" s="60">
        <f t="shared" si="4"/>
        <v>357752892</v>
      </c>
      <c r="Y38" s="60">
        <f t="shared" si="4"/>
        <v>-250888892</v>
      </c>
      <c r="Z38" s="140">
        <f t="shared" si="5"/>
        <v>-70.1291024084859</v>
      </c>
      <c r="AA38" s="155">
        <f>AA8+AA23</f>
        <v>477003856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318002570</v>
      </c>
      <c r="F39" s="60">
        <f t="shared" si="4"/>
        <v>318002570</v>
      </c>
      <c r="G39" s="60">
        <f t="shared" si="4"/>
        <v>0</v>
      </c>
      <c r="H39" s="60">
        <f t="shared" si="4"/>
        <v>4765000</v>
      </c>
      <c r="I39" s="60">
        <f t="shared" si="4"/>
        <v>13097000</v>
      </c>
      <c r="J39" s="60">
        <f t="shared" si="4"/>
        <v>17862000</v>
      </c>
      <c r="K39" s="60">
        <f t="shared" si="4"/>
        <v>29892000</v>
      </c>
      <c r="L39" s="60">
        <f t="shared" si="4"/>
        <v>19426000</v>
      </c>
      <c r="M39" s="60">
        <f t="shared" si="4"/>
        <v>26289000</v>
      </c>
      <c r="N39" s="60">
        <f t="shared" si="4"/>
        <v>75607000</v>
      </c>
      <c r="O39" s="60">
        <f t="shared" si="4"/>
        <v>10112000</v>
      </c>
      <c r="P39" s="60">
        <f t="shared" si="4"/>
        <v>23534000</v>
      </c>
      <c r="Q39" s="60">
        <f t="shared" si="4"/>
        <v>45107000</v>
      </c>
      <c r="R39" s="60">
        <f t="shared" si="4"/>
        <v>78753000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172222000</v>
      </c>
      <c r="X39" s="60">
        <f t="shared" si="4"/>
        <v>238501928</v>
      </c>
      <c r="Y39" s="60">
        <f t="shared" si="4"/>
        <v>-66279928</v>
      </c>
      <c r="Z39" s="140">
        <f t="shared" si="5"/>
        <v>-27.790101554231462</v>
      </c>
      <c r="AA39" s="155">
        <f>AA9+AA24</f>
        <v>318002570</v>
      </c>
    </row>
    <row r="40" spans="1:27" ht="12.75">
      <c r="A40" s="291" t="s">
        <v>209</v>
      </c>
      <c r="B40" s="142"/>
      <c r="C40" s="62">
        <f t="shared" si="4"/>
        <v>3123561000</v>
      </c>
      <c r="D40" s="156">
        <f t="shared" si="4"/>
        <v>0</v>
      </c>
      <c r="E40" s="60">
        <f t="shared" si="4"/>
        <v>73780000</v>
      </c>
      <c r="F40" s="60">
        <f t="shared" si="4"/>
        <v>60110000</v>
      </c>
      <c r="G40" s="60">
        <f t="shared" si="4"/>
        <v>18582000</v>
      </c>
      <c r="H40" s="60">
        <f t="shared" si="4"/>
        <v>7494000</v>
      </c>
      <c r="I40" s="60">
        <f t="shared" si="4"/>
        <v>34900000</v>
      </c>
      <c r="J40" s="60">
        <f t="shared" si="4"/>
        <v>60976000</v>
      </c>
      <c r="K40" s="60">
        <f t="shared" si="4"/>
        <v>45502000</v>
      </c>
      <c r="L40" s="60">
        <f t="shared" si="4"/>
        <v>231278000</v>
      </c>
      <c r="M40" s="60">
        <f t="shared" si="4"/>
        <v>122036000</v>
      </c>
      <c r="N40" s="60">
        <f t="shared" si="4"/>
        <v>398816000</v>
      </c>
      <c r="O40" s="60">
        <f t="shared" si="4"/>
        <v>38508000</v>
      </c>
      <c r="P40" s="60">
        <f t="shared" si="4"/>
        <v>165876000</v>
      </c>
      <c r="Q40" s="60">
        <f t="shared" si="4"/>
        <v>168451000</v>
      </c>
      <c r="R40" s="60">
        <f t="shared" si="4"/>
        <v>372835000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832627000</v>
      </c>
      <c r="X40" s="60">
        <f t="shared" si="4"/>
        <v>45082500</v>
      </c>
      <c r="Y40" s="60">
        <f t="shared" si="4"/>
        <v>787544500</v>
      </c>
      <c r="Z40" s="140">
        <f t="shared" si="5"/>
        <v>1746.896245771641</v>
      </c>
      <c r="AA40" s="155">
        <f>AA10+AA25</f>
        <v>60110000</v>
      </c>
    </row>
    <row r="41" spans="1:27" ht="12.75">
      <c r="A41" s="292" t="s">
        <v>210</v>
      </c>
      <c r="B41" s="142"/>
      <c r="C41" s="293">
        <f aca="true" t="shared" si="6" ref="C41:Y41">SUM(C36:C40)</f>
        <v>5994948000</v>
      </c>
      <c r="D41" s="294">
        <f t="shared" si="6"/>
        <v>0</v>
      </c>
      <c r="E41" s="295">
        <f t="shared" si="6"/>
        <v>4531667807</v>
      </c>
      <c r="F41" s="295">
        <f t="shared" si="6"/>
        <v>2950679426</v>
      </c>
      <c r="G41" s="295">
        <f t="shared" si="6"/>
        <v>24624000</v>
      </c>
      <c r="H41" s="295">
        <f t="shared" si="6"/>
        <v>51819000</v>
      </c>
      <c r="I41" s="295">
        <f t="shared" si="6"/>
        <v>196632000</v>
      </c>
      <c r="J41" s="295">
        <f t="shared" si="6"/>
        <v>273075000</v>
      </c>
      <c r="K41" s="295">
        <f t="shared" si="6"/>
        <v>215105000</v>
      </c>
      <c r="L41" s="295">
        <f t="shared" si="6"/>
        <v>422049000</v>
      </c>
      <c r="M41" s="295">
        <f t="shared" si="6"/>
        <v>465200000</v>
      </c>
      <c r="N41" s="295">
        <f t="shared" si="6"/>
        <v>1102354000</v>
      </c>
      <c r="O41" s="295">
        <f t="shared" si="6"/>
        <v>96755000</v>
      </c>
      <c r="P41" s="295">
        <f t="shared" si="6"/>
        <v>311637000</v>
      </c>
      <c r="Q41" s="295">
        <f t="shared" si="6"/>
        <v>334253000</v>
      </c>
      <c r="R41" s="295">
        <f t="shared" si="6"/>
        <v>742645000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2118074000</v>
      </c>
      <c r="X41" s="295">
        <f t="shared" si="6"/>
        <v>2213009570</v>
      </c>
      <c r="Y41" s="295">
        <f t="shared" si="6"/>
        <v>-94935570</v>
      </c>
      <c r="Z41" s="296">
        <f t="shared" si="5"/>
        <v>-4.289885199186012</v>
      </c>
      <c r="AA41" s="297">
        <f>SUM(AA36:AA40)</f>
        <v>2950679426</v>
      </c>
    </row>
    <row r="42" spans="1:27" ht="12.75">
      <c r="A42" s="298" t="s">
        <v>211</v>
      </c>
      <c r="B42" s="136"/>
      <c r="C42" s="95">
        <f aca="true" t="shared" si="7" ref="C42:Y48">C12+C27</f>
        <v>389485000</v>
      </c>
      <c r="D42" s="129">
        <f t="shared" si="7"/>
        <v>0</v>
      </c>
      <c r="E42" s="54">
        <f t="shared" si="7"/>
        <v>188928983</v>
      </c>
      <c r="F42" s="54">
        <f t="shared" si="7"/>
        <v>98380904</v>
      </c>
      <c r="G42" s="54">
        <f t="shared" si="7"/>
        <v>134000</v>
      </c>
      <c r="H42" s="54">
        <f t="shared" si="7"/>
        <v>0</v>
      </c>
      <c r="I42" s="54">
        <f t="shared" si="7"/>
        <v>19492000</v>
      </c>
      <c r="J42" s="54">
        <f t="shared" si="7"/>
        <v>19626000</v>
      </c>
      <c r="K42" s="54">
        <f t="shared" si="7"/>
        <v>15161000</v>
      </c>
      <c r="L42" s="54">
        <f t="shared" si="7"/>
        <v>27287000</v>
      </c>
      <c r="M42" s="54">
        <f t="shared" si="7"/>
        <v>126243000</v>
      </c>
      <c r="N42" s="54">
        <f t="shared" si="7"/>
        <v>168691000</v>
      </c>
      <c r="O42" s="54">
        <f t="shared" si="7"/>
        <v>17170000</v>
      </c>
      <c r="P42" s="54">
        <f t="shared" si="7"/>
        <v>15899000</v>
      </c>
      <c r="Q42" s="54">
        <f t="shared" si="7"/>
        <v>8707000</v>
      </c>
      <c r="R42" s="54">
        <f t="shared" si="7"/>
        <v>41776000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230093000</v>
      </c>
      <c r="X42" s="54">
        <f t="shared" si="7"/>
        <v>73785678</v>
      </c>
      <c r="Y42" s="54">
        <f t="shared" si="7"/>
        <v>156307322</v>
      </c>
      <c r="Z42" s="184">
        <f t="shared" si="5"/>
        <v>211.8396499656749</v>
      </c>
      <c r="AA42" s="130">
        <f aca="true" t="shared" si="8" ref="AA42:AA48">AA12+AA27</f>
        <v>98380904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1264896000</v>
      </c>
      <c r="D45" s="129">
        <f t="shared" si="7"/>
        <v>0</v>
      </c>
      <c r="E45" s="54">
        <f t="shared" si="7"/>
        <v>3868824210</v>
      </c>
      <c r="F45" s="54">
        <f t="shared" si="7"/>
        <v>4325009670</v>
      </c>
      <c r="G45" s="54">
        <f t="shared" si="7"/>
        <v>3952000</v>
      </c>
      <c r="H45" s="54">
        <f t="shared" si="7"/>
        <v>40265000</v>
      </c>
      <c r="I45" s="54">
        <f t="shared" si="7"/>
        <v>35448000</v>
      </c>
      <c r="J45" s="54">
        <f t="shared" si="7"/>
        <v>79665000</v>
      </c>
      <c r="K45" s="54">
        <f t="shared" si="7"/>
        <v>46720000</v>
      </c>
      <c r="L45" s="54">
        <f t="shared" si="7"/>
        <v>37475000</v>
      </c>
      <c r="M45" s="54">
        <f t="shared" si="7"/>
        <v>38768000</v>
      </c>
      <c r="N45" s="54">
        <f t="shared" si="7"/>
        <v>122963000</v>
      </c>
      <c r="O45" s="54">
        <f t="shared" si="7"/>
        <v>28726000</v>
      </c>
      <c r="P45" s="54">
        <f t="shared" si="7"/>
        <v>99889000</v>
      </c>
      <c r="Q45" s="54">
        <f t="shared" si="7"/>
        <v>47041000</v>
      </c>
      <c r="R45" s="54">
        <f t="shared" si="7"/>
        <v>175656000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378284000</v>
      </c>
      <c r="X45" s="54">
        <f t="shared" si="7"/>
        <v>3243757253</v>
      </c>
      <c r="Y45" s="54">
        <f t="shared" si="7"/>
        <v>-2865473253</v>
      </c>
      <c r="Z45" s="184">
        <f t="shared" si="5"/>
        <v>-88.33809158653465</v>
      </c>
      <c r="AA45" s="130">
        <f t="shared" si="8"/>
        <v>4325009670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3657000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38000</v>
      </c>
      <c r="J47" s="54">
        <f t="shared" si="7"/>
        <v>38000</v>
      </c>
      <c r="K47" s="54">
        <f t="shared" si="7"/>
        <v>0</v>
      </c>
      <c r="L47" s="54">
        <f t="shared" si="7"/>
        <v>64000</v>
      </c>
      <c r="M47" s="54">
        <f t="shared" si="7"/>
        <v>0</v>
      </c>
      <c r="N47" s="54">
        <f t="shared" si="7"/>
        <v>64000</v>
      </c>
      <c r="O47" s="54">
        <f t="shared" si="7"/>
        <v>-62000</v>
      </c>
      <c r="P47" s="54">
        <f t="shared" si="7"/>
        <v>207000</v>
      </c>
      <c r="Q47" s="54">
        <f t="shared" si="7"/>
        <v>0</v>
      </c>
      <c r="R47" s="54">
        <f t="shared" si="7"/>
        <v>145000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247000</v>
      </c>
      <c r="X47" s="54">
        <f t="shared" si="7"/>
        <v>0</v>
      </c>
      <c r="Y47" s="54">
        <f t="shared" si="7"/>
        <v>247000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78621000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147000</v>
      </c>
      <c r="H48" s="54">
        <f t="shared" si="7"/>
        <v>1212000</v>
      </c>
      <c r="I48" s="54">
        <f t="shared" si="7"/>
        <v>102273000</v>
      </c>
      <c r="J48" s="54">
        <f t="shared" si="7"/>
        <v>103632000</v>
      </c>
      <c r="K48" s="54">
        <f t="shared" si="7"/>
        <v>3040000</v>
      </c>
      <c r="L48" s="54">
        <f t="shared" si="7"/>
        <v>5963000</v>
      </c>
      <c r="M48" s="54">
        <f t="shared" si="7"/>
        <v>5000</v>
      </c>
      <c r="N48" s="54">
        <f t="shared" si="7"/>
        <v>9008000</v>
      </c>
      <c r="O48" s="54">
        <f t="shared" si="7"/>
        <v>2448000</v>
      </c>
      <c r="P48" s="54">
        <f t="shared" si="7"/>
        <v>-16810000</v>
      </c>
      <c r="Q48" s="54">
        <f t="shared" si="7"/>
        <v>2742000</v>
      </c>
      <c r="R48" s="54">
        <f t="shared" si="7"/>
        <v>-11620000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101020000</v>
      </c>
      <c r="X48" s="54">
        <f t="shared" si="7"/>
        <v>0</v>
      </c>
      <c r="Y48" s="54">
        <f t="shared" si="7"/>
        <v>101020000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7731607000</v>
      </c>
      <c r="D49" s="218">
        <f t="shared" si="9"/>
        <v>0</v>
      </c>
      <c r="E49" s="220">
        <f t="shared" si="9"/>
        <v>8589421000</v>
      </c>
      <c r="F49" s="220">
        <f t="shared" si="9"/>
        <v>7374070000</v>
      </c>
      <c r="G49" s="220">
        <f t="shared" si="9"/>
        <v>28857000</v>
      </c>
      <c r="H49" s="220">
        <f t="shared" si="9"/>
        <v>93296000</v>
      </c>
      <c r="I49" s="220">
        <f t="shared" si="9"/>
        <v>353883000</v>
      </c>
      <c r="J49" s="220">
        <f t="shared" si="9"/>
        <v>476036000</v>
      </c>
      <c r="K49" s="220">
        <f t="shared" si="9"/>
        <v>280026000</v>
      </c>
      <c r="L49" s="220">
        <f t="shared" si="9"/>
        <v>492838000</v>
      </c>
      <c r="M49" s="220">
        <f t="shared" si="9"/>
        <v>630216000</v>
      </c>
      <c r="N49" s="220">
        <f t="shared" si="9"/>
        <v>1403080000</v>
      </c>
      <c r="O49" s="220">
        <f t="shared" si="9"/>
        <v>145037000</v>
      </c>
      <c r="P49" s="220">
        <f t="shared" si="9"/>
        <v>410822000</v>
      </c>
      <c r="Q49" s="220">
        <f t="shared" si="9"/>
        <v>392743000</v>
      </c>
      <c r="R49" s="220">
        <f t="shared" si="9"/>
        <v>948602000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2827718000</v>
      </c>
      <c r="X49" s="220">
        <f t="shared" si="9"/>
        <v>5530552501</v>
      </c>
      <c r="Y49" s="220">
        <f t="shared" si="9"/>
        <v>-2702834501</v>
      </c>
      <c r="Z49" s="221">
        <f t="shared" si="5"/>
        <v>-48.87096724081889</v>
      </c>
      <c r="AA49" s="222">
        <f>SUM(AA41:AA48)</f>
        <v>7374070000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1867828000</v>
      </c>
      <c r="D51" s="129">
        <f t="shared" si="10"/>
        <v>0</v>
      </c>
      <c r="E51" s="54">
        <f t="shared" si="10"/>
        <v>4354709000</v>
      </c>
      <c r="F51" s="54">
        <f t="shared" si="10"/>
        <v>4190843000</v>
      </c>
      <c r="G51" s="54">
        <f t="shared" si="10"/>
        <v>163005230</v>
      </c>
      <c r="H51" s="54">
        <f t="shared" si="10"/>
        <v>169956556</v>
      </c>
      <c r="I51" s="54">
        <f t="shared" si="10"/>
        <v>225460011</v>
      </c>
      <c r="J51" s="54">
        <f t="shared" si="10"/>
        <v>558421797</v>
      </c>
      <c r="K51" s="54">
        <f t="shared" si="10"/>
        <v>215297733</v>
      </c>
      <c r="L51" s="54">
        <f t="shared" si="10"/>
        <v>283781997</v>
      </c>
      <c r="M51" s="54">
        <f t="shared" si="10"/>
        <v>261860564</v>
      </c>
      <c r="N51" s="54">
        <f t="shared" si="10"/>
        <v>760940294</v>
      </c>
      <c r="O51" s="54">
        <f t="shared" si="10"/>
        <v>177206588</v>
      </c>
      <c r="P51" s="54">
        <f t="shared" si="10"/>
        <v>202568893</v>
      </c>
      <c r="Q51" s="54">
        <f t="shared" si="10"/>
        <v>198031867</v>
      </c>
      <c r="R51" s="54">
        <f t="shared" si="10"/>
        <v>577807348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1897169439</v>
      </c>
      <c r="X51" s="54">
        <f t="shared" si="10"/>
        <v>3143132250</v>
      </c>
      <c r="Y51" s="54">
        <f t="shared" si="10"/>
        <v>-1245962811</v>
      </c>
      <c r="Z51" s="184">
        <f>+IF(X51&lt;&gt;0,+(Y51/X51)*100,0)</f>
        <v>-39.640801337582914</v>
      </c>
      <c r="AA51" s="130">
        <f>SUM(AA57:AA61)</f>
        <v>4190843000</v>
      </c>
    </row>
    <row r="52" spans="1:27" ht="12.75">
      <c r="A52" s="310" t="s">
        <v>205</v>
      </c>
      <c r="B52" s="142"/>
      <c r="C52" s="62"/>
      <c r="D52" s="156"/>
      <c r="E52" s="60">
        <v>961126000</v>
      </c>
      <c r="F52" s="60">
        <v>951126000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713344500</v>
      </c>
      <c r="Y52" s="60">
        <v>-713344500</v>
      </c>
      <c r="Z52" s="140">
        <v>-100</v>
      </c>
      <c r="AA52" s="155">
        <v>951126000</v>
      </c>
    </row>
    <row r="53" spans="1:27" ht="12.75">
      <c r="A53" s="310" t="s">
        <v>206</v>
      </c>
      <c r="B53" s="142"/>
      <c r="C53" s="62"/>
      <c r="D53" s="156"/>
      <c r="E53" s="60">
        <v>1083058000</v>
      </c>
      <c r="F53" s="60">
        <v>971952000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728964000</v>
      </c>
      <c r="Y53" s="60">
        <v>-728964000</v>
      </c>
      <c r="Z53" s="140">
        <v>-100</v>
      </c>
      <c r="AA53" s="155">
        <v>971952000</v>
      </c>
    </row>
    <row r="54" spans="1:27" ht="12.75">
      <c r="A54" s="310" t="s">
        <v>207</v>
      </c>
      <c r="B54" s="142"/>
      <c r="C54" s="62"/>
      <c r="D54" s="156"/>
      <c r="E54" s="60">
        <v>617233000</v>
      </c>
      <c r="F54" s="60">
        <v>612032000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459024000</v>
      </c>
      <c r="Y54" s="60">
        <v>-459024000</v>
      </c>
      <c r="Z54" s="140">
        <v>-100</v>
      </c>
      <c r="AA54" s="155">
        <v>612032000</v>
      </c>
    </row>
    <row r="55" spans="1:27" ht="12.75">
      <c r="A55" s="310" t="s">
        <v>208</v>
      </c>
      <c r="B55" s="142"/>
      <c r="C55" s="62"/>
      <c r="D55" s="156"/>
      <c r="E55" s="60">
        <v>543298000</v>
      </c>
      <c r="F55" s="60">
        <v>543298000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407473500</v>
      </c>
      <c r="Y55" s="60">
        <v>-407473500</v>
      </c>
      <c r="Z55" s="140">
        <v>-100</v>
      </c>
      <c r="AA55" s="155">
        <v>543298000</v>
      </c>
    </row>
    <row r="56" spans="1:27" ht="12.75">
      <c r="A56" s="310" t="s">
        <v>209</v>
      </c>
      <c r="B56" s="142"/>
      <c r="C56" s="62"/>
      <c r="D56" s="156"/>
      <c r="E56" s="60">
        <v>91056000</v>
      </c>
      <c r="F56" s="60">
        <v>93744000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70308000</v>
      </c>
      <c r="Y56" s="60">
        <v>-70308000</v>
      </c>
      <c r="Z56" s="140">
        <v>-100</v>
      </c>
      <c r="AA56" s="155">
        <v>93744000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3295771000</v>
      </c>
      <c r="F57" s="295">
        <f t="shared" si="11"/>
        <v>3172152000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2379114000</v>
      </c>
      <c r="Y57" s="295">
        <f t="shared" si="11"/>
        <v>-2379114000</v>
      </c>
      <c r="Z57" s="296">
        <f>+IF(X57&lt;&gt;0,+(Y57/X57)*100,0)</f>
        <v>-100</v>
      </c>
      <c r="AA57" s="297">
        <f>SUM(AA52:AA56)</f>
        <v>3172152000</v>
      </c>
    </row>
    <row r="58" spans="1:27" ht="12.75">
      <c r="A58" s="311" t="s">
        <v>211</v>
      </c>
      <c r="B58" s="136"/>
      <c r="C58" s="62"/>
      <c r="D58" s="156"/>
      <c r="E58" s="60">
        <v>19058000</v>
      </c>
      <c r="F58" s="60">
        <v>19058000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14293500</v>
      </c>
      <c r="Y58" s="60">
        <v>-14293500</v>
      </c>
      <c r="Z58" s="140">
        <v>-100</v>
      </c>
      <c r="AA58" s="155">
        <v>19058000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1867828000</v>
      </c>
      <c r="D61" s="156"/>
      <c r="E61" s="60">
        <v>1039880000</v>
      </c>
      <c r="F61" s="60">
        <v>999633000</v>
      </c>
      <c r="G61" s="60">
        <v>163005230</v>
      </c>
      <c r="H61" s="60">
        <v>169956556</v>
      </c>
      <c r="I61" s="60">
        <v>225460011</v>
      </c>
      <c r="J61" s="60">
        <v>558421797</v>
      </c>
      <c r="K61" s="60">
        <v>215297733</v>
      </c>
      <c r="L61" s="60">
        <v>283781997</v>
      </c>
      <c r="M61" s="60">
        <v>261860564</v>
      </c>
      <c r="N61" s="60">
        <v>760940294</v>
      </c>
      <c r="O61" s="60">
        <v>177206588</v>
      </c>
      <c r="P61" s="60">
        <v>202568893</v>
      </c>
      <c r="Q61" s="60">
        <v>198031867</v>
      </c>
      <c r="R61" s="60">
        <v>577807348</v>
      </c>
      <c r="S61" s="60"/>
      <c r="T61" s="60"/>
      <c r="U61" s="60"/>
      <c r="V61" s="60"/>
      <c r="W61" s="60">
        <v>1897169439</v>
      </c>
      <c r="X61" s="60">
        <v>749724750</v>
      </c>
      <c r="Y61" s="60">
        <v>1147444689</v>
      </c>
      <c r="Z61" s="140">
        <v>153.05</v>
      </c>
      <c r="AA61" s="155">
        <v>999633000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1286772000</v>
      </c>
      <c r="F65" s="60"/>
      <c r="G65" s="60">
        <v>75027413</v>
      </c>
      <c r="H65" s="60">
        <v>76297741</v>
      </c>
      <c r="I65" s="60">
        <v>75231205</v>
      </c>
      <c r="J65" s="60">
        <v>226556359</v>
      </c>
      <c r="K65" s="60">
        <v>81102546</v>
      </c>
      <c r="L65" s="60">
        <v>104889648</v>
      </c>
      <c r="M65" s="60">
        <v>82924689</v>
      </c>
      <c r="N65" s="60">
        <v>268916883</v>
      </c>
      <c r="O65" s="60">
        <v>79482131</v>
      </c>
      <c r="P65" s="60">
        <v>80676475</v>
      </c>
      <c r="Q65" s="60">
        <v>77356355</v>
      </c>
      <c r="R65" s="60">
        <v>237514961</v>
      </c>
      <c r="S65" s="60"/>
      <c r="T65" s="60"/>
      <c r="U65" s="60"/>
      <c r="V65" s="60"/>
      <c r="W65" s="60">
        <v>732988203</v>
      </c>
      <c r="X65" s="60"/>
      <c r="Y65" s="60">
        <v>732988203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1969941000</v>
      </c>
      <c r="F66" s="275"/>
      <c r="G66" s="275">
        <v>39056323</v>
      </c>
      <c r="H66" s="275">
        <v>48358646</v>
      </c>
      <c r="I66" s="275">
        <v>30758492</v>
      </c>
      <c r="J66" s="275">
        <v>118173461</v>
      </c>
      <c r="K66" s="275">
        <v>34667198</v>
      </c>
      <c r="L66" s="275">
        <v>33726642</v>
      </c>
      <c r="M66" s="275">
        <v>27832455</v>
      </c>
      <c r="N66" s="275">
        <v>96226295</v>
      </c>
      <c r="O66" s="275">
        <v>27401657</v>
      </c>
      <c r="P66" s="275">
        <v>29165570</v>
      </c>
      <c r="Q66" s="275">
        <v>32205418</v>
      </c>
      <c r="R66" s="275">
        <v>88772645</v>
      </c>
      <c r="S66" s="275"/>
      <c r="T66" s="275"/>
      <c r="U66" s="275"/>
      <c r="V66" s="275"/>
      <c r="W66" s="275">
        <v>303172401</v>
      </c>
      <c r="X66" s="275"/>
      <c r="Y66" s="275">
        <v>303172401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766430000</v>
      </c>
      <c r="F67" s="60"/>
      <c r="G67" s="60">
        <v>62789875</v>
      </c>
      <c r="H67" s="60">
        <v>48778906</v>
      </c>
      <c r="I67" s="60">
        <v>76851688</v>
      </c>
      <c r="J67" s="60">
        <v>188420469</v>
      </c>
      <c r="K67" s="60">
        <v>54265134</v>
      </c>
      <c r="L67" s="60">
        <v>84256774</v>
      </c>
      <c r="M67" s="60">
        <v>73867787</v>
      </c>
      <c r="N67" s="60">
        <v>212389695</v>
      </c>
      <c r="O67" s="60">
        <v>58452829</v>
      </c>
      <c r="P67" s="60">
        <v>76300507</v>
      </c>
      <c r="Q67" s="60">
        <v>42506153</v>
      </c>
      <c r="R67" s="60">
        <v>177259489</v>
      </c>
      <c r="S67" s="60"/>
      <c r="T67" s="60"/>
      <c r="U67" s="60"/>
      <c r="V67" s="60"/>
      <c r="W67" s="60">
        <v>578069653</v>
      </c>
      <c r="X67" s="60"/>
      <c r="Y67" s="60">
        <v>578069653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331566000</v>
      </c>
      <c r="F68" s="60"/>
      <c r="G68" s="60">
        <v>-13868380</v>
      </c>
      <c r="H68" s="60">
        <v>-3478738</v>
      </c>
      <c r="I68" s="60">
        <v>42618626</v>
      </c>
      <c r="J68" s="60">
        <v>25271508</v>
      </c>
      <c r="K68" s="60">
        <v>45262854</v>
      </c>
      <c r="L68" s="60">
        <v>60908933</v>
      </c>
      <c r="M68" s="60">
        <v>77235634</v>
      </c>
      <c r="N68" s="60">
        <v>183407421</v>
      </c>
      <c r="O68" s="60">
        <v>11869971</v>
      </c>
      <c r="P68" s="60">
        <v>16426341</v>
      </c>
      <c r="Q68" s="60">
        <v>45963942</v>
      </c>
      <c r="R68" s="60">
        <v>74260254</v>
      </c>
      <c r="S68" s="60"/>
      <c r="T68" s="60"/>
      <c r="U68" s="60"/>
      <c r="V68" s="60"/>
      <c r="W68" s="60">
        <v>282939183</v>
      </c>
      <c r="X68" s="60"/>
      <c r="Y68" s="60">
        <v>282939183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4354709000</v>
      </c>
      <c r="F69" s="220">
        <f t="shared" si="12"/>
        <v>0</v>
      </c>
      <c r="G69" s="220">
        <f t="shared" si="12"/>
        <v>163005231</v>
      </c>
      <c r="H69" s="220">
        <f t="shared" si="12"/>
        <v>169956555</v>
      </c>
      <c r="I69" s="220">
        <f t="shared" si="12"/>
        <v>225460011</v>
      </c>
      <c r="J69" s="220">
        <f t="shared" si="12"/>
        <v>558421797</v>
      </c>
      <c r="K69" s="220">
        <f t="shared" si="12"/>
        <v>215297732</v>
      </c>
      <c r="L69" s="220">
        <f t="shared" si="12"/>
        <v>283781997</v>
      </c>
      <c r="M69" s="220">
        <f t="shared" si="12"/>
        <v>261860565</v>
      </c>
      <c r="N69" s="220">
        <f t="shared" si="12"/>
        <v>760940294</v>
      </c>
      <c r="O69" s="220">
        <f t="shared" si="12"/>
        <v>177206588</v>
      </c>
      <c r="P69" s="220">
        <f t="shared" si="12"/>
        <v>202568893</v>
      </c>
      <c r="Q69" s="220">
        <f t="shared" si="12"/>
        <v>198031868</v>
      </c>
      <c r="R69" s="220">
        <f t="shared" si="12"/>
        <v>577807349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1897169440</v>
      </c>
      <c r="X69" s="220">
        <f t="shared" si="12"/>
        <v>0</v>
      </c>
      <c r="Y69" s="220">
        <f t="shared" si="12"/>
        <v>1897169440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3273963735</v>
      </c>
      <c r="D5" s="357">
        <f t="shared" si="0"/>
        <v>0</v>
      </c>
      <c r="E5" s="356">
        <f t="shared" si="0"/>
        <v>800206713</v>
      </c>
      <c r="F5" s="358">
        <f t="shared" si="0"/>
        <v>800206713</v>
      </c>
      <c r="G5" s="358">
        <f t="shared" si="0"/>
        <v>24624000</v>
      </c>
      <c r="H5" s="356">
        <f t="shared" si="0"/>
        <v>51819000</v>
      </c>
      <c r="I5" s="356">
        <f t="shared" si="0"/>
        <v>196632000</v>
      </c>
      <c r="J5" s="358">
        <f t="shared" si="0"/>
        <v>273075000</v>
      </c>
      <c r="K5" s="358">
        <f t="shared" si="0"/>
        <v>215105000</v>
      </c>
      <c r="L5" s="356">
        <f t="shared" si="0"/>
        <v>422049000</v>
      </c>
      <c r="M5" s="356">
        <f t="shared" si="0"/>
        <v>465200000</v>
      </c>
      <c r="N5" s="358">
        <f t="shared" si="0"/>
        <v>1102354000</v>
      </c>
      <c r="O5" s="358">
        <f t="shared" si="0"/>
        <v>96755000</v>
      </c>
      <c r="P5" s="356">
        <f t="shared" si="0"/>
        <v>311637000</v>
      </c>
      <c r="Q5" s="356">
        <f t="shared" si="0"/>
        <v>334253000</v>
      </c>
      <c r="R5" s="358">
        <f t="shared" si="0"/>
        <v>742645000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2118074000</v>
      </c>
      <c r="X5" s="356">
        <f t="shared" si="0"/>
        <v>600155035</v>
      </c>
      <c r="Y5" s="358">
        <f t="shared" si="0"/>
        <v>1517918965</v>
      </c>
      <c r="Z5" s="359">
        <f>+IF(X5&lt;&gt;0,+(Y5/X5)*100,0)</f>
        <v>252.9211414513918</v>
      </c>
      <c r="AA5" s="360">
        <f>+AA6+AA8+AA11+AA13+AA15</f>
        <v>800206713</v>
      </c>
    </row>
    <row r="6" spans="1:27" ht="12.75">
      <c r="A6" s="361" t="s">
        <v>205</v>
      </c>
      <c r="B6" s="142"/>
      <c r="C6" s="60">
        <f>+C7</f>
        <v>536739945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913000</v>
      </c>
      <c r="H6" s="60">
        <f t="shared" si="1"/>
        <v>24140000</v>
      </c>
      <c r="I6" s="60">
        <f t="shared" si="1"/>
        <v>107126000</v>
      </c>
      <c r="J6" s="59">
        <f t="shared" si="1"/>
        <v>132179000</v>
      </c>
      <c r="K6" s="59">
        <f t="shared" si="1"/>
        <v>72925000</v>
      </c>
      <c r="L6" s="60">
        <f t="shared" si="1"/>
        <v>106255000</v>
      </c>
      <c r="M6" s="60">
        <f t="shared" si="1"/>
        <v>220310000</v>
      </c>
      <c r="N6" s="59">
        <f t="shared" si="1"/>
        <v>399490000</v>
      </c>
      <c r="O6" s="59">
        <f t="shared" si="1"/>
        <v>17745000</v>
      </c>
      <c r="P6" s="60">
        <f t="shared" si="1"/>
        <v>79571000</v>
      </c>
      <c r="Q6" s="60">
        <f t="shared" si="1"/>
        <v>62551000</v>
      </c>
      <c r="R6" s="59">
        <f t="shared" si="1"/>
        <v>159867000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691536000</v>
      </c>
      <c r="X6" s="60">
        <f t="shared" si="1"/>
        <v>0</v>
      </c>
      <c r="Y6" s="59">
        <f t="shared" si="1"/>
        <v>691536000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536739945</v>
      </c>
      <c r="D7" s="340"/>
      <c r="E7" s="60"/>
      <c r="F7" s="59"/>
      <c r="G7" s="59">
        <v>913000</v>
      </c>
      <c r="H7" s="60">
        <v>24140000</v>
      </c>
      <c r="I7" s="60">
        <v>107126000</v>
      </c>
      <c r="J7" s="59">
        <v>132179000</v>
      </c>
      <c r="K7" s="59">
        <v>72925000</v>
      </c>
      <c r="L7" s="60">
        <v>106255000</v>
      </c>
      <c r="M7" s="60">
        <v>220310000</v>
      </c>
      <c r="N7" s="59">
        <v>399490000</v>
      </c>
      <c r="O7" s="59">
        <v>17745000</v>
      </c>
      <c r="P7" s="60">
        <v>79571000</v>
      </c>
      <c r="Q7" s="60">
        <v>62551000</v>
      </c>
      <c r="R7" s="59">
        <v>159867000</v>
      </c>
      <c r="S7" s="59"/>
      <c r="T7" s="60"/>
      <c r="U7" s="60"/>
      <c r="V7" s="59"/>
      <c r="W7" s="59">
        <v>691536000</v>
      </c>
      <c r="X7" s="60"/>
      <c r="Y7" s="59">
        <v>691536000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633321631</v>
      </c>
      <c r="D8" s="340">
        <f t="shared" si="2"/>
        <v>0</v>
      </c>
      <c r="E8" s="60">
        <f t="shared" si="2"/>
        <v>414791000</v>
      </c>
      <c r="F8" s="59">
        <f t="shared" si="2"/>
        <v>414791000</v>
      </c>
      <c r="G8" s="59">
        <f t="shared" si="2"/>
        <v>5049000</v>
      </c>
      <c r="H8" s="60">
        <f t="shared" si="2"/>
        <v>6467000</v>
      </c>
      <c r="I8" s="60">
        <f t="shared" si="2"/>
        <v>23199000</v>
      </c>
      <c r="J8" s="59">
        <f t="shared" si="2"/>
        <v>34715000</v>
      </c>
      <c r="K8" s="59">
        <f t="shared" si="2"/>
        <v>51035000</v>
      </c>
      <c r="L8" s="60">
        <f t="shared" si="2"/>
        <v>44586000</v>
      </c>
      <c r="M8" s="60">
        <f t="shared" si="2"/>
        <v>85182000</v>
      </c>
      <c r="N8" s="59">
        <f t="shared" si="2"/>
        <v>180803000</v>
      </c>
      <c r="O8" s="59">
        <f t="shared" si="2"/>
        <v>27151000</v>
      </c>
      <c r="P8" s="60">
        <f t="shared" si="2"/>
        <v>25152000</v>
      </c>
      <c r="Q8" s="60">
        <f t="shared" si="2"/>
        <v>47004000</v>
      </c>
      <c r="R8" s="59">
        <f t="shared" si="2"/>
        <v>99307000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314825000</v>
      </c>
      <c r="X8" s="60">
        <f t="shared" si="2"/>
        <v>311093250</v>
      </c>
      <c r="Y8" s="59">
        <f t="shared" si="2"/>
        <v>3731750</v>
      </c>
      <c r="Z8" s="61">
        <f>+IF(X8&lt;&gt;0,+(Y8/X8)*100,0)</f>
        <v>1.199559939021499</v>
      </c>
      <c r="AA8" s="62">
        <f>SUM(AA9:AA10)</f>
        <v>414791000</v>
      </c>
    </row>
    <row r="9" spans="1:27" ht="12.75">
      <c r="A9" s="291" t="s">
        <v>230</v>
      </c>
      <c r="B9" s="142"/>
      <c r="C9" s="60">
        <v>629230858</v>
      </c>
      <c r="D9" s="340"/>
      <c r="E9" s="60">
        <v>414791000</v>
      </c>
      <c r="F9" s="59">
        <v>414791000</v>
      </c>
      <c r="G9" s="59">
        <v>5049000</v>
      </c>
      <c r="H9" s="60">
        <v>6467000</v>
      </c>
      <c r="I9" s="60">
        <v>23199000</v>
      </c>
      <c r="J9" s="59">
        <v>34715000</v>
      </c>
      <c r="K9" s="59">
        <v>51035000</v>
      </c>
      <c r="L9" s="60">
        <v>44586000</v>
      </c>
      <c r="M9" s="60">
        <v>85182000</v>
      </c>
      <c r="N9" s="59">
        <v>180803000</v>
      </c>
      <c r="O9" s="59">
        <v>27151000</v>
      </c>
      <c r="P9" s="60">
        <v>25152000</v>
      </c>
      <c r="Q9" s="60">
        <v>47004000</v>
      </c>
      <c r="R9" s="59">
        <v>99307000</v>
      </c>
      <c r="S9" s="59"/>
      <c r="T9" s="60"/>
      <c r="U9" s="60"/>
      <c r="V9" s="59"/>
      <c r="W9" s="59">
        <v>314825000</v>
      </c>
      <c r="X9" s="60">
        <v>311093250</v>
      </c>
      <c r="Y9" s="59">
        <v>3731750</v>
      </c>
      <c r="Z9" s="61">
        <v>1.2</v>
      </c>
      <c r="AA9" s="62">
        <v>414791000</v>
      </c>
    </row>
    <row r="10" spans="1:27" ht="12.75">
      <c r="A10" s="291" t="s">
        <v>231</v>
      </c>
      <c r="B10" s="142"/>
      <c r="C10" s="60">
        <v>4090773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355272705</v>
      </c>
      <c r="D11" s="363">
        <f aca="true" t="shared" si="3" ref="D11:AA11">+D12</f>
        <v>0</v>
      </c>
      <c r="E11" s="362">
        <f t="shared" si="3"/>
        <v>210861428</v>
      </c>
      <c r="F11" s="364">
        <f t="shared" si="3"/>
        <v>210861428</v>
      </c>
      <c r="G11" s="364">
        <f t="shared" si="3"/>
        <v>80000</v>
      </c>
      <c r="H11" s="362">
        <f t="shared" si="3"/>
        <v>8953000</v>
      </c>
      <c r="I11" s="362">
        <f t="shared" si="3"/>
        <v>18310000</v>
      </c>
      <c r="J11" s="364">
        <f t="shared" si="3"/>
        <v>27343000</v>
      </c>
      <c r="K11" s="364">
        <f t="shared" si="3"/>
        <v>15751000</v>
      </c>
      <c r="L11" s="362">
        <f t="shared" si="3"/>
        <v>20504000</v>
      </c>
      <c r="M11" s="362">
        <f t="shared" si="3"/>
        <v>11383000</v>
      </c>
      <c r="N11" s="364">
        <f t="shared" si="3"/>
        <v>47638000</v>
      </c>
      <c r="O11" s="364">
        <f t="shared" si="3"/>
        <v>3239000</v>
      </c>
      <c r="P11" s="362">
        <f t="shared" si="3"/>
        <v>17504000</v>
      </c>
      <c r="Q11" s="362">
        <f t="shared" si="3"/>
        <v>11140000</v>
      </c>
      <c r="R11" s="364">
        <f t="shared" si="3"/>
        <v>31883000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106864000</v>
      </c>
      <c r="X11" s="362">
        <f t="shared" si="3"/>
        <v>158146071</v>
      </c>
      <c r="Y11" s="364">
        <f t="shared" si="3"/>
        <v>-51282071</v>
      </c>
      <c r="Z11" s="365">
        <f>+IF(X11&lt;&gt;0,+(Y11/X11)*100,0)</f>
        <v>-32.42702817447801</v>
      </c>
      <c r="AA11" s="366">
        <f t="shared" si="3"/>
        <v>210861428</v>
      </c>
    </row>
    <row r="12" spans="1:27" ht="12.75">
      <c r="A12" s="291" t="s">
        <v>232</v>
      </c>
      <c r="B12" s="136"/>
      <c r="C12" s="60">
        <v>355272705</v>
      </c>
      <c r="D12" s="340"/>
      <c r="E12" s="60">
        <v>210861428</v>
      </c>
      <c r="F12" s="59">
        <v>210861428</v>
      </c>
      <c r="G12" s="59">
        <v>80000</v>
      </c>
      <c r="H12" s="60">
        <v>8953000</v>
      </c>
      <c r="I12" s="60">
        <v>18310000</v>
      </c>
      <c r="J12" s="59">
        <v>27343000</v>
      </c>
      <c r="K12" s="59">
        <v>15751000</v>
      </c>
      <c r="L12" s="60">
        <v>20504000</v>
      </c>
      <c r="M12" s="60">
        <v>11383000</v>
      </c>
      <c r="N12" s="59">
        <v>47638000</v>
      </c>
      <c r="O12" s="59">
        <v>3239000</v>
      </c>
      <c r="P12" s="60">
        <v>17504000</v>
      </c>
      <c r="Q12" s="60">
        <v>11140000</v>
      </c>
      <c r="R12" s="59">
        <v>31883000</v>
      </c>
      <c r="S12" s="59"/>
      <c r="T12" s="60"/>
      <c r="U12" s="60"/>
      <c r="V12" s="59"/>
      <c r="W12" s="59">
        <v>106864000</v>
      </c>
      <c r="X12" s="60">
        <v>158146071</v>
      </c>
      <c r="Y12" s="59">
        <v>-51282071</v>
      </c>
      <c r="Z12" s="61">
        <v>-32.43</v>
      </c>
      <c r="AA12" s="62">
        <v>210861428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140574285</v>
      </c>
      <c r="F13" s="342">
        <f t="shared" si="4"/>
        <v>140574285</v>
      </c>
      <c r="G13" s="342">
        <f t="shared" si="4"/>
        <v>0</v>
      </c>
      <c r="H13" s="275">
        <f t="shared" si="4"/>
        <v>4765000</v>
      </c>
      <c r="I13" s="275">
        <f t="shared" si="4"/>
        <v>13097000</v>
      </c>
      <c r="J13" s="342">
        <f t="shared" si="4"/>
        <v>17862000</v>
      </c>
      <c r="K13" s="342">
        <f t="shared" si="4"/>
        <v>29892000</v>
      </c>
      <c r="L13" s="275">
        <f t="shared" si="4"/>
        <v>19426000</v>
      </c>
      <c r="M13" s="275">
        <f t="shared" si="4"/>
        <v>26289000</v>
      </c>
      <c r="N13" s="342">
        <f t="shared" si="4"/>
        <v>75607000</v>
      </c>
      <c r="O13" s="342">
        <f t="shared" si="4"/>
        <v>10112000</v>
      </c>
      <c r="P13" s="275">
        <f t="shared" si="4"/>
        <v>23534000</v>
      </c>
      <c r="Q13" s="275">
        <f t="shared" si="4"/>
        <v>45107000</v>
      </c>
      <c r="R13" s="342">
        <f t="shared" si="4"/>
        <v>78753000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172222000</v>
      </c>
      <c r="X13" s="275">
        <f t="shared" si="4"/>
        <v>105430714</v>
      </c>
      <c r="Y13" s="342">
        <f t="shared" si="4"/>
        <v>66791286</v>
      </c>
      <c r="Z13" s="335">
        <f>+IF(X13&lt;&gt;0,+(Y13/X13)*100,0)</f>
        <v>63.35088084483617</v>
      </c>
      <c r="AA13" s="273">
        <f t="shared" si="4"/>
        <v>140574285</v>
      </c>
    </row>
    <row r="14" spans="1:27" ht="12.75">
      <c r="A14" s="291" t="s">
        <v>233</v>
      </c>
      <c r="B14" s="136"/>
      <c r="C14" s="60"/>
      <c r="D14" s="340"/>
      <c r="E14" s="60">
        <v>140574285</v>
      </c>
      <c r="F14" s="59">
        <v>140574285</v>
      </c>
      <c r="G14" s="59"/>
      <c r="H14" s="60">
        <v>4765000</v>
      </c>
      <c r="I14" s="60">
        <v>13097000</v>
      </c>
      <c r="J14" s="59">
        <v>17862000</v>
      </c>
      <c r="K14" s="59">
        <v>29892000</v>
      </c>
      <c r="L14" s="60">
        <v>19426000</v>
      </c>
      <c r="M14" s="60">
        <v>26289000</v>
      </c>
      <c r="N14" s="59">
        <v>75607000</v>
      </c>
      <c r="O14" s="59">
        <v>10112000</v>
      </c>
      <c r="P14" s="60">
        <v>23534000</v>
      </c>
      <c r="Q14" s="60">
        <v>45107000</v>
      </c>
      <c r="R14" s="59">
        <v>78753000</v>
      </c>
      <c r="S14" s="59"/>
      <c r="T14" s="60"/>
      <c r="U14" s="60"/>
      <c r="V14" s="59"/>
      <c r="W14" s="59">
        <v>172222000</v>
      </c>
      <c r="X14" s="60">
        <v>105430714</v>
      </c>
      <c r="Y14" s="59">
        <v>66791286</v>
      </c>
      <c r="Z14" s="61">
        <v>63.35</v>
      </c>
      <c r="AA14" s="62">
        <v>140574285</v>
      </c>
    </row>
    <row r="15" spans="1:27" ht="12.75">
      <c r="A15" s="361" t="s">
        <v>209</v>
      </c>
      <c r="B15" s="136"/>
      <c r="C15" s="60">
        <f aca="true" t="shared" si="5" ref="C15:Y15">SUM(C16:C20)</f>
        <v>1748629454</v>
      </c>
      <c r="D15" s="340">
        <f t="shared" si="5"/>
        <v>0</v>
      </c>
      <c r="E15" s="60">
        <f t="shared" si="5"/>
        <v>33980000</v>
      </c>
      <c r="F15" s="59">
        <f t="shared" si="5"/>
        <v>33980000</v>
      </c>
      <c r="G15" s="59">
        <f t="shared" si="5"/>
        <v>18582000</v>
      </c>
      <c r="H15" s="60">
        <f t="shared" si="5"/>
        <v>7494000</v>
      </c>
      <c r="I15" s="60">
        <f t="shared" si="5"/>
        <v>34900000</v>
      </c>
      <c r="J15" s="59">
        <f t="shared" si="5"/>
        <v>60976000</v>
      </c>
      <c r="K15" s="59">
        <f t="shared" si="5"/>
        <v>45502000</v>
      </c>
      <c r="L15" s="60">
        <f t="shared" si="5"/>
        <v>231278000</v>
      </c>
      <c r="M15" s="60">
        <f t="shared" si="5"/>
        <v>122036000</v>
      </c>
      <c r="N15" s="59">
        <f t="shared" si="5"/>
        <v>398816000</v>
      </c>
      <c r="O15" s="59">
        <f t="shared" si="5"/>
        <v>38508000</v>
      </c>
      <c r="P15" s="60">
        <f t="shared" si="5"/>
        <v>165876000</v>
      </c>
      <c r="Q15" s="60">
        <f t="shared" si="5"/>
        <v>168451000</v>
      </c>
      <c r="R15" s="59">
        <f t="shared" si="5"/>
        <v>372835000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832627000</v>
      </c>
      <c r="X15" s="60">
        <f t="shared" si="5"/>
        <v>25485000</v>
      </c>
      <c r="Y15" s="59">
        <f t="shared" si="5"/>
        <v>807142000</v>
      </c>
      <c r="Z15" s="61">
        <f>+IF(X15&lt;&gt;0,+(Y15/X15)*100,0)</f>
        <v>3167.125760251128</v>
      </c>
      <c r="AA15" s="62">
        <f>SUM(AA16:AA20)</f>
        <v>33980000</v>
      </c>
    </row>
    <row r="16" spans="1:27" ht="12.75">
      <c r="A16" s="291" t="s">
        <v>234</v>
      </c>
      <c r="B16" s="300"/>
      <c r="C16" s="60">
        <v>5788142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463082401</v>
      </c>
      <c r="D17" s="340"/>
      <c r="E17" s="60"/>
      <c r="F17" s="59"/>
      <c r="G17" s="59"/>
      <c r="H17" s="60"/>
      <c r="I17" s="60"/>
      <c r="J17" s="59"/>
      <c r="K17" s="59"/>
      <c r="L17" s="60">
        <v>134149000</v>
      </c>
      <c r="M17" s="60">
        <v>54606000</v>
      </c>
      <c r="N17" s="59">
        <v>188755000</v>
      </c>
      <c r="O17" s="59">
        <v>23798000</v>
      </c>
      <c r="P17" s="60">
        <v>63050000</v>
      </c>
      <c r="Q17" s="60">
        <v>33781000</v>
      </c>
      <c r="R17" s="59">
        <v>120629000</v>
      </c>
      <c r="S17" s="59"/>
      <c r="T17" s="60"/>
      <c r="U17" s="60"/>
      <c r="V17" s="59"/>
      <c r="W17" s="59">
        <v>309384000</v>
      </c>
      <c r="X17" s="60"/>
      <c r="Y17" s="59">
        <v>309384000</v>
      </c>
      <c r="Z17" s="61"/>
      <c r="AA17" s="62"/>
    </row>
    <row r="18" spans="1:27" ht="12.75">
      <c r="A18" s="291" t="s">
        <v>82</v>
      </c>
      <c r="B18" s="136"/>
      <c r="C18" s="60">
        <v>161188746</v>
      </c>
      <c r="D18" s="340"/>
      <c r="E18" s="60"/>
      <c r="F18" s="59"/>
      <c r="G18" s="59">
        <v>17939000</v>
      </c>
      <c r="H18" s="60">
        <v>5090000</v>
      </c>
      <c r="I18" s="60">
        <v>22394000</v>
      </c>
      <c r="J18" s="59">
        <v>45423000</v>
      </c>
      <c r="K18" s="59">
        <v>32600000</v>
      </c>
      <c r="L18" s="60">
        <v>37943000</v>
      </c>
      <c r="M18" s="60">
        <v>41819000</v>
      </c>
      <c r="N18" s="59">
        <v>112362000</v>
      </c>
      <c r="O18" s="59">
        <v>10181000</v>
      </c>
      <c r="P18" s="60">
        <v>67645000</v>
      </c>
      <c r="Q18" s="60">
        <v>22415000</v>
      </c>
      <c r="R18" s="59">
        <v>100241000</v>
      </c>
      <c r="S18" s="59"/>
      <c r="T18" s="60"/>
      <c r="U18" s="60"/>
      <c r="V18" s="59"/>
      <c r="W18" s="59">
        <v>258026000</v>
      </c>
      <c r="X18" s="60"/>
      <c r="Y18" s="59">
        <v>258026000</v>
      </c>
      <c r="Z18" s="61"/>
      <c r="AA18" s="62"/>
    </row>
    <row r="19" spans="1:27" ht="12.75">
      <c r="A19" s="291" t="s">
        <v>236</v>
      </c>
      <c r="B19" s="136"/>
      <c r="C19" s="60">
        <v>2630842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1115939323</v>
      </c>
      <c r="D20" s="340"/>
      <c r="E20" s="60">
        <v>33980000</v>
      </c>
      <c r="F20" s="59">
        <v>33980000</v>
      </c>
      <c r="G20" s="59">
        <v>643000</v>
      </c>
      <c r="H20" s="60">
        <v>2404000</v>
      </c>
      <c r="I20" s="60">
        <v>12506000</v>
      </c>
      <c r="J20" s="59">
        <v>15553000</v>
      </c>
      <c r="K20" s="59">
        <v>12902000</v>
      </c>
      <c r="L20" s="60">
        <v>59186000</v>
      </c>
      <c r="M20" s="60">
        <v>25611000</v>
      </c>
      <c r="N20" s="59">
        <v>97699000</v>
      </c>
      <c r="O20" s="59">
        <v>4529000</v>
      </c>
      <c r="P20" s="60">
        <v>35181000</v>
      </c>
      <c r="Q20" s="60">
        <v>112255000</v>
      </c>
      <c r="R20" s="59">
        <v>151965000</v>
      </c>
      <c r="S20" s="59"/>
      <c r="T20" s="60"/>
      <c r="U20" s="60"/>
      <c r="V20" s="59"/>
      <c r="W20" s="59">
        <v>265217000</v>
      </c>
      <c r="X20" s="60">
        <v>25485000</v>
      </c>
      <c r="Y20" s="59">
        <v>239732000</v>
      </c>
      <c r="Z20" s="61">
        <v>940.68</v>
      </c>
      <c r="AA20" s="62">
        <v>33980000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211655580</v>
      </c>
      <c r="D22" s="344">
        <f t="shared" si="6"/>
        <v>0</v>
      </c>
      <c r="E22" s="343">
        <f t="shared" si="6"/>
        <v>103556499</v>
      </c>
      <c r="F22" s="345">
        <f t="shared" si="6"/>
        <v>103556028</v>
      </c>
      <c r="G22" s="345">
        <f t="shared" si="6"/>
        <v>134000</v>
      </c>
      <c r="H22" s="343">
        <f t="shared" si="6"/>
        <v>0</v>
      </c>
      <c r="I22" s="343">
        <f t="shared" si="6"/>
        <v>19492000</v>
      </c>
      <c r="J22" s="345">
        <f t="shared" si="6"/>
        <v>19626000</v>
      </c>
      <c r="K22" s="345">
        <f t="shared" si="6"/>
        <v>15161000</v>
      </c>
      <c r="L22" s="343">
        <f t="shared" si="6"/>
        <v>27287000</v>
      </c>
      <c r="M22" s="343">
        <f t="shared" si="6"/>
        <v>126243000</v>
      </c>
      <c r="N22" s="345">
        <f t="shared" si="6"/>
        <v>168691000</v>
      </c>
      <c r="O22" s="345">
        <f t="shared" si="6"/>
        <v>17170000</v>
      </c>
      <c r="P22" s="343">
        <f t="shared" si="6"/>
        <v>15899000</v>
      </c>
      <c r="Q22" s="343">
        <f t="shared" si="6"/>
        <v>8707000</v>
      </c>
      <c r="R22" s="345">
        <f t="shared" si="6"/>
        <v>41776000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230093000</v>
      </c>
      <c r="X22" s="343">
        <f t="shared" si="6"/>
        <v>77667021</v>
      </c>
      <c r="Y22" s="345">
        <f t="shared" si="6"/>
        <v>152425979</v>
      </c>
      <c r="Z22" s="336">
        <f>+IF(X22&lt;&gt;0,+(Y22/X22)*100,0)</f>
        <v>196.2557299577642</v>
      </c>
      <c r="AA22" s="350">
        <f>SUM(AA23:AA32)</f>
        <v>103556028</v>
      </c>
    </row>
    <row r="23" spans="1:27" ht="12.75">
      <c r="A23" s="361" t="s">
        <v>237</v>
      </c>
      <c r="B23" s="142"/>
      <c r="C23" s="60">
        <v>14616178</v>
      </c>
      <c r="D23" s="340"/>
      <c r="E23" s="60"/>
      <c r="F23" s="59"/>
      <c r="G23" s="59"/>
      <c r="H23" s="60"/>
      <c r="I23" s="60"/>
      <c r="J23" s="59"/>
      <c r="K23" s="59"/>
      <c r="L23" s="60">
        <v>2250000</v>
      </c>
      <c r="M23" s="60">
        <v>18855000</v>
      </c>
      <c r="N23" s="59">
        <v>21105000</v>
      </c>
      <c r="O23" s="59">
        <v>-3951000</v>
      </c>
      <c r="P23" s="60">
        <v>2179000</v>
      </c>
      <c r="Q23" s="60">
        <v>794000</v>
      </c>
      <c r="R23" s="59">
        <v>-978000</v>
      </c>
      <c r="S23" s="59"/>
      <c r="T23" s="60"/>
      <c r="U23" s="60"/>
      <c r="V23" s="59"/>
      <c r="W23" s="59">
        <v>20127000</v>
      </c>
      <c r="X23" s="60"/>
      <c r="Y23" s="59">
        <v>20127000</v>
      </c>
      <c r="Z23" s="61"/>
      <c r="AA23" s="62"/>
    </row>
    <row r="24" spans="1:27" ht="12.75">
      <c r="A24" s="361" t="s">
        <v>238</v>
      </c>
      <c r="B24" s="142"/>
      <c r="C24" s="60">
        <v>5112445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4232259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>
        <v>458000</v>
      </c>
      <c r="P26" s="362"/>
      <c r="Q26" s="362"/>
      <c r="R26" s="364">
        <v>458000</v>
      </c>
      <c r="S26" s="364"/>
      <c r="T26" s="362"/>
      <c r="U26" s="362"/>
      <c r="V26" s="364"/>
      <c r="W26" s="364">
        <v>458000</v>
      </c>
      <c r="X26" s="362"/>
      <c r="Y26" s="364">
        <v>458000</v>
      </c>
      <c r="Z26" s="365"/>
      <c r="AA26" s="366"/>
    </row>
    <row r="27" spans="1:27" ht="12.75">
      <c r="A27" s="361" t="s">
        <v>241</v>
      </c>
      <c r="B27" s="147"/>
      <c r="C27" s="60">
        <v>3000345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1393099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>
        <v>84799259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48118094</v>
      </c>
      <c r="D30" s="340"/>
      <c r="E30" s="60"/>
      <c r="F30" s="59"/>
      <c r="G30" s="59">
        <v>134000</v>
      </c>
      <c r="H30" s="60"/>
      <c r="I30" s="60">
        <v>512000</v>
      </c>
      <c r="J30" s="59">
        <v>646000</v>
      </c>
      <c r="K30" s="59"/>
      <c r="L30" s="60"/>
      <c r="M30" s="60">
        <v>240000</v>
      </c>
      <c r="N30" s="59">
        <v>240000</v>
      </c>
      <c r="O30" s="59">
        <v>20075000</v>
      </c>
      <c r="P30" s="60">
        <v>-81000</v>
      </c>
      <c r="Q30" s="60">
        <v>3813000</v>
      </c>
      <c r="R30" s="59">
        <v>23807000</v>
      </c>
      <c r="S30" s="59"/>
      <c r="T30" s="60"/>
      <c r="U30" s="60"/>
      <c r="V30" s="59"/>
      <c r="W30" s="59">
        <v>24693000</v>
      </c>
      <c r="X30" s="60"/>
      <c r="Y30" s="59">
        <v>24693000</v>
      </c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50383901</v>
      </c>
      <c r="D32" s="340"/>
      <c r="E32" s="60">
        <v>103556499</v>
      </c>
      <c r="F32" s="59">
        <v>103556028</v>
      </c>
      <c r="G32" s="59"/>
      <c r="H32" s="60"/>
      <c r="I32" s="60">
        <v>18980000</v>
      </c>
      <c r="J32" s="59">
        <v>18980000</v>
      </c>
      <c r="K32" s="59">
        <v>15161000</v>
      </c>
      <c r="L32" s="60">
        <v>25037000</v>
      </c>
      <c r="M32" s="60">
        <v>107148000</v>
      </c>
      <c r="N32" s="59">
        <v>147346000</v>
      </c>
      <c r="O32" s="59">
        <v>588000</v>
      </c>
      <c r="P32" s="60">
        <v>13801000</v>
      </c>
      <c r="Q32" s="60">
        <v>4100000</v>
      </c>
      <c r="R32" s="59">
        <v>18489000</v>
      </c>
      <c r="S32" s="59"/>
      <c r="T32" s="60"/>
      <c r="U32" s="60"/>
      <c r="V32" s="59"/>
      <c r="W32" s="59">
        <v>184815000</v>
      </c>
      <c r="X32" s="60">
        <v>77667021</v>
      </c>
      <c r="Y32" s="59">
        <v>107147979</v>
      </c>
      <c r="Z32" s="61">
        <v>137.96</v>
      </c>
      <c r="AA32" s="62">
        <v>103556028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652280785</v>
      </c>
      <c r="D40" s="344">
        <f t="shared" si="9"/>
        <v>0</v>
      </c>
      <c r="E40" s="343">
        <f t="shared" si="9"/>
        <v>2446235450</v>
      </c>
      <c r="F40" s="345">
        <f t="shared" si="9"/>
        <v>2457235170</v>
      </c>
      <c r="G40" s="345">
        <f t="shared" si="9"/>
        <v>3952000</v>
      </c>
      <c r="H40" s="343">
        <f t="shared" si="9"/>
        <v>40265000</v>
      </c>
      <c r="I40" s="343">
        <f t="shared" si="9"/>
        <v>35448000</v>
      </c>
      <c r="J40" s="345">
        <f t="shared" si="9"/>
        <v>79665000</v>
      </c>
      <c r="K40" s="345">
        <f t="shared" si="9"/>
        <v>46720000</v>
      </c>
      <c r="L40" s="343">
        <f t="shared" si="9"/>
        <v>37475000</v>
      </c>
      <c r="M40" s="343">
        <f t="shared" si="9"/>
        <v>38768000</v>
      </c>
      <c r="N40" s="345">
        <f t="shared" si="9"/>
        <v>122963000</v>
      </c>
      <c r="O40" s="345">
        <f t="shared" si="9"/>
        <v>28726000</v>
      </c>
      <c r="P40" s="343">
        <f t="shared" si="9"/>
        <v>99889000</v>
      </c>
      <c r="Q40" s="343">
        <f t="shared" si="9"/>
        <v>47041000</v>
      </c>
      <c r="R40" s="345">
        <f t="shared" si="9"/>
        <v>175656000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378284000</v>
      </c>
      <c r="X40" s="343">
        <f t="shared" si="9"/>
        <v>1842926378</v>
      </c>
      <c r="Y40" s="345">
        <f t="shared" si="9"/>
        <v>-1464642378</v>
      </c>
      <c r="Z40" s="336">
        <f>+IF(X40&lt;&gt;0,+(Y40/X40)*100,0)</f>
        <v>-79.47373240104548</v>
      </c>
      <c r="AA40" s="350">
        <f>SUM(AA41:AA49)</f>
        <v>2457235170</v>
      </c>
    </row>
    <row r="41" spans="1:27" ht="12.75">
      <c r="A41" s="361" t="s">
        <v>248</v>
      </c>
      <c r="B41" s="142"/>
      <c r="C41" s="362">
        <v>2685577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13413000</v>
      </c>
      <c r="Q41" s="362"/>
      <c r="R41" s="364">
        <v>13413000</v>
      </c>
      <c r="S41" s="364"/>
      <c r="T41" s="362"/>
      <c r="U41" s="362"/>
      <c r="V41" s="364"/>
      <c r="W41" s="364">
        <v>13413000</v>
      </c>
      <c r="X41" s="362"/>
      <c r="Y41" s="364">
        <v>13413000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22734033</v>
      </c>
      <c r="D43" s="369"/>
      <c r="E43" s="305"/>
      <c r="F43" s="370"/>
      <c r="G43" s="370">
        <v>38000</v>
      </c>
      <c r="H43" s="305">
        <v>3708000</v>
      </c>
      <c r="I43" s="305">
        <v>6500000</v>
      </c>
      <c r="J43" s="370">
        <v>10246000</v>
      </c>
      <c r="K43" s="370">
        <v>182000</v>
      </c>
      <c r="L43" s="305">
        <v>619000</v>
      </c>
      <c r="M43" s="305">
        <v>6052000</v>
      </c>
      <c r="N43" s="370">
        <v>6853000</v>
      </c>
      <c r="O43" s="370">
        <v>2670000</v>
      </c>
      <c r="P43" s="305">
        <v>36977000</v>
      </c>
      <c r="Q43" s="305">
        <v>-1004000</v>
      </c>
      <c r="R43" s="370">
        <v>38643000</v>
      </c>
      <c r="S43" s="370"/>
      <c r="T43" s="305"/>
      <c r="U43" s="305"/>
      <c r="V43" s="370"/>
      <c r="W43" s="370">
        <v>55742000</v>
      </c>
      <c r="X43" s="305"/>
      <c r="Y43" s="370">
        <v>55742000</v>
      </c>
      <c r="Z43" s="371"/>
      <c r="AA43" s="303"/>
    </row>
    <row r="44" spans="1:27" ht="12.75">
      <c r="A44" s="361" t="s">
        <v>251</v>
      </c>
      <c r="B44" s="136"/>
      <c r="C44" s="60">
        <v>23146602</v>
      </c>
      <c r="D44" s="368"/>
      <c r="E44" s="54"/>
      <c r="F44" s="53"/>
      <c r="G44" s="53"/>
      <c r="H44" s="54">
        <v>17000</v>
      </c>
      <c r="I44" s="54">
        <v>240000</v>
      </c>
      <c r="J44" s="53">
        <v>257000</v>
      </c>
      <c r="K44" s="53">
        <v>220000</v>
      </c>
      <c r="L44" s="54">
        <v>1039000</v>
      </c>
      <c r="M44" s="54">
        <v>2000</v>
      </c>
      <c r="N44" s="53">
        <v>1261000</v>
      </c>
      <c r="O44" s="53">
        <v>497000</v>
      </c>
      <c r="P44" s="54">
        <v>5641000</v>
      </c>
      <c r="Q44" s="54">
        <v>1656000</v>
      </c>
      <c r="R44" s="53">
        <v>7794000</v>
      </c>
      <c r="S44" s="53"/>
      <c r="T44" s="54"/>
      <c r="U44" s="54"/>
      <c r="V44" s="53"/>
      <c r="W44" s="53">
        <v>9312000</v>
      </c>
      <c r="X44" s="54"/>
      <c r="Y44" s="53">
        <v>9312000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32688507</v>
      </c>
      <c r="D47" s="368"/>
      <c r="E47" s="54"/>
      <c r="F47" s="53"/>
      <c r="G47" s="53"/>
      <c r="H47" s="54"/>
      <c r="I47" s="54">
        <v>121000</v>
      </c>
      <c r="J47" s="53">
        <v>121000</v>
      </c>
      <c r="K47" s="53">
        <v>144000</v>
      </c>
      <c r="L47" s="54">
        <v>171000</v>
      </c>
      <c r="M47" s="54">
        <v>46000</v>
      </c>
      <c r="N47" s="53">
        <v>361000</v>
      </c>
      <c r="O47" s="53">
        <v>125000</v>
      </c>
      <c r="P47" s="54">
        <v>37000</v>
      </c>
      <c r="Q47" s="54">
        <v>478000</v>
      </c>
      <c r="R47" s="53">
        <v>640000</v>
      </c>
      <c r="S47" s="53"/>
      <c r="T47" s="54"/>
      <c r="U47" s="54"/>
      <c r="V47" s="53"/>
      <c r="W47" s="53">
        <v>1122000</v>
      </c>
      <c r="X47" s="54"/>
      <c r="Y47" s="53">
        <v>1122000</v>
      </c>
      <c r="Z47" s="94"/>
      <c r="AA47" s="95"/>
    </row>
    <row r="48" spans="1:27" ht="12.75">
      <c r="A48" s="361" t="s">
        <v>255</v>
      </c>
      <c r="B48" s="136"/>
      <c r="C48" s="60">
        <v>134552527</v>
      </c>
      <c r="D48" s="368"/>
      <c r="E48" s="54"/>
      <c r="F48" s="53"/>
      <c r="G48" s="53">
        <v>622000</v>
      </c>
      <c r="H48" s="54">
        <v>32017000</v>
      </c>
      <c r="I48" s="54">
        <v>15751000</v>
      </c>
      <c r="J48" s="53">
        <v>48390000</v>
      </c>
      <c r="K48" s="53">
        <v>18507000</v>
      </c>
      <c r="L48" s="54">
        <v>19588000</v>
      </c>
      <c r="M48" s="54">
        <v>8213000</v>
      </c>
      <c r="N48" s="53">
        <v>46308000</v>
      </c>
      <c r="O48" s="53">
        <v>9671000</v>
      </c>
      <c r="P48" s="54">
        <v>10795000</v>
      </c>
      <c r="Q48" s="54">
        <v>16813000</v>
      </c>
      <c r="R48" s="53">
        <v>37279000</v>
      </c>
      <c r="S48" s="53"/>
      <c r="T48" s="54"/>
      <c r="U48" s="54"/>
      <c r="V48" s="53"/>
      <c r="W48" s="53">
        <v>131977000</v>
      </c>
      <c r="X48" s="54"/>
      <c r="Y48" s="53">
        <v>131977000</v>
      </c>
      <c r="Z48" s="94"/>
      <c r="AA48" s="95"/>
    </row>
    <row r="49" spans="1:27" ht="12.75">
      <c r="A49" s="361" t="s">
        <v>93</v>
      </c>
      <c r="B49" s="136"/>
      <c r="C49" s="54">
        <v>436473539</v>
      </c>
      <c r="D49" s="368"/>
      <c r="E49" s="54">
        <v>2446235450</v>
      </c>
      <c r="F49" s="53">
        <v>2457235170</v>
      </c>
      <c r="G49" s="53">
        <v>3292000</v>
      </c>
      <c r="H49" s="54">
        <v>4523000</v>
      </c>
      <c r="I49" s="54">
        <v>12836000</v>
      </c>
      <c r="J49" s="53">
        <v>20651000</v>
      </c>
      <c r="K49" s="53">
        <v>27667000</v>
      </c>
      <c r="L49" s="54">
        <v>16058000</v>
      </c>
      <c r="M49" s="54">
        <v>24455000</v>
      </c>
      <c r="N49" s="53">
        <v>68180000</v>
      </c>
      <c r="O49" s="53">
        <v>15763000</v>
      </c>
      <c r="P49" s="54">
        <v>33026000</v>
      </c>
      <c r="Q49" s="54">
        <v>29098000</v>
      </c>
      <c r="R49" s="53">
        <v>77887000</v>
      </c>
      <c r="S49" s="53"/>
      <c r="T49" s="54"/>
      <c r="U49" s="54"/>
      <c r="V49" s="53"/>
      <c r="W49" s="53">
        <v>166718000</v>
      </c>
      <c r="X49" s="54">
        <v>1842926378</v>
      </c>
      <c r="Y49" s="53">
        <v>-1676208378</v>
      </c>
      <c r="Z49" s="94">
        <v>-90.95</v>
      </c>
      <c r="AA49" s="95">
        <v>2457235170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2011903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38000</v>
      </c>
      <c r="J54" s="345">
        <f t="shared" si="12"/>
        <v>38000</v>
      </c>
      <c r="K54" s="345">
        <f t="shared" si="12"/>
        <v>0</v>
      </c>
      <c r="L54" s="343">
        <f t="shared" si="12"/>
        <v>64000</v>
      </c>
      <c r="M54" s="343">
        <f t="shared" si="12"/>
        <v>0</v>
      </c>
      <c r="N54" s="345">
        <f t="shared" si="12"/>
        <v>64000</v>
      </c>
      <c r="O54" s="345">
        <f t="shared" si="12"/>
        <v>-62000</v>
      </c>
      <c r="P54" s="343">
        <f t="shared" si="12"/>
        <v>207000</v>
      </c>
      <c r="Q54" s="343">
        <f t="shared" si="12"/>
        <v>0</v>
      </c>
      <c r="R54" s="345">
        <f t="shared" si="12"/>
        <v>145000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247000</v>
      </c>
      <c r="X54" s="343">
        <f t="shared" si="12"/>
        <v>0</v>
      </c>
      <c r="Y54" s="345">
        <f t="shared" si="12"/>
        <v>247000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>
        <v>2011903</v>
      </c>
      <c r="D55" s="340"/>
      <c r="E55" s="60"/>
      <c r="F55" s="59"/>
      <c r="G55" s="59"/>
      <c r="H55" s="60"/>
      <c r="I55" s="60">
        <v>38000</v>
      </c>
      <c r="J55" s="59">
        <v>38000</v>
      </c>
      <c r="K55" s="59"/>
      <c r="L55" s="60">
        <v>64000</v>
      </c>
      <c r="M55" s="60"/>
      <c r="N55" s="59">
        <v>64000</v>
      </c>
      <c r="O55" s="59">
        <v>-62000</v>
      </c>
      <c r="P55" s="60">
        <v>207000</v>
      </c>
      <c r="Q55" s="60"/>
      <c r="R55" s="59">
        <v>145000</v>
      </c>
      <c r="S55" s="59"/>
      <c r="T55" s="60"/>
      <c r="U55" s="60"/>
      <c r="V55" s="59"/>
      <c r="W55" s="59">
        <v>247000</v>
      </c>
      <c r="X55" s="60"/>
      <c r="Y55" s="59">
        <v>247000</v>
      </c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40382503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147000</v>
      </c>
      <c r="H57" s="343">
        <f t="shared" si="13"/>
        <v>1212000</v>
      </c>
      <c r="I57" s="343">
        <f t="shared" si="13"/>
        <v>102273000</v>
      </c>
      <c r="J57" s="345">
        <f t="shared" si="13"/>
        <v>103632000</v>
      </c>
      <c r="K57" s="345">
        <f t="shared" si="13"/>
        <v>3040000</v>
      </c>
      <c r="L57" s="343">
        <f t="shared" si="13"/>
        <v>5963000</v>
      </c>
      <c r="M57" s="343">
        <f t="shared" si="13"/>
        <v>5000</v>
      </c>
      <c r="N57" s="345">
        <f t="shared" si="13"/>
        <v>9008000</v>
      </c>
      <c r="O57" s="345">
        <f t="shared" si="13"/>
        <v>2448000</v>
      </c>
      <c r="P57" s="343">
        <f t="shared" si="13"/>
        <v>-16810000</v>
      </c>
      <c r="Q57" s="343">
        <f t="shared" si="13"/>
        <v>2742000</v>
      </c>
      <c r="R57" s="345">
        <f t="shared" si="13"/>
        <v>-11620000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101020000</v>
      </c>
      <c r="X57" s="343">
        <f t="shared" si="13"/>
        <v>0</v>
      </c>
      <c r="Y57" s="345">
        <f t="shared" si="13"/>
        <v>101020000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40382503</v>
      </c>
      <c r="D58" s="340"/>
      <c r="E58" s="60"/>
      <c r="F58" s="59"/>
      <c r="G58" s="59">
        <v>147000</v>
      </c>
      <c r="H58" s="60">
        <v>1212000</v>
      </c>
      <c r="I58" s="60">
        <v>102273000</v>
      </c>
      <c r="J58" s="59">
        <v>103632000</v>
      </c>
      <c r="K58" s="59">
        <v>3040000</v>
      </c>
      <c r="L58" s="60">
        <v>5963000</v>
      </c>
      <c r="M58" s="60">
        <v>5000</v>
      </c>
      <c r="N58" s="59">
        <v>9008000</v>
      </c>
      <c r="O58" s="59">
        <v>2448000</v>
      </c>
      <c r="P58" s="60">
        <v>-16810000</v>
      </c>
      <c r="Q58" s="60">
        <v>2742000</v>
      </c>
      <c r="R58" s="59">
        <v>-11620000</v>
      </c>
      <c r="S58" s="59"/>
      <c r="T58" s="60"/>
      <c r="U58" s="60"/>
      <c r="V58" s="59"/>
      <c r="W58" s="59">
        <v>101020000</v>
      </c>
      <c r="X58" s="60"/>
      <c r="Y58" s="59">
        <v>101020000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4180294506</v>
      </c>
      <c r="D60" s="346">
        <f t="shared" si="14"/>
        <v>0</v>
      </c>
      <c r="E60" s="219">
        <f t="shared" si="14"/>
        <v>3349998662</v>
      </c>
      <c r="F60" s="264">
        <f t="shared" si="14"/>
        <v>3360997911</v>
      </c>
      <c r="G60" s="264">
        <f t="shared" si="14"/>
        <v>28857000</v>
      </c>
      <c r="H60" s="219">
        <f t="shared" si="14"/>
        <v>93296000</v>
      </c>
      <c r="I60" s="219">
        <f t="shared" si="14"/>
        <v>353883000</v>
      </c>
      <c r="J60" s="264">
        <f t="shared" si="14"/>
        <v>476036000</v>
      </c>
      <c r="K60" s="264">
        <f t="shared" si="14"/>
        <v>280026000</v>
      </c>
      <c r="L60" s="219">
        <f t="shared" si="14"/>
        <v>492838000</v>
      </c>
      <c r="M60" s="219">
        <f t="shared" si="14"/>
        <v>630216000</v>
      </c>
      <c r="N60" s="264">
        <f t="shared" si="14"/>
        <v>1403080000</v>
      </c>
      <c r="O60" s="264">
        <f t="shared" si="14"/>
        <v>145037000</v>
      </c>
      <c r="P60" s="219">
        <f t="shared" si="14"/>
        <v>410822000</v>
      </c>
      <c r="Q60" s="219">
        <f t="shared" si="14"/>
        <v>392743000</v>
      </c>
      <c r="R60" s="264">
        <f t="shared" si="14"/>
        <v>948602000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2827718000</v>
      </c>
      <c r="X60" s="219">
        <f t="shared" si="14"/>
        <v>2520748434</v>
      </c>
      <c r="Y60" s="264">
        <f t="shared" si="14"/>
        <v>306969566</v>
      </c>
      <c r="Z60" s="337">
        <f>+IF(X60&lt;&gt;0,+(Y60/X60)*100,0)</f>
        <v>12.17771523169773</v>
      </c>
      <c r="AA60" s="232">
        <f>+AA57+AA54+AA51+AA40+AA37+AA34+AA22+AA5</f>
        <v>3360997911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2720984265</v>
      </c>
      <c r="D5" s="357">
        <f t="shared" si="0"/>
        <v>0</v>
      </c>
      <c r="E5" s="356">
        <f t="shared" si="0"/>
        <v>3731461094</v>
      </c>
      <c r="F5" s="358">
        <f t="shared" si="0"/>
        <v>2150472713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1612854535</v>
      </c>
      <c r="Y5" s="358">
        <f t="shared" si="0"/>
        <v>-1612854535</v>
      </c>
      <c r="Z5" s="359">
        <f>+IF(X5&lt;&gt;0,+(Y5/X5)*100,0)</f>
        <v>-100</v>
      </c>
      <c r="AA5" s="360">
        <f>+AA6+AA8+AA11+AA13+AA15</f>
        <v>2150472713</v>
      </c>
    </row>
    <row r="6" spans="1:27" ht="12.75">
      <c r="A6" s="361" t="s">
        <v>205</v>
      </c>
      <c r="B6" s="142"/>
      <c r="C6" s="60">
        <f>+C7</f>
        <v>504334055</v>
      </c>
      <c r="D6" s="340">
        <f aca="true" t="shared" si="1" ref="D6:AA6">+D7</f>
        <v>0</v>
      </c>
      <c r="E6" s="60">
        <f t="shared" si="1"/>
        <v>2334703686</v>
      </c>
      <c r="F6" s="59">
        <f t="shared" si="1"/>
        <v>1164086000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873064500</v>
      </c>
      <c r="Y6" s="59">
        <f t="shared" si="1"/>
        <v>-873064500</v>
      </c>
      <c r="Z6" s="61">
        <f>+IF(X6&lt;&gt;0,+(Y6/X6)*100,0)</f>
        <v>-100</v>
      </c>
      <c r="AA6" s="62">
        <f t="shared" si="1"/>
        <v>1164086000</v>
      </c>
    </row>
    <row r="7" spans="1:27" ht="12.75">
      <c r="A7" s="291" t="s">
        <v>229</v>
      </c>
      <c r="B7" s="142"/>
      <c r="C7" s="60">
        <v>504334055</v>
      </c>
      <c r="D7" s="340"/>
      <c r="E7" s="60">
        <v>2334703686</v>
      </c>
      <c r="F7" s="59">
        <v>1164086000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873064500</v>
      </c>
      <c r="Y7" s="59">
        <v>-873064500</v>
      </c>
      <c r="Z7" s="61">
        <v>-100</v>
      </c>
      <c r="AA7" s="62">
        <v>1164086000</v>
      </c>
    </row>
    <row r="8" spans="1:27" ht="12.75">
      <c r="A8" s="361" t="s">
        <v>206</v>
      </c>
      <c r="B8" s="142"/>
      <c r="C8" s="60">
        <f aca="true" t="shared" si="2" ref="C8:Y8">SUM(C9:C10)</f>
        <v>594359369</v>
      </c>
      <c r="D8" s="340">
        <f t="shared" si="2"/>
        <v>0</v>
      </c>
      <c r="E8" s="60">
        <f t="shared" si="2"/>
        <v>913387000</v>
      </c>
      <c r="F8" s="59">
        <f t="shared" si="2"/>
        <v>516686000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387514500</v>
      </c>
      <c r="Y8" s="59">
        <f t="shared" si="2"/>
        <v>-387514500</v>
      </c>
      <c r="Z8" s="61">
        <f>+IF(X8&lt;&gt;0,+(Y8/X8)*100,0)</f>
        <v>-100</v>
      </c>
      <c r="AA8" s="62">
        <f>SUM(AA9:AA10)</f>
        <v>516686000</v>
      </c>
    </row>
    <row r="9" spans="1:27" ht="12.75">
      <c r="A9" s="291" t="s">
        <v>230</v>
      </c>
      <c r="B9" s="142"/>
      <c r="C9" s="60">
        <v>590453142</v>
      </c>
      <c r="D9" s="340"/>
      <c r="E9" s="60">
        <v>913387000</v>
      </c>
      <c r="F9" s="59">
        <v>516686000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387514500</v>
      </c>
      <c r="Y9" s="59">
        <v>-387514500</v>
      </c>
      <c r="Z9" s="61">
        <v>-100</v>
      </c>
      <c r="AA9" s="62">
        <v>516686000</v>
      </c>
    </row>
    <row r="10" spans="1:27" ht="12.75">
      <c r="A10" s="291" t="s">
        <v>231</v>
      </c>
      <c r="B10" s="142"/>
      <c r="C10" s="60">
        <v>3906227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247359295</v>
      </c>
      <c r="D11" s="363">
        <f aca="true" t="shared" si="3" ref="D11:AA11">+D12</f>
        <v>0</v>
      </c>
      <c r="E11" s="362">
        <f t="shared" si="3"/>
        <v>266142123</v>
      </c>
      <c r="F11" s="364">
        <f t="shared" si="3"/>
        <v>266142428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199606821</v>
      </c>
      <c r="Y11" s="364">
        <f t="shared" si="3"/>
        <v>-199606821</v>
      </c>
      <c r="Z11" s="365">
        <f>+IF(X11&lt;&gt;0,+(Y11/X11)*100,0)</f>
        <v>-100</v>
      </c>
      <c r="AA11" s="366">
        <f t="shared" si="3"/>
        <v>266142428</v>
      </c>
    </row>
    <row r="12" spans="1:27" ht="12.75">
      <c r="A12" s="291" t="s">
        <v>232</v>
      </c>
      <c r="B12" s="136"/>
      <c r="C12" s="60">
        <v>247359295</v>
      </c>
      <c r="D12" s="340"/>
      <c r="E12" s="60">
        <v>266142123</v>
      </c>
      <c r="F12" s="59">
        <v>266142428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199606821</v>
      </c>
      <c r="Y12" s="59">
        <v>-199606821</v>
      </c>
      <c r="Z12" s="61">
        <v>-100</v>
      </c>
      <c r="AA12" s="62">
        <v>266142428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177428285</v>
      </c>
      <c r="F13" s="342">
        <f t="shared" si="4"/>
        <v>177428285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133071214</v>
      </c>
      <c r="Y13" s="342">
        <f t="shared" si="4"/>
        <v>-133071214</v>
      </c>
      <c r="Z13" s="335">
        <f>+IF(X13&lt;&gt;0,+(Y13/X13)*100,0)</f>
        <v>-100</v>
      </c>
      <c r="AA13" s="273">
        <f t="shared" si="4"/>
        <v>177428285</v>
      </c>
    </row>
    <row r="14" spans="1:27" ht="12.75">
      <c r="A14" s="291" t="s">
        <v>233</v>
      </c>
      <c r="B14" s="136"/>
      <c r="C14" s="60"/>
      <c r="D14" s="340"/>
      <c r="E14" s="60">
        <v>177428285</v>
      </c>
      <c r="F14" s="59">
        <v>177428285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133071214</v>
      </c>
      <c r="Y14" s="59">
        <v>-133071214</v>
      </c>
      <c r="Z14" s="61">
        <v>-100</v>
      </c>
      <c r="AA14" s="62">
        <v>177428285</v>
      </c>
    </row>
    <row r="15" spans="1:27" ht="12.75">
      <c r="A15" s="361" t="s">
        <v>209</v>
      </c>
      <c r="B15" s="136"/>
      <c r="C15" s="60">
        <f aca="true" t="shared" si="5" ref="C15:Y15">SUM(C16:C20)</f>
        <v>1374931546</v>
      </c>
      <c r="D15" s="340">
        <f t="shared" si="5"/>
        <v>0</v>
      </c>
      <c r="E15" s="60">
        <f t="shared" si="5"/>
        <v>39800000</v>
      </c>
      <c r="F15" s="59">
        <f t="shared" si="5"/>
        <v>26130000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19597500</v>
      </c>
      <c r="Y15" s="59">
        <f t="shared" si="5"/>
        <v>-19597500</v>
      </c>
      <c r="Z15" s="61">
        <f>+IF(X15&lt;&gt;0,+(Y15/X15)*100,0)</f>
        <v>-100</v>
      </c>
      <c r="AA15" s="62">
        <f>SUM(AA16:AA20)</f>
        <v>26130000</v>
      </c>
    </row>
    <row r="16" spans="1:27" ht="12.75">
      <c r="A16" s="291" t="s">
        <v>234</v>
      </c>
      <c r="B16" s="300"/>
      <c r="C16" s="60">
        <v>4732858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279495599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116051254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>
        <v>2512158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972139677</v>
      </c>
      <c r="D20" s="340"/>
      <c r="E20" s="60">
        <v>39800000</v>
      </c>
      <c r="F20" s="59">
        <v>26130000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19597500</v>
      </c>
      <c r="Y20" s="59">
        <v>-19597500</v>
      </c>
      <c r="Z20" s="61">
        <v>-100</v>
      </c>
      <c r="AA20" s="62">
        <v>26130000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177829420</v>
      </c>
      <c r="D22" s="344">
        <f t="shared" si="6"/>
        <v>0</v>
      </c>
      <c r="E22" s="343">
        <f t="shared" si="6"/>
        <v>85372484</v>
      </c>
      <c r="F22" s="345">
        <f t="shared" si="6"/>
        <v>-5175124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-3881343</v>
      </c>
      <c r="Y22" s="345">
        <f t="shared" si="6"/>
        <v>3881343</v>
      </c>
      <c r="Z22" s="336">
        <f>+IF(X22&lt;&gt;0,+(Y22/X22)*100,0)</f>
        <v>-100</v>
      </c>
      <c r="AA22" s="350">
        <f>SUM(AA23:AA32)</f>
        <v>-5175124</v>
      </c>
    </row>
    <row r="23" spans="1:27" ht="12.75">
      <c r="A23" s="361" t="s">
        <v>237</v>
      </c>
      <c r="B23" s="142"/>
      <c r="C23" s="60">
        <v>11818822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3768555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3119741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2211655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1026901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>
        <v>80973741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38388906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36521099</v>
      </c>
      <c r="D32" s="340"/>
      <c r="E32" s="60">
        <v>85372484</v>
      </c>
      <c r="F32" s="59">
        <v>-5175124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-3881343</v>
      </c>
      <c r="Y32" s="59">
        <v>3881343</v>
      </c>
      <c r="Z32" s="61">
        <v>-100</v>
      </c>
      <c r="AA32" s="62">
        <v>-5175124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612615215</v>
      </c>
      <c r="D40" s="344">
        <f t="shared" si="9"/>
        <v>0</v>
      </c>
      <c r="E40" s="343">
        <f t="shared" si="9"/>
        <v>1422588760</v>
      </c>
      <c r="F40" s="345">
        <f t="shared" si="9"/>
        <v>1867774500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1400830875</v>
      </c>
      <c r="Y40" s="345">
        <f t="shared" si="9"/>
        <v>-1400830875</v>
      </c>
      <c r="Z40" s="336">
        <f>+IF(X40&lt;&gt;0,+(Y40/X40)*100,0)</f>
        <v>-100</v>
      </c>
      <c r="AA40" s="350">
        <f>SUM(AA41:AA49)</f>
        <v>1867774500</v>
      </c>
    </row>
    <row r="41" spans="1:27" ht="12.75">
      <c r="A41" s="361" t="s">
        <v>248</v>
      </c>
      <c r="B41" s="142"/>
      <c r="C41" s="362">
        <v>2564423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20635967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19021398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18645493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104421473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447326461</v>
      </c>
      <c r="D49" s="368"/>
      <c r="E49" s="54">
        <v>1422588760</v>
      </c>
      <c r="F49" s="53">
        <v>1867774500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1400830875</v>
      </c>
      <c r="Y49" s="53">
        <v>-1400830875</v>
      </c>
      <c r="Z49" s="94">
        <v>-100</v>
      </c>
      <c r="AA49" s="95">
        <v>1867774500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1645097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>
        <v>1645097</v>
      </c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38238497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38238497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3551312494</v>
      </c>
      <c r="D60" s="346">
        <f t="shared" si="14"/>
        <v>0</v>
      </c>
      <c r="E60" s="219">
        <f t="shared" si="14"/>
        <v>5239422338</v>
      </c>
      <c r="F60" s="264">
        <f t="shared" si="14"/>
        <v>4013072089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3009804067</v>
      </c>
      <c r="Y60" s="264">
        <f t="shared" si="14"/>
        <v>-3009804067</v>
      </c>
      <c r="Z60" s="337">
        <f>+IF(X60&lt;&gt;0,+(Y60/X60)*100,0)</f>
        <v>-100</v>
      </c>
      <c r="AA60" s="232">
        <f>+AA57+AA54+AA51+AA40+AA37+AA34+AA22+AA5</f>
        <v>4013072089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2018-05-08T08:40:36Z</dcterms:created>
  <dcterms:modified xsi:type="dcterms:W3CDTF">2018-05-08T08:40:40Z</dcterms:modified>
  <cp:category/>
  <cp:version/>
  <cp:contentType/>
  <cp:contentStatus/>
</cp:coreProperties>
</file>