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<sst xmlns="http://schemas.openxmlformats.org/spreadsheetml/2006/main" count="857" uniqueCount="303">
  <si>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Mangaung(MAN)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</si>
  <si>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</si>
  <si>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</si>
  <si>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</si>
  <si>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</si>
  <si>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</si>
  <si>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</si>
  <si>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</si>
  <si>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</si>
  <si>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</si>
  <si>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</si>
  <si>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</si>
  <si>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</si>
  <si>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</si>
  <si>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</si>
  <si>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</si>
  <si>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</si>
  <si>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</si>
  <si>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</si>
  <si>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</si>
  <si>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</si>
  <si>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</si>
  <si>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</si>
  <si>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</si>
  <si>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</si>
  <si>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</si>
  <si>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</si>
  <si>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</si>
  <si>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</si>
  <si>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</si>
  <si>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</si>
  <si>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</si>
  <si>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</si>
  <si>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</si>
  <si>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</si>
  <si>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</si>
  <si>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</si>
  <si>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</si>
  <si>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</si>
  <si>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</si>
  <si>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</si>
  <si>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</si>
  <si>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</si>
  <si>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</si>
  <si>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</si>
  <si>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</si>
  <si>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</si>
  <si>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</si>
  <si>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</si>
  <si>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</si>
  <si>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</si>
  <si>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</si>
  <si>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</si>
  <si>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</si>
  <si>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</si>
  <si>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</si>
  <si>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</si>
  <si>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</si>
  <si>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</si>
  <si>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</si>
  <si>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</si>
  <si>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</si>
  <si>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</si>
  <si>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</si>
  <si>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</si>
  <si>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</si>
  <si>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</si>
  <si>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</si>
  <si>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</si>
  <si>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</si>
  <si>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Mangaung(MAN)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</si>
  <si>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</si>
  <si>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</si>
  <si>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</si>
  <si>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</si>
  <si>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</si>
  <si>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</si>
  <si>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</si>
  <si>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</si>
  <si>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</si>
  <si>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</si>
  <si>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</si>
  <si>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</si>
  <si>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</si>
  <si>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</si>
  <si>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</si>
  <si>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</si>
  <si>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</si>
  <si>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</si>
  <si>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</si>
  <si>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</si>
  <si>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</si>
  <si>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</si>
  <si>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</si>
  <si>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</si>
  <si>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</si>
  <si>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</si>
  <si>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</si>
  <si>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</si>
  <si>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</si>
  <si>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Mangaung(MAN)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</si>
  <si>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</si>
  <si>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</si>
  <si>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</si>
  <si>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</si>
  <si>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</si>
  <si>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</si>
  <si>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</si>
  <si>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</si>
  <si>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</si>
  <si>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</si>
  <si>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</si>
  <si>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</si>
  <si>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</si>
  <si>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</si>
  <si>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</si>
  <si>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</si>
  <si>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</si>
  <si>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</si>
  <si>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</si>
  <si>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</si>
  <si>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</si>
  <si>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</si>
  <si>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</si>
  <si>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</si>
  <si>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</si>
  <si>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</si>
  <si>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</si>
  <si>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</si>
  <si>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Mangaung(MAN)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</si>
  <si>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</si>
  <si>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</si>
  <si>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</si>
  <si>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</si>
  <si>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</si>
  <si>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</si>
  <si>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</si>
  <si>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</si>
  <si>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</si>
  <si>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</si>
  <si>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Mangaung(MAN)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</si>
  <si>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</si>
  <si>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</si>
  <si>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</si>
  <si>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</si>
  <si>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</si>
  <si>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</si>
  <si>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</si>
  <si>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</si>
  <si>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</si>
  <si>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</si>
  <si>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</si>
  <si>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</si>
  <si>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</si>
  <si>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</si>
  <si>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</si>
  <si>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</si>
  <si>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</si>
  <si>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</si>
  <si>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</si>
  <si>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</si>
  <si>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</si>
  <si>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</si>
  <si>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</si>
  <si>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</si>
  <si>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</si>
  <si>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</si>
  <si>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</si>
  <si>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</si>
  <si>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</si>
  <si>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</si>
  <si>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</si>
  <si>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</si>
  <si>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</si>
  <si>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Mangaung(MAN)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</si>
  <si>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</si>
  <si>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</si>
  <si>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</si>
  <si>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</si>
  <si>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</si>
  <si>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</si>
  <si>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</si>
  <si>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</si>
  <si>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</si>
  <si>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</si>
  <si>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</si>
  <si>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</si>
  <si>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</si>
  <si>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</si>
  <si>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</si>
  <si>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</si>
  <si>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</si>
  <si>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</si>
  <si>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</si>
  <si>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</si>
  <si>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</si>
  <si>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</si>
  <si>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</si>
  <si>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</si>
  <si>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</si>
  <si>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</si>
  <si>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</si>
  <si>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Mangaung(MAN)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</si>
  <si>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</si>
  <si>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</si>
  <si>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</si>
  <si>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</si>
  <si>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</si>
  <si>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</si>
  <si>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</si>
  <si>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</si>
  <si>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</si>
  <si>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</si>
  <si>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</si>
  <si>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</si>
  <si>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</si>
  <si>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</si>
  <si>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</si>
  <si>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</si>
  <si>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</si>
  <si>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</si>
  <si>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</si>
  <si>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</si>
  <si>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</si>
  <si>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</si>
  <si>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</si>
  <si>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</si>
  <si>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Mangaung(MAN)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</si>
  <si>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</si>
  <si>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</si>
  <si>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</si>
  <si>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</si>
  <si>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</si>
  <si>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</si>
  <si>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</si>
  <si>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</si>
  <si>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</si>
  <si>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</si>
  <si>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</si>
  <si>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</si>
  <si>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</si>
  <si>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</si>
  <si>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</si>
  <si>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</si>
  <si>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</si>
  <si>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</si>
  <si>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</si>
  <si>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</si>
  <si>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</si>
  <si>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</si>
  <si>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</si>
  <si>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</si>
  <si>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</si>
  <si>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</si>
  <si>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</si>
  <si>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</si>
  <si>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</si>
  <si>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</si>
  <si>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</si>
  <si>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</si>
  <si>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</si>
  <si>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</si>
  <si>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</si>
  <si>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Mangaung(MAN)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</si>
  <si>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</si>
  <si>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</si>
  <si>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Free State: Mangaung(MAN)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</si>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</sst>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993753704</v>
      </c>
      <c r="C5" s="19">
        <v>0</v>
      </c>
      <c r="D5" s="59">
        <v>1103200160</v>
      </c>
      <c r="E5" s="60">
        <v>1103200160</v>
      </c>
      <c r="F5" s="60">
        <v>98408059</v>
      </c>
      <c r="G5" s="60">
        <v>0</v>
      </c>
      <c r="H5" s="60">
        <v>98379941</v>
      </c>
      <c r="I5" s="60">
        <v>196788000</v>
      </c>
      <c r="J5" s="60">
        <v>105341250</v>
      </c>
      <c r="K5" s="60">
        <v>101715090</v>
      </c>
      <c r="L5" s="60">
        <v>90700357</v>
      </c>
      <c r="M5" s="60">
        <v>297756697</v>
      </c>
      <c r="N5" s="60">
        <v>85392448</v>
      </c>
      <c r="O5" s="60">
        <v>39527146</v>
      </c>
      <c r="P5" s="60">
        <v>96100815</v>
      </c>
      <c r="Q5" s="60">
        <v>221020409</v>
      </c>
      <c r="R5" s="60">
        <v>0</v>
      </c>
      <c r="S5" s="60">
        <v>0</v>
      </c>
      <c r="T5" s="60">
        <v>0</v>
      </c>
      <c r="U5" s="60">
        <v>0</v>
      </c>
      <c r="V5" s="60">
        <v>715565106</v>
      </c>
      <c r="W5" s="60">
        <v>827400123</v>
      </c>
      <c r="X5" s="60">
        <v>-111835017</v>
      </c>
      <c r="Y5" s="61">
        <v>-13.52</v>
      </c>
      <c r="Z5" s="62">
        <v>1103200160</v>
      </c>
    </row>
    <row r="6" spans="1:26" ht="13.5">
      <c r="A6" s="58" t="s">
        <v>32</v>
      </c>
      <c r="B6" s="19">
        <v>3187569169</v>
      </c>
      <c r="C6" s="19">
        <v>0</v>
      </c>
      <c r="D6" s="59">
        <v>3575638026</v>
      </c>
      <c r="E6" s="60">
        <v>3528633088</v>
      </c>
      <c r="F6" s="60">
        <v>322364726</v>
      </c>
      <c r="G6" s="60">
        <v>3376112</v>
      </c>
      <c r="H6" s="60">
        <v>324599243</v>
      </c>
      <c r="I6" s="60">
        <v>650340081</v>
      </c>
      <c r="J6" s="60">
        <v>191465151</v>
      </c>
      <c r="K6" s="60">
        <v>316464828</v>
      </c>
      <c r="L6" s="60">
        <v>258745419</v>
      </c>
      <c r="M6" s="60">
        <v>766675398</v>
      </c>
      <c r="N6" s="60">
        <v>263014549</v>
      </c>
      <c r="O6" s="60">
        <v>250907134</v>
      </c>
      <c r="P6" s="60">
        <v>249118086</v>
      </c>
      <c r="Q6" s="60">
        <v>763039769</v>
      </c>
      <c r="R6" s="60">
        <v>0</v>
      </c>
      <c r="S6" s="60">
        <v>0</v>
      </c>
      <c r="T6" s="60">
        <v>0</v>
      </c>
      <c r="U6" s="60">
        <v>0</v>
      </c>
      <c r="V6" s="60">
        <v>2180055248</v>
      </c>
      <c r="W6" s="60">
        <v>2725750410</v>
      </c>
      <c r="X6" s="60">
        <v>-545695162</v>
      </c>
      <c r="Y6" s="61">
        <v>-20.02</v>
      </c>
      <c r="Z6" s="62">
        <v>3528633088</v>
      </c>
    </row>
    <row r="7" spans="1:26" ht="13.5">
      <c r="A7" s="58" t="s">
        <v>33</v>
      </c>
      <c r="B7" s="19">
        <v>32311837</v>
      </c>
      <c r="C7" s="19">
        <v>0</v>
      </c>
      <c r="D7" s="59">
        <v>26983763</v>
      </c>
      <c r="E7" s="60">
        <v>8200548</v>
      </c>
      <c r="F7" s="60">
        <v>2051441</v>
      </c>
      <c r="G7" s="60">
        <v>897107</v>
      </c>
      <c r="H7" s="60">
        <v>1348437</v>
      </c>
      <c r="I7" s="60">
        <v>4296985</v>
      </c>
      <c r="J7" s="60">
        <v>2529796</v>
      </c>
      <c r="K7" s="60">
        <v>1823267</v>
      </c>
      <c r="L7" s="60">
        <v>2033485</v>
      </c>
      <c r="M7" s="60">
        <v>6386548</v>
      </c>
      <c r="N7" s="60">
        <v>2855587</v>
      </c>
      <c r="O7" s="60">
        <v>2000981</v>
      </c>
      <c r="P7" s="60">
        <v>2529033</v>
      </c>
      <c r="Q7" s="60">
        <v>7385601</v>
      </c>
      <c r="R7" s="60">
        <v>0</v>
      </c>
      <c r="S7" s="60">
        <v>0</v>
      </c>
      <c r="T7" s="60">
        <v>0</v>
      </c>
      <c r="U7" s="60">
        <v>0</v>
      </c>
      <c r="V7" s="60">
        <v>18069134</v>
      </c>
      <c r="W7" s="60">
        <v>20049165</v>
      </c>
      <c r="X7" s="60">
        <v>-1980031</v>
      </c>
      <c r="Y7" s="61">
        <v>-9.88</v>
      </c>
      <c r="Z7" s="62">
        <v>8200548</v>
      </c>
    </row>
    <row r="8" spans="1:26" ht="13.5">
      <c r="A8" s="58" t="s">
        <v>34</v>
      </c>
      <c r="B8" s="19">
        <v>921470966</v>
      </c>
      <c r="C8" s="19">
        <v>0</v>
      </c>
      <c r="D8" s="59">
        <v>1040687829</v>
      </c>
      <c r="E8" s="60">
        <v>1053546899</v>
      </c>
      <c r="F8" s="60">
        <v>264401001</v>
      </c>
      <c r="G8" s="60">
        <v>0</v>
      </c>
      <c r="H8" s="60">
        <v>0</v>
      </c>
      <c r="I8" s="60">
        <v>264401001</v>
      </c>
      <c r="J8" s="60">
        <v>0</v>
      </c>
      <c r="K8" s="60">
        <v>0</v>
      </c>
      <c r="L8" s="60">
        <v>265232000</v>
      </c>
      <c r="M8" s="60">
        <v>265232000</v>
      </c>
      <c r="N8" s="60">
        <v>0</v>
      </c>
      <c r="O8" s="60">
        <v>0</v>
      </c>
      <c r="P8" s="60">
        <v>262104999</v>
      </c>
      <c r="Q8" s="60">
        <v>262104999</v>
      </c>
      <c r="R8" s="60">
        <v>0</v>
      </c>
      <c r="S8" s="60">
        <v>0</v>
      </c>
      <c r="T8" s="60">
        <v>0</v>
      </c>
      <c r="U8" s="60">
        <v>0</v>
      </c>
      <c r="V8" s="60">
        <v>791738000</v>
      </c>
      <c r="W8" s="60">
        <v>780515874</v>
      </c>
      <c r="X8" s="60">
        <v>11222126</v>
      </c>
      <c r="Y8" s="61">
        <v>1.44</v>
      </c>
      <c r="Z8" s="62">
        <v>1053546899</v>
      </c>
    </row>
    <row r="9" spans="1:26" ht="13.5">
      <c r="A9" s="58" t="s">
        <v>35</v>
      </c>
      <c r="B9" s="19">
        <v>1665804440</v>
      </c>
      <c r="C9" s="19">
        <v>0</v>
      </c>
      <c r="D9" s="59">
        <v>529061674</v>
      </c>
      <c r="E9" s="60">
        <v>514444363</v>
      </c>
      <c r="F9" s="60">
        <v>35589897</v>
      </c>
      <c r="G9" s="60">
        <v>3846063</v>
      </c>
      <c r="H9" s="60">
        <v>27193141</v>
      </c>
      <c r="I9" s="60">
        <v>66629101</v>
      </c>
      <c r="J9" s="60">
        <v>70694520</v>
      </c>
      <c r="K9" s="60">
        <v>44941805</v>
      </c>
      <c r="L9" s="60">
        <v>36002166</v>
      </c>
      <c r="M9" s="60">
        <v>151638491</v>
      </c>
      <c r="N9" s="60">
        <v>40168728</v>
      </c>
      <c r="O9" s="60">
        <v>20828284</v>
      </c>
      <c r="P9" s="60">
        <v>39269246</v>
      </c>
      <c r="Q9" s="60">
        <v>100266258</v>
      </c>
      <c r="R9" s="60">
        <v>0</v>
      </c>
      <c r="S9" s="60">
        <v>0</v>
      </c>
      <c r="T9" s="60">
        <v>0</v>
      </c>
      <c r="U9" s="60">
        <v>0</v>
      </c>
      <c r="V9" s="60">
        <v>318533850</v>
      </c>
      <c r="W9" s="60">
        <v>396752724</v>
      </c>
      <c r="X9" s="60">
        <v>-78218874</v>
      </c>
      <c r="Y9" s="61">
        <v>-19.71</v>
      </c>
      <c r="Z9" s="62">
        <v>514444363</v>
      </c>
    </row>
    <row r="10" spans="1:26" ht="25.5">
      <c r="A10" s="63" t="s">
        <v>278</v>
      </c>
      <c r="B10" s="64">
        <f>SUM(B5:B9)</f>
        <v>6800910116</v>
      </c>
      <c r="C10" s="64">
        <f>SUM(C5:C9)</f>
        <v>0</v>
      </c>
      <c r="D10" s="65">
        <f aca="true" t="shared" si="0" ref="D10:Z10">SUM(D5:D9)</f>
        <v>6275571452</v>
      </c>
      <c r="E10" s="66">
        <f t="shared" si="0"/>
        <v>6208025058</v>
      </c>
      <c r="F10" s="66">
        <f t="shared" si="0"/>
        <v>722815124</v>
      </c>
      <c r="G10" s="66">
        <f t="shared" si="0"/>
        <v>8119282</v>
      </c>
      <c r="H10" s="66">
        <f t="shared" si="0"/>
        <v>451520762</v>
      </c>
      <c r="I10" s="66">
        <f t="shared" si="0"/>
        <v>1182455168</v>
      </c>
      <c r="J10" s="66">
        <f t="shared" si="0"/>
        <v>370030717</v>
      </c>
      <c r="K10" s="66">
        <f t="shared" si="0"/>
        <v>464944990</v>
      </c>
      <c r="L10" s="66">
        <f t="shared" si="0"/>
        <v>652713427</v>
      </c>
      <c r="M10" s="66">
        <f t="shared" si="0"/>
        <v>1487689134</v>
      </c>
      <c r="N10" s="66">
        <f t="shared" si="0"/>
        <v>391431312</v>
      </c>
      <c r="O10" s="66">
        <f t="shared" si="0"/>
        <v>313263545</v>
      </c>
      <c r="P10" s="66">
        <f t="shared" si="0"/>
        <v>649122179</v>
      </c>
      <c r="Q10" s="66">
        <f t="shared" si="0"/>
        <v>1353817036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4023961338</v>
      </c>
      <c r="W10" s="66">
        <f t="shared" si="0"/>
        <v>4750468296</v>
      </c>
      <c r="X10" s="66">
        <f t="shared" si="0"/>
        <v>-726506958</v>
      </c>
      <c r="Y10" s="67">
        <f>+IF(W10&lt;&gt;0,(X10/W10)*100,0)</f>
        <v>-15.293375573345791</v>
      </c>
      <c r="Z10" s="68">
        <f t="shared" si="0"/>
        <v>6208025058</v>
      </c>
    </row>
    <row r="11" spans="1:26" ht="13.5">
      <c r="A11" s="58" t="s">
        <v>37</v>
      </c>
      <c r="B11" s="19">
        <v>1605678325</v>
      </c>
      <c r="C11" s="19">
        <v>0</v>
      </c>
      <c r="D11" s="59">
        <v>1707027769</v>
      </c>
      <c r="E11" s="60">
        <v>1854049429</v>
      </c>
      <c r="F11" s="60">
        <v>107523352</v>
      </c>
      <c r="G11" s="60">
        <v>121645749</v>
      </c>
      <c r="H11" s="60">
        <v>147565967</v>
      </c>
      <c r="I11" s="60">
        <v>376735068</v>
      </c>
      <c r="J11" s="60">
        <v>171477726</v>
      </c>
      <c r="K11" s="60">
        <v>152478616</v>
      </c>
      <c r="L11" s="60">
        <v>156350880</v>
      </c>
      <c r="M11" s="60">
        <v>480307222</v>
      </c>
      <c r="N11" s="60">
        <v>154298922</v>
      </c>
      <c r="O11" s="60">
        <v>153704123</v>
      </c>
      <c r="P11" s="60">
        <v>153211415</v>
      </c>
      <c r="Q11" s="60">
        <v>461214460</v>
      </c>
      <c r="R11" s="60">
        <v>0</v>
      </c>
      <c r="S11" s="60">
        <v>0</v>
      </c>
      <c r="T11" s="60">
        <v>0</v>
      </c>
      <c r="U11" s="60">
        <v>0</v>
      </c>
      <c r="V11" s="60">
        <v>1318256750</v>
      </c>
      <c r="W11" s="60">
        <v>1277643933</v>
      </c>
      <c r="X11" s="60">
        <v>40612817</v>
      </c>
      <c r="Y11" s="61">
        <v>3.18</v>
      </c>
      <c r="Z11" s="62">
        <v>1854049429</v>
      </c>
    </row>
    <row r="12" spans="1:26" ht="13.5">
      <c r="A12" s="58" t="s">
        <v>38</v>
      </c>
      <c r="B12" s="19">
        <v>56028903</v>
      </c>
      <c r="C12" s="19">
        <v>0</v>
      </c>
      <c r="D12" s="59">
        <v>60199615</v>
      </c>
      <c r="E12" s="60">
        <v>60265915</v>
      </c>
      <c r="F12" s="60">
        <v>4941867</v>
      </c>
      <c r="G12" s="60">
        <v>4746685</v>
      </c>
      <c r="H12" s="60">
        <v>4752418</v>
      </c>
      <c r="I12" s="60">
        <v>14440970</v>
      </c>
      <c r="J12" s="60">
        <v>4752418</v>
      </c>
      <c r="K12" s="60">
        <v>4711915</v>
      </c>
      <c r="L12" s="60">
        <v>4887077</v>
      </c>
      <c r="M12" s="60">
        <v>14351410</v>
      </c>
      <c r="N12" s="60">
        <v>7598264</v>
      </c>
      <c r="O12" s="60">
        <v>5223295</v>
      </c>
      <c r="P12" s="60">
        <v>5223239</v>
      </c>
      <c r="Q12" s="60">
        <v>18044798</v>
      </c>
      <c r="R12" s="60">
        <v>0</v>
      </c>
      <c r="S12" s="60">
        <v>0</v>
      </c>
      <c r="T12" s="60">
        <v>0</v>
      </c>
      <c r="U12" s="60">
        <v>0</v>
      </c>
      <c r="V12" s="60">
        <v>46837178</v>
      </c>
      <c r="W12" s="60">
        <v>43508403</v>
      </c>
      <c r="X12" s="60">
        <v>3328775</v>
      </c>
      <c r="Y12" s="61">
        <v>7.65</v>
      </c>
      <c r="Z12" s="62">
        <v>60265915</v>
      </c>
    </row>
    <row r="13" spans="1:26" ht="13.5">
      <c r="A13" s="58" t="s">
        <v>279</v>
      </c>
      <c r="B13" s="19">
        <v>912955443</v>
      </c>
      <c r="C13" s="19">
        <v>0</v>
      </c>
      <c r="D13" s="59">
        <v>495857484</v>
      </c>
      <c r="E13" s="60">
        <v>498652334</v>
      </c>
      <c r="F13" s="60">
        <v>7505847</v>
      </c>
      <c r="G13" s="60">
        <v>342128</v>
      </c>
      <c r="H13" s="60">
        <v>7535868</v>
      </c>
      <c r="I13" s="60">
        <v>15383843</v>
      </c>
      <c r="J13" s="60">
        <v>7620851</v>
      </c>
      <c r="K13" s="60">
        <v>7635862</v>
      </c>
      <c r="L13" s="60">
        <v>210401335</v>
      </c>
      <c r="M13" s="60">
        <v>225658048</v>
      </c>
      <c r="N13" s="60">
        <v>7526758</v>
      </c>
      <c r="O13" s="60">
        <v>7544245</v>
      </c>
      <c r="P13" s="60">
        <v>9012745</v>
      </c>
      <c r="Q13" s="60">
        <v>24083748</v>
      </c>
      <c r="R13" s="60">
        <v>0</v>
      </c>
      <c r="S13" s="60">
        <v>0</v>
      </c>
      <c r="T13" s="60">
        <v>0</v>
      </c>
      <c r="U13" s="60">
        <v>0</v>
      </c>
      <c r="V13" s="60">
        <v>265125639</v>
      </c>
      <c r="W13" s="60">
        <v>471499821</v>
      </c>
      <c r="X13" s="60">
        <v>-206374182</v>
      </c>
      <c r="Y13" s="61">
        <v>-43.77</v>
      </c>
      <c r="Z13" s="62">
        <v>498652334</v>
      </c>
    </row>
    <row r="14" spans="1:26" ht="13.5">
      <c r="A14" s="58" t="s">
        <v>40</v>
      </c>
      <c r="B14" s="19">
        <v>181763259</v>
      </c>
      <c r="C14" s="19">
        <v>0</v>
      </c>
      <c r="D14" s="59">
        <v>251428632</v>
      </c>
      <c r="E14" s="60">
        <v>251428632</v>
      </c>
      <c r="F14" s="60">
        <v>11576035</v>
      </c>
      <c r="G14" s="60">
        <v>708766</v>
      </c>
      <c r="H14" s="60">
        <v>11771368</v>
      </c>
      <c r="I14" s="60">
        <v>24056169</v>
      </c>
      <c r="J14" s="60">
        <v>10059129</v>
      </c>
      <c r="K14" s="60">
        <v>37912900</v>
      </c>
      <c r="L14" s="60">
        <v>39331374</v>
      </c>
      <c r="M14" s="60">
        <v>87303403</v>
      </c>
      <c r="N14" s="60">
        <v>11695506</v>
      </c>
      <c r="O14" s="60">
        <v>11933396</v>
      </c>
      <c r="P14" s="60">
        <v>12491255</v>
      </c>
      <c r="Q14" s="60">
        <v>36120157</v>
      </c>
      <c r="R14" s="60">
        <v>0</v>
      </c>
      <c r="S14" s="60">
        <v>0</v>
      </c>
      <c r="T14" s="60">
        <v>0</v>
      </c>
      <c r="U14" s="60">
        <v>0</v>
      </c>
      <c r="V14" s="60">
        <v>147479729</v>
      </c>
      <c r="W14" s="60">
        <v>126857376</v>
      </c>
      <c r="X14" s="60">
        <v>20622353</v>
      </c>
      <c r="Y14" s="61">
        <v>16.26</v>
      </c>
      <c r="Z14" s="62">
        <v>251428632</v>
      </c>
    </row>
    <row r="15" spans="1:26" ht="13.5">
      <c r="A15" s="58" t="s">
        <v>41</v>
      </c>
      <c r="B15" s="19">
        <v>2304125614</v>
      </c>
      <c r="C15" s="19">
        <v>0</v>
      </c>
      <c r="D15" s="59">
        <v>1985924199</v>
      </c>
      <c r="E15" s="60">
        <v>1984758949</v>
      </c>
      <c r="F15" s="60">
        <v>188301231</v>
      </c>
      <c r="G15" s="60">
        <v>62086848</v>
      </c>
      <c r="H15" s="60">
        <v>132756753</v>
      </c>
      <c r="I15" s="60">
        <v>383144832</v>
      </c>
      <c r="J15" s="60">
        <v>135878291</v>
      </c>
      <c r="K15" s="60">
        <v>109161645</v>
      </c>
      <c r="L15" s="60">
        <v>169474021</v>
      </c>
      <c r="M15" s="60">
        <v>414513957</v>
      </c>
      <c r="N15" s="60">
        <v>141290911</v>
      </c>
      <c r="O15" s="60">
        <v>144748445</v>
      </c>
      <c r="P15" s="60">
        <v>171233283</v>
      </c>
      <c r="Q15" s="60">
        <v>457272639</v>
      </c>
      <c r="R15" s="60">
        <v>0</v>
      </c>
      <c r="S15" s="60">
        <v>0</v>
      </c>
      <c r="T15" s="60">
        <v>0</v>
      </c>
      <c r="U15" s="60">
        <v>0</v>
      </c>
      <c r="V15" s="60">
        <v>1254931428</v>
      </c>
      <c r="W15" s="60">
        <v>1489284675</v>
      </c>
      <c r="X15" s="60">
        <v>-234353247</v>
      </c>
      <c r="Y15" s="61">
        <v>-15.74</v>
      </c>
      <c r="Z15" s="62">
        <v>1984758949</v>
      </c>
    </row>
    <row r="16" spans="1:26" ht="13.5">
      <c r="A16" s="69" t="s">
        <v>42</v>
      </c>
      <c r="B16" s="19">
        <v>5810922</v>
      </c>
      <c r="C16" s="19">
        <v>0</v>
      </c>
      <c r="D16" s="59">
        <v>23599759</v>
      </c>
      <c r="E16" s="60">
        <v>23803919</v>
      </c>
      <c r="F16" s="60">
        <v>0</v>
      </c>
      <c r="G16" s="60">
        <v>100000</v>
      </c>
      <c r="H16" s="60">
        <v>86559</v>
      </c>
      <c r="I16" s="60">
        <v>186559</v>
      </c>
      <c r="J16" s="60">
        <v>5472291</v>
      </c>
      <c r="K16" s="60">
        <v>2342423</v>
      </c>
      <c r="L16" s="60">
        <v>489624</v>
      </c>
      <c r="M16" s="60">
        <v>8304338</v>
      </c>
      <c r="N16" s="60">
        <v>-4697023</v>
      </c>
      <c r="O16" s="60">
        <v>383304</v>
      </c>
      <c r="P16" s="60">
        <v>477542</v>
      </c>
      <c r="Q16" s="60">
        <v>-3836177</v>
      </c>
      <c r="R16" s="60">
        <v>0</v>
      </c>
      <c r="S16" s="60">
        <v>0</v>
      </c>
      <c r="T16" s="60">
        <v>0</v>
      </c>
      <c r="U16" s="60">
        <v>0</v>
      </c>
      <c r="V16" s="60">
        <v>4654720</v>
      </c>
      <c r="W16" s="60">
        <v>13551768</v>
      </c>
      <c r="X16" s="60">
        <v>-8897048</v>
      </c>
      <c r="Y16" s="61">
        <v>-65.65</v>
      </c>
      <c r="Z16" s="62">
        <v>23803919</v>
      </c>
    </row>
    <row r="17" spans="1:26" ht="13.5">
      <c r="A17" s="58" t="s">
        <v>43</v>
      </c>
      <c r="B17" s="19">
        <v>1525966107</v>
      </c>
      <c r="C17" s="19">
        <v>0</v>
      </c>
      <c r="D17" s="59">
        <v>1623574921</v>
      </c>
      <c r="E17" s="60">
        <v>1457311535</v>
      </c>
      <c r="F17" s="60">
        <v>28940458</v>
      </c>
      <c r="G17" s="60">
        <v>52334294</v>
      </c>
      <c r="H17" s="60">
        <v>97440913</v>
      </c>
      <c r="I17" s="60">
        <v>178715665</v>
      </c>
      <c r="J17" s="60">
        <v>150511260</v>
      </c>
      <c r="K17" s="60">
        <v>84810653</v>
      </c>
      <c r="L17" s="60">
        <v>100254803</v>
      </c>
      <c r="M17" s="60">
        <v>335576716</v>
      </c>
      <c r="N17" s="60">
        <v>79424434</v>
      </c>
      <c r="O17" s="60">
        <v>69517424</v>
      </c>
      <c r="P17" s="60">
        <v>-19761019</v>
      </c>
      <c r="Q17" s="60">
        <v>129180839</v>
      </c>
      <c r="R17" s="60">
        <v>0</v>
      </c>
      <c r="S17" s="60">
        <v>0</v>
      </c>
      <c r="T17" s="60">
        <v>0</v>
      </c>
      <c r="U17" s="60">
        <v>0</v>
      </c>
      <c r="V17" s="60">
        <v>643473220</v>
      </c>
      <c r="W17" s="60">
        <v>1097817318</v>
      </c>
      <c r="X17" s="60">
        <v>-454344098</v>
      </c>
      <c r="Y17" s="61">
        <v>-41.39</v>
      </c>
      <c r="Z17" s="62">
        <v>1457311535</v>
      </c>
    </row>
    <row r="18" spans="1:26" ht="13.5">
      <c r="A18" s="70" t="s">
        <v>44</v>
      </c>
      <c r="B18" s="71">
        <f>SUM(B11:B17)</f>
        <v>6592328573</v>
      </c>
      <c r="C18" s="71">
        <f>SUM(C11:C17)</f>
        <v>0</v>
      </c>
      <c r="D18" s="72">
        <f aca="true" t="shared" si="1" ref="D18:Z18">SUM(D11:D17)</f>
        <v>6147612379</v>
      </c>
      <c r="E18" s="73">
        <f t="shared" si="1"/>
        <v>6130270713</v>
      </c>
      <c r="F18" s="73">
        <f t="shared" si="1"/>
        <v>348788790</v>
      </c>
      <c r="G18" s="73">
        <f t="shared" si="1"/>
        <v>241964470</v>
      </c>
      <c r="H18" s="73">
        <f t="shared" si="1"/>
        <v>401909846</v>
      </c>
      <c r="I18" s="73">
        <f t="shared" si="1"/>
        <v>992663106</v>
      </c>
      <c r="J18" s="73">
        <f t="shared" si="1"/>
        <v>485771966</v>
      </c>
      <c r="K18" s="73">
        <f t="shared" si="1"/>
        <v>399054014</v>
      </c>
      <c r="L18" s="73">
        <f t="shared" si="1"/>
        <v>681189114</v>
      </c>
      <c r="M18" s="73">
        <f t="shared" si="1"/>
        <v>1566015094</v>
      </c>
      <c r="N18" s="73">
        <f t="shared" si="1"/>
        <v>397137772</v>
      </c>
      <c r="O18" s="73">
        <f t="shared" si="1"/>
        <v>393054232</v>
      </c>
      <c r="P18" s="73">
        <f t="shared" si="1"/>
        <v>331888460</v>
      </c>
      <c r="Q18" s="73">
        <f t="shared" si="1"/>
        <v>1122080464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3680758664</v>
      </c>
      <c r="W18" s="73">
        <f t="shared" si="1"/>
        <v>4520163294</v>
      </c>
      <c r="X18" s="73">
        <f t="shared" si="1"/>
        <v>-839404630</v>
      </c>
      <c r="Y18" s="67">
        <f>+IF(W18&lt;&gt;0,(X18/W18)*100,0)</f>
        <v>-18.570228007342426</v>
      </c>
      <c r="Z18" s="74">
        <f t="shared" si="1"/>
        <v>6130270713</v>
      </c>
    </row>
    <row r="19" spans="1:26" ht="13.5">
      <c r="A19" s="70" t="s">
        <v>45</v>
      </c>
      <c r="B19" s="75">
        <f>+B10-B18</f>
        <v>208581543</v>
      </c>
      <c r="C19" s="75">
        <f>+C10-C18</f>
        <v>0</v>
      </c>
      <c r="D19" s="76">
        <f aca="true" t="shared" si="2" ref="D19:Z19">+D10-D18</f>
        <v>127959073</v>
      </c>
      <c r="E19" s="77">
        <f t="shared" si="2"/>
        <v>77754345</v>
      </c>
      <c r="F19" s="77">
        <f t="shared" si="2"/>
        <v>374026334</v>
      </c>
      <c r="G19" s="77">
        <f t="shared" si="2"/>
        <v>-233845188</v>
      </c>
      <c r="H19" s="77">
        <f t="shared" si="2"/>
        <v>49610916</v>
      </c>
      <c r="I19" s="77">
        <f t="shared" si="2"/>
        <v>189792062</v>
      </c>
      <c r="J19" s="77">
        <f t="shared" si="2"/>
        <v>-115741249</v>
      </c>
      <c r="K19" s="77">
        <f t="shared" si="2"/>
        <v>65890976</v>
      </c>
      <c r="L19" s="77">
        <f t="shared" si="2"/>
        <v>-28475687</v>
      </c>
      <c r="M19" s="77">
        <f t="shared" si="2"/>
        <v>-78325960</v>
      </c>
      <c r="N19" s="77">
        <f t="shared" si="2"/>
        <v>-5706460</v>
      </c>
      <c r="O19" s="77">
        <f t="shared" si="2"/>
        <v>-79790687</v>
      </c>
      <c r="P19" s="77">
        <f t="shared" si="2"/>
        <v>317233719</v>
      </c>
      <c r="Q19" s="77">
        <f t="shared" si="2"/>
        <v>231736572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343202674</v>
      </c>
      <c r="W19" s="77">
        <f>IF(E10=E18,0,W10-W18)</f>
        <v>230305002</v>
      </c>
      <c r="X19" s="77">
        <f t="shared" si="2"/>
        <v>112897672</v>
      </c>
      <c r="Y19" s="78">
        <f>+IF(W19&lt;&gt;0,(X19/W19)*100,0)</f>
        <v>49.020937895217756</v>
      </c>
      <c r="Z19" s="79">
        <f t="shared" si="2"/>
        <v>77754345</v>
      </c>
    </row>
    <row r="20" spans="1:26" ht="13.5">
      <c r="A20" s="58" t="s">
        <v>46</v>
      </c>
      <c r="B20" s="19">
        <v>896437033</v>
      </c>
      <c r="C20" s="19">
        <v>0</v>
      </c>
      <c r="D20" s="59">
        <v>966879220</v>
      </c>
      <c r="E20" s="60">
        <v>1063225507</v>
      </c>
      <c r="F20" s="60">
        <v>269834000</v>
      </c>
      <c r="G20" s="60">
        <v>57909000</v>
      </c>
      <c r="H20" s="60">
        <v>0</v>
      </c>
      <c r="I20" s="60">
        <v>327743000</v>
      </c>
      <c r="J20" s="60">
        <v>1376694</v>
      </c>
      <c r="K20" s="60">
        <v>4348113</v>
      </c>
      <c r="L20" s="60">
        <v>260363</v>
      </c>
      <c r="M20" s="60">
        <v>5985170</v>
      </c>
      <c r="N20" s="60">
        <v>42565027</v>
      </c>
      <c r="O20" s="60">
        <v>178323207</v>
      </c>
      <c r="P20" s="60">
        <v>158167362</v>
      </c>
      <c r="Q20" s="60">
        <v>379055596</v>
      </c>
      <c r="R20" s="60">
        <v>0</v>
      </c>
      <c r="S20" s="60">
        <v>0</v>
      </c>
      <c r="T20" s="60">
        <v>0</v>
      </c>
      <c r="U20" s="60">
        <v>0</v>
      </c>
      <c r="V20" s="60">
        <v>712783766</v>
      </c>
      <c r="W20" s="60">
        <v>705088215</v>
      </c>
      <c r="X20" s="60">
        <v>7695551</v>
      </c>
      <c r="Y20" s="61">
        <v>1.09</v>
      </c>
      <c r="Z20" s="62">
        <v>1063225507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20071206</v>
      </c>
      <c r="X21" s="82">
        <v>-20071206</v>
      </c>
      <c r="Y21" s="83">
        <v>-100</v>
      </c>
      <c r="Z21" s="84">
        <v>0</v>
      </c>
    </row>
    <row r="22" spans="1:26" ht="25.5">
      <c r="A22" s="85" t="s">
        <v>281</v>
      </c>
      <c r="B22" s="86">
        <f>SUM(B19:B21)</f>
        <v>1105018576</v>
      </c>
      <c r="C22" s="86">
        <f>SUM(C19:C21)</f>
        <v>0</v>
      </c>
      <c r="D22" s="87">
        <f aca="true" t="shared" si="3" ref="D22:Z22">SUM(D19:D21)</f>
        <v>1094838293</v>
      </c>
      <c r="E22" s="88">
        <f t="shared" si="3"/>
        <v>1140979852</v>
      </c>
      <c r="F22" s="88">
        <f t="shared" si="3"/>
        <v>643860334</v>
      </c>
      <c r="G22" s="88">
        <f t="shared" si="3"/>
        <v>-175936188</v>
      </c>
      <c r="H22" s="88">
        <f t="shared" si="3"/>
        <v>49610916</v>
      </c>
      <c r="I22" s="88">
        <f t="shared" si="3"/>
        <v>517535062</v>
      </c>
      <c r="J22" s="88">
        <f t="shared" si="3"/>
        <v>-114364555</v>
      </c>
      <c r="K22" s="88">
        <f t="shared" si="3"/>
        <v>70239089</v>
      </c>
      <c r="L22" s="88">
        <f t="shared" si="3"/>
        <v>-28215324</v>
      </c>
      <c r="M22" s="88">
        <f t="shared" si="3"/>
        <v>-72340790</v>
      </c>
      <c r="N22" s="88">
        <f t="shared" si="3"/>
        <v>36858567</v>
      </c>
      <c r="O22" s="88">
        <f t="shared" si="3"/>
        <v>98532520</v>
      </c>
      <c r="P22" s="88">
        <f t="shared" si="3"/>
        <v>475401081</v>
      </c>
      <c r="Q22" s="88">
        <f t="shared" si="3"/>
        <v>610792168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1055986440</v>
      </c>
      <c r="W22" s="88">
        <f t="shared" si="3"/>
        <v>955464423</v>
      </c>
      <c r="X22" s="88">
        <f t="shared" si="3"/>
        <v>100522017</v>
      </c>
      <c r="Y22" s="89">
        <f>+IF(W22&lt;&gt;0,(X22/W22)*100,0)</f>
        <v>10.520749342437838</v>
      </c>
      <c r="Z22" s="90">
        <f t="shared" si="3"/>
        <v>1140979852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1105018576</v>
      </c>
      <c r="C24" s="75">
        <f>SUM(C22:C23)</f>
        <v>0</v>
      </c>
      <c r="D24" s="76">
        <f aca="true" t="shared" si="4" ref="D24:Z24">SUM(D22:D23)</f>
        <v>1094838293</v>
      </c>
      <c r="E24" s="77">
        <f t="shared" si="4"/>
        <v>1140979852</v>
      </c>
      <c r="F24" s="77">
        <f t="shared" si="4"/>
        <v>643860334</v>
      </c>
      <c r="G24" s="77">
        <f t="shared" si="4"/>
        <v>-175936188</v>
      </c>
      <c r="H24" s="77">
        <f t="shared" si="4"/>
        <v>49610916</v>
      </c>
      <c r="I24" s="77">
        <f t="shared" si="4"/>
        <v>517535062</v>
      </c>
      <c r="J24" s="77">
        <f t="shared" si="4"/>
        <v>-114364555</v>
      </c>
      <c r="K24" s="77">
        <f t="shared" si="4"/>
        <v>70239089</v>
      </c>
      <c r="L24" s="77">
        <f t="shared" si="4"/>
        <v>-28215324</v>
      </c>
      <c r="M24" s="77">
        <f t="shared" si="4"/>
        <v>-72340790</v>
      </c>
      <c r="N24" s="77">
        <f t="shared" si="4"/>
        <v>36858567</v>
      </c>
      <c r="O24" s="77">
        <f t="shared" si="4"/>
        <v>98532520</v>
      </c>
      <c r="P24" s="77">
        <f t="shared" si="4"/>
        <v>475401081</v>
      </c>
      <c r="Q24" s="77">
        <f t="shared" si="4"/>
        <v>610792168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1055986440</v>
      </c>
      <c r="W24" s="77">
        <f t="shared" si="4"/>
        <v>955464423</v>
      </c>
      <c r="X24" s="77">
        <f t="shared" si="4"/>
        <v>100522017</v>
      </c>
      <c r="Y24" s="78">
        <f>+IF(W24&lt;&gt;0,(X24/W24)*100,0)</f>
        <v>10.520749342437838</v>
      </c>
      <c r="Z24" s="79">
        <f t="shared" si="4"/>
        <v>1140979852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1267252499</v>
      </c>
      <c r="C27" s="22">
        <v>0</v>
      </c>
      <c r="D27" s="99">
        <v>1139436203</v>
      </c>
      <c r="E27" s="100">
        <v>1237528502</v>
      </c>
      <c r="F27" s="100">
        <v>150129</v>
      </c>
      <c r="G27" s="100">
        <v>53662332</v>
      </c>
      <c r="H27" s="100">
        <v>70011399</v>
      </c>
      <c r="I27" s="100">
        <v>123823860</v>
      </c>
      <c r="J27" s="100">
        <v>87723383</v>
      </c>
      <c r="K27" s="100">
        <v>58050791</v>
      </c>
      <c r="L27" s="100">
        <v>112798161</v>
      </c>
      <c r="M27" s="100">
        <v>258572335</v>
      </c>
      <c r="N27" s="100">
        <v>36716090</v>
      </c>
      <c r="O27" s="100">
        <v>29975764</v>
      </c>
      <c r="P27" s="100">
        <v>87939731</v>
      </c>
      <c r="Q27" s="100">
        <v>154631585</v>
      </c>
      <c r="R27" s="100">
        <v>0</v>
      </c>
      <c r="S27" s="100">
        <v>0</v>
      </c>
      <c r="T27" s="100">
        <v>0</v>
      </c>
      <c r="U27" s="100">
        <v>0</v>
      </c>
      <c r="V27" s="100">
        <v>537027780</v>
      </c>
      <c r="W27" s="100">
        <v>928146377</v>
      </c>
      <c r="X27" s="100">
        <v>-391118597</v>
      </c>
      <c r="Y27" s="101">
        <v>-42.14</v>
      </c>
      <c r="Z27" s="102">
        <v>1237528502</v>
      </c>
    </row>
    <row r="28" spans="1:26" ht="13.5">
      <c r="A28" s="103" t="s">
        <v>46</v>
      </c>
      <c r="B28" s="19">
        <v>700376708</v>
      </c>
      <c r="C28" s="19">
        <v>0</v>
      </c>
      <c r="D28" s="59">
        <v>940117617</v>
      </c>
      <c r="E28" s="60">
        <v>1057375559</v>
      </c>
      <c r="F28" s="60">
        <v>0</v>
      </c>
      <c r="G28" s="60">
        <v>46836304</v>
      </c>
      <c r="H28" s="60">
        <v>61997294</v>
      </c>
      <c r="I28" s="60">
        <v>108833598</v>
      </c>
      <c r="J28" s="60">
        <v>81029984</v>
      </c>
      <c r="K28" s="60">
        <v>48284615</v>
      </c>
      <c r="L28" s="60">
        <v>82445327</v>
      </c>
      <c r="M28" s="60">
        <v>211759926</v>
      </c>
      <c r="N28" s="60">
        <v>30695606</v>
      </c>
      <c r="O28" s="60">
        <v>21992087</v>
      </c>
      <c r="P28" s="60">
        <v>59622040</v>
      </c>
      <c r="Q28" s="60">
        <v>112309733</v>
      </c>
      <c r="R28" s="60">
        <v>0</v>
      </c>
      <c r="S28" s="60">
        <v>0</v>
      </c>
      <c r="T28" s="60">
        <v>0</v>
      </c>
      <c r="U28" s="60">
        <v>0</v>
      </c>
      <c r="V28" s="60">
        <v>432903257</v>
      </c>
      <c r="W28" s="60">
        <v>793031669</v>
      </c>
      <c r="X28" s="60">
        <v>-360128412</v>
      </c>
      <c r="Y28" s="61">
        <v>-45.41</v>
      </c>
      <c r="Z28" s="62">
        <v>1057375559</v>
      </c>
    </row>
    <row r="29" spans="1:26" ht="13.5">
      <c r="A29" s="58" t="s">
        <v>283</v>
      </c>
      <c r="B29" s="19">
        <v>0</v>
      </c>
      <c r="C29" s="19">
        <v>0</v>
      </c>
      <c r="D29" s="59">
        <v>26761603</v>
      </c>
      <c r="E29" s="60">
        <v>8000000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6000000</v>
      </c>
      <c r="X29" s="60">
        <v>-6000000</v>
      </c>
      <c r="Y29" s="61">
        <v>-100</v>
      </c>
      <c r="Z29" s="62">
        <v>8000000</v>
      </c>
    </row>
    <row r="30" spans="1:26" ht="13.5">
      <c r="A30" s="58" t="s">
        <v>52</v>
      </c>
      <c r="B30" s="19">
        <v>0</v>
      </c>
      <c r="C30" s="19">
        <v>0</v>
      </c>
      <c r="D30" s="59">
        <v>29599094</v>
      </c>
      <c r="E30" s="60">
        <v>29599094</v>
      </c>
      <c r="F30" s="60">
        <v>0</v>
      </c>
      <c r="G30" s="60">
        <v>2460552</v>
      </c>
      <c r="H30" s="60">
        <v>833641</v>
      </c>
      <c r="I30" s="60">
        <v>3294193</v>
      </c>
      <c r="J30" s="60">
        <v>0</v>
      </c>
      <c r="K30" s="60">
        <v>722307</v>
      </c>
      <c r="L30" s="60">
        <v>719256</v>
      </c>
      <c r="M30" s="60">
        <v>1441563</v>
      </c>
      <c r="N30" s="60">
        <v>376793</v>
      </c>
      <c r="O30" s="60">
        <v>1310116</v>
      </c>
      <c r="P30" s="60">
        <v>0</v>
      </c>
      <c r="Q30" s="60">
        <v>1686909</v>
      </c>
      <c r="R30" s="60">
        <v>0</v>
      </c>
      <c r="S30" s="60">
        <v>0</v>
      </c>
      <c r="T30" s="60">
        <v>0</v>
      </c>
      <c r="U30" s="60">
        <v>0</v>
      </c>
      <c r="V30" s="60">
        <v>6422665</v>
      </c>
      <c r="W30" s="60">
        <v>22199321</v>
      </c>
      <c r="X30" s="60">
        <v>-15776656</v>
      </c>
      <c r="Y30" s="61">
        <v>-71.07</v>
      </c>
      <c r="Z30" s="62">
        <v>29599094</v>
      </c>
    </row>
    <row r="31" spans="1:26" ht="13.5">
      <c r="A31" s="58" t="s">
        <v>53</v>
      </c>
      <c r="B31" s="19">
        <v>566875790</v>
      </c>
      <c r="C31" s="19">
        <v>0</v>
      </c>
      <c r="D31" s="59">
        <v>142957889</v>
      </c>
      <c r="E31" s="60">
        <v>142553849</v>
      </c>
      <c r="F31" s="60">
        <v>150129</v>
      </c>
      <c r="G31" s="60">
        <v>4365476</v>
      </c>
      <c r="H31" s="60">
        <v>7180464</v>
      </c>
      <c r="I31" s="60">
        <v>11696069</v>
      </c>
      <c r="J31" s="60">
        <v>6693399</v>
      </c>
      <c r="K31" s="60">
        <v>9043869</v>
      </c>
      <c r="L31" s="60">
        <v>29633578</v>
      </c>
      <c r="M31" s="60">
        <v>45370846</v>
      </c>
      <c r="N31" s="60">
        <v>5643691</v>
      </c>
      <c r="O31" s="60">
        <v>6673561</v>
      </c>
      <c r="P31" s="60">
        <v>28317691</v>
      </c>
      <c r="Q31" s="60">
        <v>40634943</v>
      </c>
      <c r="R31" s="60">
        <v>0</v>
      </c>
      <c r="S31" s="60">
        <v>0</v>
      </c>
      <c r="T31" s="60">
        <v>0</v>
      </c>
      <c r="U31" s="60">
        <v>0</v>
      </c>
      <c r="V31" s="60">
        <v>97701858</v>
      </c>
      <c r="W31" s="60">
        <v>106915387</v>
      </c>
      <c r="X31" s="60">
        <v>-9213529</v>
      </c>
      <c r="Y31" s="61">
        <v>-8.62</v>
      </c>
      <c r="Z31" s="62">
        <v>142553849</v>
      </c>
    </row>
    <row r="32" spans="1:26" ht="13.5">
      <c r="A32" s="70" t="s">
        <v>54</v>
      </c>
      <c r="B32" s="22">
        <f>SUM(B28:B31)</f>
        <v>1267252498</v>
      </c>
      <c r="C32" s="22">
        <f>SUM(C28:C31)</f>
        <v>0</v>
      </c>
      <c r="D32" s="99">
        <f aca="true" t="shared" si="5" ref="D32:Z32">SUM(D28:D31)</f>
        <v>1139436203</v>
      </c>
      <c r="E32" s="100">
        <f t="shared" si="5"/>
        <v>1237528502</v>
      </c>
      <c r="F32" s="100">
        <f t="shared" si="5"/>
        <v>150129</v>
      </c>
      <c r="G32" s="100">
        <f t="shared" si="5"/>
        <v>53662332</v>
      </c>
      <c r="H32" s="100">
        <f t="shared" si="5"/>
        <v>70011399</v>
      </c>
      <c r="I32" s="100">
        <f t="shared" si="5"/>
        <v>123823860</v>
      </c>
      <c r="J32" s="100">
        <f t="shared" si="5"/>
        <v>87723383</v>
      </c>
      <c r="K32" s="100">
        <f t="shared" si="5"/>
        <v>58050791</v>
      </c>
      <c r="L32" s="100">
        <f t="shared" si="5"/>
        <v>112798161</v>
      </c>
      <c r="M32" s="100">
        <f t="shared" si="5"/>
        <v>258572335</v>
      </c>
      <c r="N32" s="100">
        <f t="shared" si="5"/>
        <v>36716090</v>
      </c>
      <c r="O32" s="100">
        <f t="shared" si="5"/>
        <v>29975764</v>
      </c>
      <c r="P32" s="100">
        <f t="shared" si="5"/>
        <v>87939731</v>
      </c>
      <c r="Q32" s="100">
        <f t="shared" si="5"/>
        <v>154631585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537027780</v>
      </c>
      <c r="W32" s="100">
        <f t="shared" si="5"/>
        <v>928146377</v>
      </c>
      <c r="X32" s="100">
        <f t="shared" si="5"/>
        <v>-391118597</v>
      </c>
      <c r="Y32" s="101">
        <f>+IF(W32&lt;&gt;0,(X32/W32)*100,0)</f>
        <v>-42.13975367378932</v>
      </c>
      <c r="Z32" s="102">
        <f t="shared" si="5"/>
        <v>1237528502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2473174082</v>
      </c>
      <c r="C35" s="19">
        <v>0</v>
      </c>
      <c r="D35" s="59">
        <v>3923464482</v>
      </c>
      <c r="E35" s="60">
        <v>3585170855</v>
      </c>
      <c r="F35" s="60">
        <v>3572651890</v>
      </c>
      <c r="G35" s="60">
        <v>3572651890</v>
      </c>
      <c r="H35" s="60">
        <v>3314851155</v>
      </c>
      <c r="I35" s="60">
        <v>3314851155</v>
      </c>
      <c r="J35" s="60">
        <v>2733283135</v>
      </c>
      <c r="K35" s="60">
        <v>2824371144</v>
      </c>
      <c r="L35" s="60">
        <v>3085268558</v>
      </c>
      <c r="M35" s="60">
        <v>3085268558</v>
      </c>
      <c r="N35" s="60">
        <v>3036115080</v>
      </c>
      <c r="O35" s="60">
        <v>3291096319</v>
      </c>
      <c r="P35" s="60">
        <v>3824038702</v>
      </c>
      <c r="Q35" s="60">
        <v>3824038702</v>
      </c>
      <c r="R35" s="60">
        <v>0</v>
      </c>
      <c r="S35" s="60">
        <v>0</v>
      </c>
      <c r="T35" s="60">
        <v>0</v>
      </c>
      <c r="U35" s="60">
        <v>0</v>
      </c>
      <c r="V35" s="60">
        <v>3824038702</v>
      </c>
      <c r="W35" s="60">
        <v>2688878141</v>
      </c>
      <c r="X35" s="60">
        <v>1135160561</v>
      </c>
      <c r="Y35" s="61">
        <v>42.22</v>
      </c>
      <c r="Z35" s="62">
        <v>3585170855</v>
      </c>
    </row>
    <row r="36" spans="1:26" ht="13.5">
      <c r="A36" s="58" t="s">
        <v>57</v>
      </c>
      <c r="B36" s="19">
        <v>18520964955</v>
      </c>
      <c r="C36" s="19">
        <v>0</v>
      </c>
      <c r="D36" s="59">
        <v>19267621046</v>
      </c>
      <c r="E36" s="60">
        <v>18933192458</v>
      </c>
      <c r="F36" s="60">
        <v>18587432879</v>
      </c>
      <c r="G36" s="60">
        <v>18587432879</v>
      </c>
      <c r="H36" s="60">
        <v>18783265411</v>
      </c>
      <c r="I36" s="60">
        <v>18783265411</v>
      </c>
      <c r="J36" s="60">
        <v>18809425352</v>
      </c>
      <c r="K36" s="60">
        <v>18975023747</v>
      </c>
      <c r="L36" s="60">
        <v>19274423050</v>
      </c>
      <c r="M36" s="60">
        <v>19274423050</v>
      </c>
      <c r="N36" s="60">
        <v>19357899908</v>
      </c>
      <c r="O36" s="60">
        <v>19437077352</v>
      </c>
      <c r="P36" s="60">
        <v>19576875655</v>
      </c>
      <c r="Q36" s="60">
        <v>19576875655</v>
      </c>
      <c r="R36" s="60">
        <v>0</v>
      </c>
      <c r="S36" s="60">
        <v>0</v>
      </c>
      <c r="T36" s="60">
        <v>0</v>
      </c>
      <c r="U36" s="60">
        <v>0</v>
      </c>
      <c r="V36" s="60">
        <v>19576875655</v>
      </c>
      <c r="W36" s="60">
        <v>14199894344</v>
      </c>
      <c r="X36" s="60">
        <v>5376981311</v>
      </c>
      <c r="Y36" s="61">
        <v>37.87</v>
      </c>
      <c r="Z36" s="62">
        <v>18933192458</v>
      </c>
    </row>
    <row r="37" spans="1:26" ht="13.5">
      <c r="A37" s="58" t="s">
        <v>58</v>
      </c>
      <c r="B37" s="19">
        <v>2519664463</v>
      </c>
      <c r="C37" s="19">
        <v>0</v>
      </c>
      <c r="D37" s="59">
        <v>3290504695</v>
      </c>
      <c r="E37" s="60">
        <v>3626535849</v>
      </c>
      <c r="F37" s="60">
        <v>3293785013</v>
      </c>
      <c r="G37" s="60">
        <v>3293785013</v>
      </c>
      <c r="H37" s="60">
        <v>3293785013</v>
      </c>
      <c r="I37" s="60">
        <v>3293785013</v>
      </c>
      <c r="J37" s="60">
        <v>2451122102</v>
      </c>
      <c r="K37" s="60">
        <v>2608320713</v>
      </c>
      <c r="L37" s="60">
        <v>2927745957</v>
      </c>
      <c r="M37" s="60">
        <v>2927745957</v>
      </c>
      <c r="N37" s="60">
        <v>2800608005</v>
      </c>
      <c r="O37" s="60">
        <v>2840270471</v>
      </c>
      <c r="P37" s="60">
        <v>2851146598</v>
      </c>
      <c r="Q37" s="60">
        <v>2851146598</v>
      </c>
      <c r="R37" s="60">
        <v>0</v>
      </c>
      <c r="S37" s="60">
        <v>0</v>
      </c>
      <c r="T37" s="60">
        <v>0</v>
      </c>
      <c r="U37" s="60">
        <v>0</v>
      </c>
      <c r="V37" s="60">
        <v>2851146598</v>
      </c>
      <c r="W37" s="60">
        <v>2719901887</v>
      </c>
      <c r="X37" s="60">
        <v>131244711</v>
      </c>
      <c r="Y37" s="61">
        <v>4.83</v>
      </c>
      <c r="Z37" s="62">
        <v>3626535849</v>
      </c>
    </row>
    <row r="38" spans="1:26" ht="13.5">
      <c r="A38" s="58" t="s">
        <v>59</v>
      </c>
      <c r="B38" s="19">
        <v>3122995476</v>
      </c>
      <c r="C38" s="19">
        <v>0</v>
      </c>
      <c r="D38" s="59">
        <v>3157271136</v>
      </c>
      <c r="E38" s="60">
        <v>2304617573</v>
      </c>
      <c r="F38" s="60">
        <v>2958487828</v>
      </c>
      <c r="G38" s="60">
        <v>2958487828</v>
      </c>
      <c r="H38" s="60">
        <v>2958487828</v>
      </c>
      <c r="I38" s="60">
        <v>2958487828</v>
      </c>
      <c r="J38" s="60">
        <v>3205296523</v>
      </c>
      <c r="K38" s="60">
        <v>3229784316</v>
      </c>
      <c r="L38" s="60">
        <v>3278966567</v>
      </c>
      <c r="M38" s="60">
        <v>3278966567</v>
      </c>
      <c r="N38" s="60">
        <v>3303661025</v>
      </c>
      <c r="O38" s="60">
        <v>3357065696</v>
      </c>
      <c r="P38" s="60">
        <v>3412527729</v>
      </c>
      <c r="Q38" s="60">
        <v>3412527729</v>
      </c>
      <c r="R38" s="60">
        <v>0</v>
      </c>
      <c r="S38" s="60">
        <v>0</v>
      </c>
      <c r="T38" s="60">
        <v>0</v>
      </c>
      <c r="U38" s="60">
        <v>0</v>
      </c>
      <c r="V38" s="60">
        <v>3412527729</v>
      </c>
      <c r="W38" s="60">
        <v>1728463180</v>
      </c>
      <c r="X38" s="60">
        <v>1684064549</v>
      </c>
      <c r="Y38" s="61">
        <v>97.43</v>
      </c>
      <c r="Z38" s="62">
        <v>2304617573</v>
      </c>
    </row>
    <row r="39" spans="1:26" ht="13.5">
      <c r="A39" s="58" t="s">
        <v>60</v>
      </c>
      <c r="B39" s="19">
        <v>15351479098</v>
      </c>
      <c r="C39" s="19">
        <v>0</v>
      </c>
      <c r="D39" s="59">
        <v>16743309697</v>
      </c>
      <c r="E39" s="60">
        <v>16587209891</v>
      </c>
      <c r="F39" s="60">
        <v>15907811928</v>
      </c>
      <c r="G39" s="60">
        <v>15907811928</v>
      </c>
      <c r="H39" s="60">
        <v>15845843725</v>
      </c>
      <c r="I39" s="60">
        <v>15845843725</v>
      </c>
      <c r="J39" s="60">
        <v>15886289862</v>
      </c>
      <c r="K39" s="60">
        <v>15961289862</v>
      </c>
      <c r="L39" s="60">
        <v>16152979084</v>
      </c>
      <c r="M39" s="60">
        <v>16152979084</v>
      </c>
      <c r="N39" s="60">
        <v>16289745958</v>
      </c>
      <c r="O39" s="60">
        <v>16530837504</v>
      </c>
      <c r="P39" s="60">
        <v>17137240030</v>
      </c>
      <c r="Q39" s="60">
        <v>17137240030</v>
      </c>
      <c r="R39" s="60">
        <v>0</v>
      </c>
      <c r="S39" s="60">
        <v>0</v>
      </c>
      <c r="T39" s="60">
        <v>0</v>
      </c>
      <c r="U39" s="60">
        <v>0</v>
      </c>
      <c r="V39" s="60">
        <v>17137240030</v>
      </c>
      <c r="W39" s="60">
        <v>12440407418</v>
      </c>
      <c r="X39" s="60">
        <v>4696832612</v>
      </c>
      <c r="Y39" s="61">
        <v>37.75</v>
      </c>
      <c r="Z39" s="62">
        <v>16587209891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761222329</v>
      </c>
      <c r="C42" s="19">
        <v>0</v>
      </c>
      <c r="D42" s="59">
        <v>1825254171</v>
      </c>
      <c r="E42" s="60">
        <v>1825254166</v>
      </c>
      <c r="F42" s="60">
        <v>-156713933</v>
      </c>
      <c r="G42" s="60">
        <v>30680718</v>
      </c>
      <c r="H42" s="60">
        <v>-86207077</v>
      </c>
      <c r="I42" s="60">
        <v>-212240292</v>
      </c>
      <c r="J42" s="60">
        <v>198757164</v>
      </c>
      <c r="K42" s="60">
        <v>140159338</v>
      </c>
      <c r="L42" s="60">
        <v>92117383</v>
      </c>
      <c r="M42" s="60">
        <v>431033885</v>
      </c>
      <c r="N42" s="60">
        <v>286392583</v>
      </c>
      <c r="O42" s="60">
        <v>137885697</v>
      </c>
      <c r="P42" s="60">
        <v>309654913</v>
      </c>
      <c r="Q42" s="60">
        <v>733933193</v>
      </c>
      <c r="R42" s="60">
        <v>0</v>
      </c>
      <c r="S42" s="60">
        <v>0</v>
      </c>
      <c r="T42" s="60">
        <v>0</v>
      </c>
      <c r="U42" s="60">
        <v>0</v>
      </c>
      <c r="V42" s="60">
        <v>952726786</v>
      </c>
      <c r="W42" s="60">
        <v>1033213372</v>
      </c>
      <c r="X42" s="60">
        <v>-80486586</v>
      </c>
      <c r="Y42" s="61">
        <v>-7.79</v>
      </c>
      <c r="Z42" s="62">
        <v>1825254166</v>
      </c>
    </row>
    <row r="43" spans="1:26" ht="13.5">
      <c r="A43" s="58" t="s">
        <v>63</v>
      </c>
      <c r="B43" s="19">
        <v>-1234704006</v>
      </c>
      <c r="C43" s="19">
        <v>0</v>
      </c>
      <c r="D43" s="59">
        <v>-1123843301</v>
      </c>
      <c r="E43" s="60">
        <v>-1123843302</v>
      </c>
      <c r="F43" s="60">
        <v>-59664933</v>
      </c>
      <c r="G43" s="60">
        <v>-58847661</v>
      </c>
      <c r="H43" s="60">
        <v>-75001511</v>
      </c>
      <c r="I43" s="60">
        <v>-193514105</v>
      </c>
      <c r="J43" s="60">
        <v>-52236374</v>
      </c>
      <c r="K43" s="60">
        <v>-108552256</v>
      </c>
      <c r="L43" s="60">
        <v>-122127186</v>
      </c>
      <c r="M43" s="60">
        <v>-282915816</v>
      </c>
      <c r="N43" s="60">
        <v>-294629606</v>
      </c>
      <c r="O43" s="60">
        <v>-28495405</v>
      </c>
      <c r="P43" s="60">
        <v>-92101079</v>
      </c>
      <c r="Q43" s="60">
        <v>-415226090</v>
      </c>
      <c r="R43" s="60">
        <v>0</v>
      </c>
      <c r="S43" s="60">
        <v>0</v>
      </c>
      <c r="T43" s="60">
        <v>0</v>
      </c>
      <c r="U43" s="60">
        <v>0</v>
      </c>
      <c r="V43" s="60">
        <v>-891656011</v>
      </c>
      <c r="W43" s="60">
        <v>-912173037</v>
      </c>
      <c r="X43" s="60">
        <v>20517026</v>
      </c>
      <c r="Y43" s="61">
        <v>-2.25</v>
      </c>
      <c r="Z43" s="62">
        <v>-1123843302</v>
      </c>
    </row>
    <row r="44" spans="1:26" ht="13.5">
      <c r="A44" s="58" t="s">
        <v>64</v>
      </c>
      <c r="B44" s="19">
        <v>379576772</v>
      </c>
      <c r="C44" s="19">
        <v>0</v>
      </c>
      <c r="D44" s="59">
        <v>-171245692</v>
      </c>
      <c r="E44" s="60">
        <v>-171245695</v>
      </c>
      <c r="F44" s="60">
        <v>185470</v>
      </c>
      <c r="G44" s="60">
        <v>-665120</v>
      </c>
      <c r="H44" s="60">
        <v>-5791886</v>
      </c>
      <c r="I44" s="60">
        <v>-6271536</v>
      </c>
      <c r="J44" s="60">
        <v>97240</v>
      </c>
      <c r="K44" s="60">
        <v>-36586245</v>
      </c>
      <c r="L44" s="60">
        <v>-22670856</v>
      </c>
      <c r="M44" s="60">
        <v>-59159861</v>
      </c>
      <c r="N44" s="60">
        <v>-31506823</v>
      </c>
      <c r="O44" s="60">
        <v>-10905369</v>
      </c>
      <c r="P44" s="60">
        <v>-865324</v>
      </c>
      <c r="Q44" s="60">
        <v>-43277516</v>
      </c>
      <c r="R44" s="60">
        <v>0</v>
      </c>
      <c r="S44" s="60">
        <v>0</v>
      </c>
      <c r="T44" s="60">
        <v>0</v>
      </c>
      <c r="U44" s="60">
        <v>0</v>
      </c>
      <c r="V44" s="60">
        <v>-108708913</v>
      </c>
      <c r="W44" s="60">
        <v>-126661210</v>
      </c>
      <c r="X44" s="60">
        <v>17952297</v>
      </c>
      <c r="Y44" s="61">
        <v>-14.17</v>
      </c>
      <c r="Z44" s="62">
        <v>-171245695</v>
      </c>
    </row>
    <row r="45" spans="1:26" ht="13.5">
      <c r="A45" s="70" t="s">
        <v>65</v>
      </c>
      <c r="B45" s="22">
        <v>231774472</v>
      </c>
      <c r="C45" s="22">
        <v>0</v>
      </c>
      <c r="D45" s="99">
        <v>1021610177</v>
      </c>
      <c r="E45" s="100">
        <v>1225660001</v>
      </c>
      <c r="F45" s="100">
        <v>479301436</v>
      </c>
      <c r="G45" s="100">
        <v>450469373</v>
      </c>
      <c r="H45" s="100">
        <v>283468899</v>
      </c>
      <c r="I45" s="100">
        <v>283468899</v>
      </c>
      <c r="J45" s="100">
        <v>430086929</v>
      </c>
      <c r="K45" s="100">
        <v>425107766</v>
      </c>
      <c r="L45" s="100">
        <v>372427107</v>
      </c>
      <c r="M45" s="100">
        <v>372427107</v>
      </c>
      <c r="N45" s="100">
        <v>332683261</v>
      </c>
      <c r="O45" s="100">
        <v>431168184</v>
      </c>
      <c r="P45" s="100">
        <v>647856694</v>
      </c>
      <c r="Q45" s="100">
        <v>647856694</v>
      </c>
      <c r="R45" s="100">
        <v>0</v>
      </c>
      <c r="S45" s="100">
        <v>0</v>
      </c>
      <c r="T45" s="100">
        <v>0</v>
      </c>
      <c r="U45" s="100">
        <v>0</v>
      </c>
      <c r="V45" s="100">
        <v>647856694</v>
      </c>
      <c r="W45" s="100">
        <v>689873957</v>
      </c>
      <c r="X45" s="100">
        <v>-42017263</v>
      </c>
      <c r="Y45" s="101">
        <v>-6.09</v>
      </c>
      <c r="Z45" s="102">
        <v>1225660001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306560955</v>
      </c>
      <c r="C49" s="52">
        <v>0</v>
      </c>
      <c r="D49" s="129">
        <v>192202701</v>
      </c>
      <c r="E49" s="54">
        <v>160511213</v>
      </c>
      <c r="F49" s="54">
        <v>0</v>
      </c>
      <c r="G49" s="54">
        <v>0</v>
      </c>
      <c r="H49" s="54">
        <v>0</v>
      </c>
      <c r="I49" s="54">
        <v>184557434</v>
      </c>
      <c r="J49" s="54">
        <v>0</v>
      </c>
      <c r="K49" s="54">
        <v>0</v>
      </c>
      <c r="L49" s="54">
        <v>0</v>
      </c>
      <c r="M49" s="54">
        <v>134205847</v>
      </c>
      <c r="N49" s="54">
        <v>0</v>
      </c>
      <c r="O49" s="54">
        <v>0</v>
      </c>
      <c r="P49" s="54">
        <v>0</v>
      </c>
      <c r="Q49" s="54">
        <v>132675025</v>
      </c>
      <c r="R49" s="54">
        <v>0</v>
      </c>
      <c r="S49" s="54">
        <v>0</v>
      </c>
      <c r="T49" s="54">
        <v>0</v>
      </c>
      <c r="U49" s="54">
        <v>0</v>
      </c>
      <c r="V49" s="54">
        <v>720465341</v>
      </c>
      <c r="W49" s="54">
        <v>2523954567</v>
      </c>
      <c r="X49" s="54">
        <v>4355133083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388236341</v>
      </c>
      <c r="C51" s="52">
        <v>0</v>
      </c>
      <c r="D51" s="129">
        <v>10911229</v>
      </c>
      <c r="E51" s="54">
        <v>3687972</v>
      </c>
      <c r="F51" s="54">
        <v>0</v>
      </c>
      <c r="G51" s="54">
        <v>0</v>
      </c>
      <c r="H51" s="54">
        <v>0</v>
      </c>
      <c r="I51" s="54">
        <v>15467355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418302897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82.86910841053997</v>
      </c>
      <c r="C58" s="5">
        <f>IF(C67=0,0,+(C76/C67)*100)</f>
        <v>0</v>
      </c>
      <c r="D58" s="6">
        <f aca="true" t="shared" si="6" ref="D58:Z58">IF(D67=0,0,+(D76/D67)*100)</f>
        <v>91.34809462353915</v>
      </c>
      <c r="E58" s="7">
        <f t="shared" si="6"/>
        <v>92.04199665370933</v>
      </c>
      <c r="F58" s="7">
        <f t="shared" si="6"/>
        <v>87.13408815891358</v>
      </c>
      <c r="G58" s="7">
        <f t="shared" si="6"/>
        <v>13262.025624817934</v>
      </c>
      <c r="H58" s="7">
        <f t="shared" si="6"/>
        <v>97.55401911889304</v>
      </c>
      <c r="I58" s="7">
        <f t="shared" si="6"/>
        <v>150.3851657140791</v>
      </c>
      <c r="J58" s="7">
        <f t="shared" si="6"/>
        <v>116.76005834108861</v>
      </c>
      <c r="K58" s="7">
        <f t="shared" si="6"/>
        <v>146.86141594298488</v>
      </c>
      <c r="L58" s="7">
        <f t="shared" si="6"/>
        <v>82.41587387158931</v>
      </c>
      <c r="M58" s="7">
        <f t="shared" si="6"/>
        <v>117.17749084628136</v>
      </c>
      <c r="N58" s="7">
        <f t="shared" si="6"/>
        <v>84.22958714224823</v>
      </c>
      <c r="O58" s="7">
        <f t="shared" si="6"/>
        <v>111.04843985914665</v>
      </c>
      <c r="P58" s="7">
        <f t="shared" si="6"/>
        <v>99.89359824347808</v>
      </c>
      <c r="Q58" s="7">
        <f t="shared" si="6"/>
        <v>97.48457748279752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120.21114976809926</v>
      </c>
      <c r="W58" s="7">
        <f t="shared" si="6"/>
        <v>96.35578672315616</v>
      </c>
      <c r="X58" s="7">
        <f t="shared" si="6"/>
        <v>0</v>
      </c>
      <c r="Y58" s="7">
        <f t="shared" si="6"/>
        <v>0</v>
      </c>
      <c r="Z58" s="8">
        <f t="shared" si="6"/>
        <v>92.04199665370933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95.00000009064539</v>
      </c>
      <c r="E59" s="10">
        <f t="shared" si="7"/>
        <v>95</v>
      </c>
      <c r="F59" s="10">
        <f t="shared" si="7"/>
        <v>110.6115120104137</v>
      </c>
      <c r="G59" s="10">
        <f t="shared" si="7"/>
        <v>0</v>
      </c>
      <c r="H59" s="10">
        <f t="shared" si="7"/>
        <v>129.6141517303817</v>
      </c>
      <c r="I59" s="10">
        <f t="shared" si="7"/>
        <v>213.5236985995081</v>
      </c>
      <c r="J59" s="10">
        <f t="shared" si="7"/>
        <v>79.16767932789861</v>
      </c>
      <c r="K59" s="10">
        <f t="shared" si="7"/>
        <v>271.79058190874133</v>
      </c>
      <c r="L59" s="10">
        <f t="shared" si="7"/>
        <v>84.83920520842051</v>
      </c>
      <c r="M59" s="10">
        <f t="shared" si="7"/>
        <v>146.69618665201676</v>
      </c>
      <c r="N59" s="10">
        <f t="shared" si="7"/>
        <v>87.96642766348613</v>
      </c>
      <c r="O59" s="10">
        <f t="shared" si="7"/>
        <v>270.34497254114933</v>
      </c>
      <c r="P59" s="10">
        <f t="shared" si="7"/>
        <v>115.70670966734258</v>
      </c>
      <c r="Q59" s="10">
        <f t="shared" si="7"/>
        <v>132.6445056935896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160.73424421564792</v>
      </c>
      <c r="W59" s="10">
        <f t="shared" si="7"/>
        <v>118.25936288868549</v>
      </c>
      <c r="X59" s="10">
        <f t="shared" si="7"/>
        <v>0</v>
      </c>
      <c r="Y59" s="10">
        <f t="shared" si="7"/>
        <v>0</v>
      </c>
      <c r="Z59" s="11">
        <f t="shared" si="7"/>
        <v>95</v>
      </c>
    </row>
    <row r="60" spans="1:26" ht="13.5">
      <c r="A60" s="38" t="s">
        <v>32</v>
      </c>
      <c r="B60" s="12">
        <f t="shared" si="7"/>
        <v>106.98376082831287</v>
      </c>
      <c r="C60" s="12">
        <f t="shared" si="7"/>
        <v>0</v>
      </c>
      <c r="D60" s="3">
        <f t="shared" si="7"/>
        <v>92.27140258631985</v>
      </c>
      <c r="E60" s="13">
        <f t="shared" si="7"/>
        <v>93.50055043183906</v>
      </c>
      <c r="F60" s="13">
        <f t="shared" si="7"/>
        <v>84.71278275030625</v>
      </c>
      <c r="G60" s="13">
        <f t="shared" si="7"/>
        <v>9938.259157279143</v>
      </c>
      <c r="H60" s="13">
        <f t="shared" si="7"/>
        <v>93.26249722646457</v>
      </c>
      <c r="I60" s="13">
        <f t="shared" si="7"/>
        <v>140.13287457212712</v>
      </c>
      <c r="J60" s="13">
        <f t="shared" si="7"/>
        <v>150.6006427247954</v>
      </c>
      <c r="K60" s="13">
        <f t="shared" si="7"/>
        <v>113.98851912857752</v>
      </c>
      <c r="L60" s="13">
        <f t="shared" si="7"/>
        <v>87.62694345518055</v>
      </c>
      <c r="M60" s="13">
        <f t="shared" si="7"/>
        <v>114.23504957700494</v>
      </c>
      <c r="N60" s="13">
        <f t="shared" si="7"/>
        <v>88.29034739063047</v>
      </c>
      <c r="O60" s="13">
        <f t="shared" si="7"/>
        <v>85.89601561508411</v>
      </c>
      <c r="P60" s="13">
        <f t="shared" si="7"/>
        <v>101.67065469505896</v>
      </c>
      <c r="Q60" s="13">
        <f t="shared" si="7"/>
        <v>91.87144726659719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114.13325200279512</v>
      </c>
      <c r="W60" s="13">
        <f t="shared" si="7"/>
        <v>92.86755576421247</v>
      </c>
      <c r="X60" s="13">
        <f t="shared" si="7"/>
        <v>0</v>
      </c>
      <c r="Y60" s="13">
        <f t="shared" si="7"/>
        <v>0</v>
      </c>
      <c r="Z60" s="14">
        <f t="shared" si="7"/>
        <v>93.50055043183906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98.16059873782774</v>
      </c>
      <c r="E61" s="13">
        <f t="shared" si="7"/>
        <v>98.16059869314</v>
      </c>
      <c r="F61" s="13">
        <f t="shared" si="7"/>
        <v>94.81193465156974</v>
      </c>
      <c r="G61" s="13">
        <f t="shared" si="7"/>
        <v>0</v>
      </c>
      <c r="H61" s="13">
        <f t="shared" si="7"/>
        <v>108.82486297479883</v>
      </c>
      <c r="I61" s="13">
        <f t="shared" si="7"/>
        <v>161.33113411650743</v>
      </c>
      <c r="J61" s="13">
        <f t="shared" si="7"/>
        <v>236.87875933584354</v>
      </c>
      <c r="K61" s="13">
        <f t="shared" si="7"/>
        <v>84.2465252079384</v>
      </c>
      <c r="L61" s="13">
        <f t="shared" si="7"/>
        <v>105.27094107398953</v>
      </c>
      <c r="M61" s="13">
        <f t="shared" si="7"/>
        <v>122.09127597162612</v>
      </c>
      <c r="N61" s="13">
        <f t="shared" si="7"/>
        <v>113.76827792170879</v>
      </c>
      <c r="O61" s="13">
        <f t="shared" si="7"/>
        <v>114.87483286467031</v>
      </c>
      <c r="P61" s="13">
        <f t="shared" si="7"/>
        <v>122.47126163133085</v>
      </c>
      <c r="Q61" s="13">
        <f t="shared" si="7"/>
        <v>117.10368515155129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133.28339679796804</v>
      </c>
      <c r="W61" s="13">
        <f t="shared" si="7"/>
        <v>104.40932802759353</v>
      </c>
      <c r="X61" s="13">
        <f t="shared" si="7"/>
        <v>0</v>
      </c>
      <c r="Y61" s="13">
        <f t="shared" si="7"/>
        <v>0</v>
      </c>
      <c r="Z61" s="14">
        <f t="shared" si="7"/>
        <v>98.16059869314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80.42802422021936</v>
      </c>
      <c r="E62" s="13">
        <f t="shared" si="7"/>
        <v>84.63673859790275</v>
      </c>
      <c r="F62" s="13">
        <f t="shared" si="7"/>
        <v>56.61215039825246</v>
      </c>
      <c r="G62" s="13">
        <f t="shared" si="7"/>
        <v>973.9004137511683</v>
      </c>
      <c r="H62" s="13">
        <f t="shared" si="7"/>
        <v>48.681965244842836</v>
      </c>
      <c r="I62" s="13">
        <f t="shared" si="7"/>
        <v>79.03291250330513</v>
      </c>
      <c r="J62" s="13">
        <f t="shared" si="7"/>
        <v>53.43018155787929</v>
      </c>
      <c r="K62" s="13">
        <f t="shared" si="7"/>
        <v>166.52338192676478</v>
      </c>
      <c r="L62" s="13">
        <f t="shared" si="7"/>
        <v>54.329008666283094</v>
      </c>
      <c r="M62" s="13">
        <f t="shared" si="7"/>
        <v>91.23543794283724</v>
      </c>
      <c r="N62" s="13">
        <f t="shared" si="7"/>
        <v>45.024893633427325</v>
      </c>
      <c r="O62" s="13">
        <f t="shared" si="7"/>
        <v>10.692182528972255</v>
      </c>
      <c r="P62" s="13">
        <f t="shared" si="7"/>
        <v>59.250835116636814</v>
      </c>
      <c r="Q62" s="13">
        <f t="shared" si="7"/>
        <v>37.98199459143814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67.03835931120094</v>
      </c>
      <c r="W62" s="13">
        <f t="shared" si="7"/>
        <v>66.47883137536665</v>
      </c>
      <c r="X62" s="13">
        <f t="shared" si="7"/>
        <v>0</v>
      </c>
      <c r="Y62" s="13">
        <f t="shared" si="7"/>
        <v>0</v>
      </c>
      <c r="Z62" s="14">
        <f t="shared" si="7"/>
        <v>84.63673859790275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85.00024050290956</v>
      </c>
      <c r="E63" s="13">
        <f t="shared" si="7"/>
        <v>85.00024050290956</v>
      </c>
      <c r="F63" s="13">
        <f t="shared" si="7"/>
        <v>54.16673760501446</v>
      </c>
      <c r="G63" s="13">
        <f t="shared" si="7"/>
        <v>174478.9918533605</v>
      </c>
      <c r="H63" s="13">
        <f t="shared" si="7"/>
        <v>70.73679141284363</v>
      </c>
      <c r="I63" s="13">
        <f t="shared" si="7"/>
        <v>97.58955223054393</v>
      </c>
      <c r="J63" s="13">
        <f t="shared" si="7"/>
        <v>67.6486281640291</v>
      </c>
      <c r="K63" s="13">
        <f t="shared" si="7"/>
        <v>227.80558522466444</v>
      </c>
      <c r="L63" s="13">
        <f t="shared" si="7"/>
        <v>56.80791564628955</v>
      </c>
      <c r="M63" s="13">
        <f t="shared" si="7"/>
        <v>114.75809667101618</v>
      </c>
      <c r="N63" s="13">
        <f t="shared" si="7"/>
        <v>66.10074577914591</v>
      </c>
      <c r="O63" s="13">
        <f t="shared" si="7"/>
        <v>89.09341202012068</v>
      </c>
      <c r="P63" s="13">
        <f t="shared" si="7"/>
        <v>71.95164765936303</v>
      </c>
      <c r="Q63" s="13">
        <f t="shared" si="7"/>
        <v>75.54979372792565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96.12268831993327</v>
      </c>
      <c r="W63" s="13">
        <f t="shared" si="7"/>
        <v>88.64669371164537</v>
      </c>
      <c r="X63" s="13">
        <f t="shared" si="7"/>
        <v>0</v>
      </c>
      <c r="Y63" s="13">
        <f t="shared" si="7"/>
        <v>0</v>
      </c>
      <c r="Z63" s="14">
        <f t="shared" si="7"/>
        <v>85.00024050290956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93.38342531176028</v>
      </c>
      <c r="E64" s="13">
        <f t="shared" si="7"/>
        <v>93.38342896466946</v>
      </c>
      <c r="F64" s="13">
        <f t="shared" si="7"/>
        <v>50.03195103845728</v>
      </c>
      <c r="G64" s="13">
        <f t="shared" si="7"/>
        <v>243233.10316815597</v>
      </c>
      <c r="H64" s="13">
        <f t="shared" si="7"/>
        <v>66.56109153866197</v>
      </c>
      <c r="I64" s="13">
        <f t="shared" si="7"/>
        <v>90.83462905345124</v>
      </c>
      <c r="J64" s="13">
        <f t="shared" si="7"/>
        <v>64.62399234927815</v>
      </c>
      <c r="K64" s="13">
        <f t="shared" si="7"/>
        <v>219.31831033625545</v>
      </c>
      <c r="L64" s="13">
        <f t="shared" si="7"/>
        <v>62.543324190459856</v>
      </c>
      <c r="M64" s="13">
        <f t="shared" si="7"/>
        <v>115.58977682226785</v>
      </c>
      <c r="N64" s="13">
        <f t="shared" si="7"/>
        <v>66.34560615492843</v>
      </c>
      <c r="O64" s="13">
        <f t="shared" si="7"/>
        <v>84.1820749246878</v>
      </c>
      <c r="P64" s="13">
        <f t="shared" si="7"/>
        <v>64.8982617918085</v>
      </c>
      <c r="Q64" s="13">
        <f t="shared" si="7"/>
        <v>71.65596386715116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93.08785688901018</v>
      </c>
      <c r="W64" s="13">
        <f t="shared" si="7"/>
        <v>89.44865264620984</v>
      </c>
      <c r="X64" s="13">
        <f t="shared" si="7"/>
        <v>0</v>
      </c>
      <c r="Y64" s="13">
        <f t="shared" si="7"/>
        <v>0</v>
      </c>
      <c r="Z64" s="14">
        <f t="shared" si="7"/>
        <v>93.38342896466946</v>
      </c>
    </row>
    <row r="65" spans="1:26" ht="13.5">
      <c r="A65" s="39" t="s">
        <v>107</v>
      </c>
      <c r="B65" s="12">
        <f t="shared" si="7"/>
        <v>-24943.51710046817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105.72395966699222</v>
      </c>
      <c r="C66" s="15">
        <f t="shared" si="7"/>
        <v>0</v>
      </c>
      <c r="D66" s="4">
        <f t="shared" si="7"/>
        <v>59.428809216166755</v>
      </c>
      <c r="E66" s="16">
        <f t="shared" si="7"/>
        <v>56.94897099214644</v>
      </c>
      <c r="F66" s="16">
        <f t="shared" si="7"/>
        <v>13.839578695006633</v>
      </c>
      <c r="G66" s="16">
        <f t="shared" si="7"/>
        <v>102.0569695855922</v>
      </c>
      <c r="H66" s="16">
        <f t="shared" si="7"/>
        <v>14.488877576957988</v>
      </c>
      <c r="I66" s="16">
        <f t="shared" si="7"/>
        <v>15.288971761934677</v>
      </c>
      <c r="J66" s="16">
        <f t="shared" si="7"/>
        <v>55.97043690385852</v>
      </c>
      <c r="K66" s="16">
        <f t="shared" si="7"/>
        <v>39.40713605716255</v>
      </c>
      <c r="L66" s="16">
        <f t="shared" si="7"/>
        <v>10.805501350157373</v>
      </c>
      <c r="M66" s="16">
        <f t="shared" si="7"/>
        <v>40.11598293007967</v>
      </c>
      <c r="N66" s="16">
        <f t="shared" si="7"/>
        <v>9.707900613897056</v>
      </c>
      <c r="O66" s="16">
        <f t="shared" si="7"/>
        <v>115.90889279171586</v>
      </c>
      <c r="P66" s="16">
        <f t="shared" si="7"/>
        <v>11.800930617079246</v>
      </c>
      <c r="Q66" s="16">
        <f t="shared" si="7"/>
        <v>17.939348024790235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28.259056041484993</v>
      </c>
      <c r="W66" s="16">
        <f t="shared" si="7"/>
        <v>46.39206839441307</v>
      </c>
      <c r="X66" s="16">
        <f t="shared" si="7"/>
        <v>0</v>
      </c>
      <c r="Y66" s="16">
        <f t="shared" si="7"/>
        <v>0</v>
      </c>
      <c r="Z66" s="17">
        <f t="shared" si="7"/>
        <v>56.94897099214644</v>
      </c>
    </row>
    <row r="67" spans="1:26" ht="13.5" hidden="1">
      <c r="A67" s="41" t="s">
        <v>286</v>
      </c>
      <c r="B67" s="24">
        <v>4421287719</v>
      </c>
      <c r="C67" s="24"/>
      <c r="D67" s="25">
        <v>4908486114</v>
      </c>
      <c r="E67" s="26">
        <v>4871481176</v>
      </c>
      <c r="F67" s="26">
        <v>441645075</v>
      </c>
      <c r="G67" s="26">
        <v>3920262</v>
      </c>
      <c r="H67" s="26">
        <v>444180005</v>
      </c>
      <c r="I67" s="26">
        <v>889745342</v>
      </c>
      <c r="J67" s="26">
        <v>338248745</v>
      </c>
      <c r="K67" s="26">
        <v>439622207</v>
      </c>
      <c r="L67" s="26">
        <v>371343964</v>
      </c>
      <c r="M67" s="26">
        <v>1149214916</v>
      </c>
      <c r="N67" s="26">
        <v>367020867</v>
      </c>
      <c r="O67" s="26">
        <v>293393958</v>
      </c>
      <c r="P67" s="26">
        <v>367494873</v>
      </c>
      <c r="Q67" s="26">
        <v>1027909698</v>
      </c>
      <c r="R67" s="26"/>
      <c r="S67" s="26"/>
      <c r="T67" s="26"/>
      <c r="U67" s="26"/>
      <c r="V67" s="26">
        <v>3066869956</v>
      </c>
      <c r="W67" s="26">
        <v>3725575143</v>
      </c>
      <c r="X67" s="26"/>
      <c r="Y67" s="25"/>
      <c r="Z67" s="27">
        <v>4871481176</v>
      </c>
    </row>
    <row r="68" spans="1:26" ht="13.5" hidden="1">
      <c r="A68" s="37" t="s">
        <v>31</v>
      </c>
      <c r="B68" s="19">
        <v>993753704</v>
      </c>
      <c r="C68" s="19"/>
      <c r="D68" s="20">
        <v>1103200160</v>
      </c>
      <c r="E68" s="21">
        <v>1103200160</v>
      </c>
      <c r="F68" s="21">
        <v>98408059</v>
      </c>
      <c r="G68" s="21"/>
      <c r="H68" s="21">
        <v>98379941</v>
      </c>
      <c r="I68" s="21">
        <v>196788000</v>
      </c>
      <c r="J68" s="21">
        <v>105341250</v>
      </c>
      <c r="K68" s="21">
        <v>101715090</v>
      </c>
      <c r="L68" s="21">
        <v>90700357</v>
      </c>
      <c r="M68" s="21">
        <v>297756697</v>
      </c>
      <c r="N68" s="21">
        <v>85392448</v>
      </c>
      <c r="O68" s="21">
        <v>39527146</v>
      </c>
      <c r="P68" s="21">
        <v>96100815</v>
      </c>
      <c r="Q68" s="21">
        <v>221020409</v>
      </c>
      <c r="R68" s="21"/>
      <c r="S68" s="21"/>
      <c r="T68" s="21"/>
      <c r="U68" s="21"/>
      <c r="V68" s="21">
        <v>715565106</v>
      </c>
      <c r="W68" s="21">
        <v>827400123</v>
      </c>
      <c r="X68" s="21"/>
      <c r="Y68" s="20"/>
      <c r="Z68" s="23">
        <v>1103200160</v>
      </c>
    </row>
    <row r="69" spans="1:26" ht="13.5" hidden="1">
      <c r="A69" s="38" t="s">
        <v>32</v>
      </c>
      <c r="B69" s="19">
        <v>3187569169</v>
      </c>
      <c r="C69" s="19"/>
      <c r="D69" s="20">
        <v>3575638026</v>
      </c>
      <c r="E69" s="21">
        <v>3528633088</v>
      </c>
      <c r="F69" s="21">
        <v>322364726</v>
      </c>
      <c r="G69" s="21">
        <v>3376112</v>
      </c>
      <c r="H69" s="21">
        <v>324599243</v>
      </c>
      <c r="I69" s="21">
        <v>650340081</v>
      </c>
      <c r="J69" s="21">
        <v>191465151</v>
      </c>
      <c r="K69" s="21">
        <v>316464828</v>
      </c>
      <c r="L69" s="21">
        <v>258745419</v>
      </c>
      <c r="M69" s="21">
        <v>766675398</v>
      </c>
      <c r="N69" s="21">
        <v>263014549</v>
      </c>
      <c r="O69" s="21">
        <v>250907134</v>
      </c>
      <c r="P69" s="21">
        <v>249118086</v>
      </c>
      <c r="Q69" s="21">
        <v>763039769</v>
      </c>
      <c r="R69" s="21"/>
      <c r="S69" s="21"/>
      <c r="T69" s="21"/>
      <c r="U69" s="21"/>
      <c r="V69" s="21">
        <v>2180055248</v>
      </c>
      <c r="W69" s="21">
        <v>2725750410</v>
      </c>
      <c r="X69" s="21"/>
      <c r="Y69" s="20"/>
      <c r="Z69" s="23">
        <v>3528633088</v>
      </c>
    </row>
    <row r="70" spans="1:26" ht="13.5" hidden="1">
      <c r="A70" s="39" t="s">
        <v>103</v>
      </c>
      <c r="B70" s="19">
        <v>2065773830</v>
      </c>
      <c r="C70" s="19"/>
      <c r="D70" s="20">
        <v>2237750177</v>
      </c>
      <c r="E70" s="21">
        <v>2237750177</v>
      </c>
      <c r="F70" s="21">
        <v>240292964</v>
      </c>
      <c r="G70" s="21"/>
      <c r="H70" s="21">
        <v>228944382</v>
      </c>
      <c r="I70" s="21">
        <v>469237346</v>
      </c>
      <c r="J70" s="21">
        <v>98931205</v>
      </c>
      <c r="K70" s="21">
        <v>226144971</v>
      </c>
      <c r="L70" s="21">
        <v>166326295</v>
      </c>
      <c r="M70" s="21">
        <v>491402471</v>
      </c>
      <c r="N70" s="21">
        <v>155109812</v>
      </c>
      <c r="O70" s="21">
        <v>156872129</v>
      </c>
      <c r="P70" s="21">
        <v>161525261</v>
      </c>
      <c r="Q70" s="21">
        <v>473507202</v>
      </c>
      <c r="R70" s="21"/>
      <c r="S70" s="21"/>
      <c r="T70" s="21"/>
      <c r="U70" s="21"/>
      <c r="V70" s="21">
        <v>1434147019</v>
      </c>
      <c r="W70" s="21">
        <v>1722744861</v>
      </c>
      <c r="X70" s="21"/>
      <c r="Y70" s="20"/>
      <c r="Z70" s="23">
        <v>2237750177</v>
      </c>
    </row>
    <row r="71" spans="1:26" ht="13.5" hidden="1">
      <c r="A71" s="39" t="s">
        <v>104</v>
      </c>
      <c r="B71" s="19">
        <v>813310641</v>
      </c>
      <c r="C71" s="19"/>
      <c r="D71" s="20">
        <v>945263611</v>
      </c>
      <c r="E71" s="21">
        <v>898258673</v>
      </c>
      <c r="F71" s="21">
        <v>48481308</v>
      </c>
      <c r="G71" s="21">
        <v>3322045</v>
      </c>
      <c r="H71" s="21">
        <v>62133225</v>
      </c>
      <c r="I71" s="21">
        <v>113936578</v>
      </c>
      <c r="J71" s="21">
        <v>58002440</v>
      </c>
      <c r="K71" s="21">
        <v>56524512</v>
      </c>
      <c r="L71" s="21">
        <v>55893166</v>
      </c>
      <c r="M71" s="21">
        <v>170420118</v>
      </c>
      <c r="N71" s="21">
        <v>73584678</v>
      </c>
      <c r="O71" s="21">
        <v>61204333</v>
      </c>
      <c r="P71" s="21">
        <v>54163991</v>
      </c>
      <c r="Q71" s="21">
        <v>188953002</v>
      </c>
      <c r="R71" s="21"/>
      <c r="S71" s="21"/>
      <c r="T71" s="21"/>
      <c r="U71" s="21"/>
      <c r="V71" s="21">
        <v>473309698</v>
      </c>
      <c r="W71" s="21">
        <v>708947712</v>
      </c>
      <c r="X71" s="21"/>
      <c r="Y71" s="20"/>
      <c r="Z71" s="23">
        <v>898258673</v>
      </c>
    </row>
    <row r="72" spans="1:26" ht="13.5" hidden="1">
      <c r="A72" s="39" t="s">
        <v>105</v>
      </c>
      <c r="B72" s="19">
        <v>229697338</v>
      </c>
      <c r="C72" s="19"/>
      <c r="D72" s="20">
        <v>282574544</v>
      </c>
      <c r="E72" s="21">
        <v>282574544</v>
      </c>
      <c r="F72" s="21">
        <v>24316890</v>
      </c>
      <c r="G72" s="21">
        <v>9820</v>
      </c>
      <c r="H72" s="21">
        <v>24448792</v>
      </c>
      <c r="I72" s="21">
        <v>48775502</v>
      </c>
      <c r="J72" s="21">
        <v>25263516</v>
      </c>
      <c r="K72" s="21">
        <v>24589736</v>
      </c>
      <c r="L72" s="21">
        <v>27431443</v>
      </c>
      <c r="M72" s="21">
        <v>77284695</v>
      </c>
      <c r="N72" s="21">
        <v>25230794</v>
      </c>
      <c r="O72" s="21">
        <v>24036564</v>
      </c>
      <c r="P72" s="21">
        <v>24216656</v>
      </c>
      <c r="Q72" s="21">
        <v>73484014</v>
      </c>
      <c r="R72" s="21"/>
      <c r="S72" s="21"/>
      <c r="T72" s="21"/>
      <c r="U72" s="21"/>
      <c r="V72" s="21">
        <v>199544211</v>
      </c>
      <c r="W72" s="21">
        <v>211915863</v>
      </c>
      <c r="X72" s="21"/>
      <c r="Y72" s="20"/>
      <c r="Z72" s="23">
        <v>282574544</v>
      </c>
    </row>
    <row r="73" spans="1:26" ht="13.5" hidden="1">
      <c r="A73" s="39" t="s">
        <v>106</v>
      </c>
      <c r="B73" s="19">
        <v>92458974</v>
      </c>
      <c r="C73" s="19"/>
      <c r="D73" s="20">
        <v>109501764</v>
      </c>
      <c r="E73" s="21">
        <v>109501764</v>
      </c>
      <c r="F73" s="21">
        <v>9273564</v>
      </c>
      <c r="G73" s="21">
        <v>2462</v>
      </c>
      <c r="H73" s="21">
        <v>9072844</v>
      </c>
      <c r="I73" s="21">
        <v>18348870</v>
      </c>
      <c r="J73" s="21">
        <v>9159920</v>
      </c>
      <c r="K73" s="21">
        <v>9151525</v>
      </c>
      <c r="L73" s="21">
        <v>9094515</v>
      </c>
      <c r="M73" s="21">
        <v>27405960</v>
      </c>
      <c r="N73" s="21">
        <v>8955425</v>
      </c>
      <c r="O73" s="21">
        <v>8735305</v>
      </c>
      <c r="P73" s="21">
        <v>9154427</v>
      </c>
      <c r="Q73" s="21">
        <v>26845157</v>
      </c>
      <c r="R73" s="21"/>
      <c r="S73" s="21"/>
      <c r="T73" s="21"/>
      <c r="U73" s="21"/>
      <c r="V73" s="21">
        <v>72599987</v>
      </c>
      <c r="W73" s="21">
        <v>82141974</v>
      </c>
      <c r="X73" s="21"/>
      <c r="Y73" s="20"/>
      <c r="Z73" s="23">
        <v>109501764</v>
      </c>
    </row>
    <row r="74" spans="1:26" ht="13.5" hidden="1">
      <c r="A74" s="39" t="s">
        <v>107</v>
      </c>
      <c r="B74" s="19">
        <v>-13671614</v>
      </c>
      <c r="C74" s="19"/>
      <c r="D74" s="20">
        <v>547930</v>
      </c>
      <c r="E74" s="21">
        <v>547930</v>
      </c>
      <c r="F74" s="21"/>
      <c r="G74" s="21">
        <v>41785</v>
      </c>
      <c r="H74" s="21"/>
      <c r="I74" s="21">
        <v>41785</v>
      </c>
      <c r="J74" s="21">
        <v>108070</v>
      </c>
      <c r="K74" s="21">
        <v>54084</v>
      </c>
      <c r="L74" s="21"/>
      <c r="M74" s="21">
        <v>162154</v>
      </c>
      <c r="N74" s="21">
        <v>133840</v>
      </c>
      <c r="O74" s="21">
        <v>58803</v>
      </c>
      <c r="P74" s="21">
        <v>57751</v>
      </c>
      <c r="Q74" s="21">
        <v>250394</v>
      </c>
      <c r="R74" s="21"/>
      <c r="S74" s="21"/>
      <c r="T74" s="21"/>
      <c r="U74" s="21"/>
      <c r="V74" s="21">
        <v>454333</v>
      </c>
      <c r="W74" s="21"/>
      <c r="X74" s="21"/>
      <c r="Y74" s="20"/>
      <c r="Z74" s="23">
        <v>547930</v>
      </c>
    </row>
    <row r="75" spans="1:26" ht="13.5" hidden="1">
      <c r="A75" s="40" t="s">
        <v>110</v>
      </c>
      <c r="B75" s="28">
        <v>239964846</v>
      </c>
      <c r="C75" s="28"/>
      <c r="D75" s="29">
        <v>229647928</v>
      </c>
      <c r="E75" s="30">
        <v>239647928</v>
      </c>
      <c r="F75" s="30">
        <v>20872290</v>
      </c>
      <c r="G75" s="30">
        <v>544150</v>
      </c>
      <c r="H75" s="30">
        <v>21200821</v>
      </c>
      <c r="I75" s="30">
        <v>42617261</v>
      </c>
      <c r="J75" s="30">
        <v>41442344</v>
      </c>
      <c r="K75" s="30">
        <v>21442289</v>
      </c>
      <c r="L75" s="30">
        <v>21898188</v>
      </c>
      <c r="M75" s="30">
        <v>84782821</v>
      </c>
      <c r="N75" s="30">
        <v>18613870</v>
      </c>
      <c r="O75" s="30">
        <v>2959678</v>
      </c>
      <c r="P75" s="30">
        <v>22275972</v>
      </c>
      <c r="Q75" s="30">
        <v>43849520</v>
      </c>
      <c r="R75" s="30"/>
      <c r="S75" s="30"/>
      <c r="T75" s="30"/>
      <c r="U75" s="30"/>
      <c r="V75" s="30">
        <v>171249602</v>
      </c>
      <c r="W75" s="30">
        <v>172424610</v>
      </c>
      <c r="X75" s="30"/>
      <c r="Y75" s="29"/>
      <c r="Z75" s="31">
        <v>239647928</v>
      </c>
    </row>
    <row r="76" spans="1:26" ht="13.5" hidden="1">
      <c r="A76" s="42" t="s">
        <v>287</v>
      </c>
      <c r="B76" s="32">
        <v>3663881713</v>
      </c>
      <c r="C76" s="32"/>
      <c r="D76" s="33">
        <v>4483808540</v>
      </c>
      <c r="E76" s="34">
        <v>4483808541</v>
      </c>
      <c r="F76" s="34">
        <v>384823409</v>
      </c>
      <c r="G76" s="34">
        <v>519906151</v>
      </c>
      <c r="H76" s="34">
        <v>433315447</v>
      </c>
      <c r="I76" s="34">
        <v>1338045007</v>
      </c>
      <c r="J76" s="34">
        <v>394939432</v>
      </c>
      <c r="K76" s="34">
        <v>645635398</v>
      </c>
      <c r="L76" s="34">
        <v>306046373</v>
      </c>
      <c r="M76" s="34">
        <v>1346621203</v>
      </c>
      <c r="N76" s="34">
        <v>309140161</v>
      </c>
      <c r="O76" s="34">
        <v>325809413</v>
      </c>
      <c r="P76" s="34">
        <v>367103852</v>
      </c>
      <c r="Q76" s="34">
        <v>1002053426</v>
      </c>
      <c r="R76" s="34"/>
      <c r="S76" s="34"/>
      <c r="T76" s="34"/>
      <c r="U76" s="34"/>
      <c r="V76" s="34">
        <v>3686719636</v>
      </c>
      <c r="W76" s="34">
        <v>3589807239</v>
      </c>
      <c r="X76" s="34"/>
      <c r="Y76" s="33"/>
      <c r="Z76" s="35">
        <v>4483808541</v>
      </c>
    </row>
    <row r="77" spans="1:26" ht="13.5" hidden="1">
      <c r="A77" s="37" t="s">
        <v>31</v>
      </c>
      <c r="B77" s="19"/>
      <c r="C77" s="19"/>
      <c r="D77" s="20">
        <v>1048040153</v>
      </c>
      <c r="E77" s="21">
        <v>1048040152</v>
      </c>
      <c r="F77" s="21">
        <v>108850642</v>
      </c>
      <c r="G77" s="21">
        <v>183824048</v>
      </c>
      <c r="H77" s="21">
        <v>127514326</v>
      </c>
      <c r="I77" s="21">
        <v>420189016</v>
      </c>
      <c r="J77" s="21">
        <v>83396223</v>
      </c>
      <c r="K77" s="21">
        <v>276452035</v>
      </c>
      <c r="L77" s="21">
        <v>76949462</v>
      </c>
      <c r="M77" s="21">
        <v>436797720</v>
      </c>
      <c r="N77" s="21">
        <v>75116686</v>
      </c>
      <c r="O77" s="21">
        <v>106859652</v>
      </c>
      <c r="P77" s="21">
        <v>111195091</v>
      </c>
      <c r="Q77" s="21">
        <v>293171429</v>
      </c>
      <c r="R77" s="21"/>
      <c r="S77" s="21"/>
      <c r="T77" s="21"/>
      <c r="U77" s="21"/>
      <c r="V77" s="21">
        <v>1150158165</v>
      </c>
      <c r="W77" s="21">
        <v>978478114</v>
      </c>
      <c r="X77" s="21"/>
      <c r="Y77" s="20"/>
      <c r="Z77" s="23">
        <v>1048040152</v>
      </c>
    </row>
    <row r="78" spans="1:26" ht="13.5" hidden="1">
      <c r="A78" s="38" t="s">
        <v>32</v>
      </c>
      <c r="B78" s="19">
        <v>3410181376</v>
      </c>
      <c r="C78" s="19"/>
      <c r="D78" s="20">
        <v>3299291358</v>
      </c>
      <c r="E78" s="21">
        <v>3299291360</v>
      </c>
      <c r="F78" s="21">
        <v>273084130</v>
      </c>
      <c r="G78" s="21">
        <v>335526760</v>
      </c>
      <c r="H78" s="21">
        <v>302729360</v>
      </c>
      <c r="I78" s="21">
        <v>911340250</v>
      </c>
      <c r="J78" s="21">
        <v>288347748</v>
      </c>
      <c r="K78" s="21">
        <v>360733571</v>
      </c>
      <c r="L78" s="21">
        <v>226730702</v>
      </c>
      <c r="M78" s="21">
        <v>875812021</v>
      </c>
      <c r="N78" s="21">
        <v>232216459</v>
      </c>
      <c r="O78" s="21">
        <v>215519231</v>
      </c>
      <c r="P78" s="21">
        <v>253279989</v>
      </c>
      <c r="Q78" s="21">
        <v>701015679</v>
      </c>
      <c r="R78" s="21"/>
      <c r="S78" s="21"/>
      <c r="T78" s="21"/>
      <c r="U78" s="21"/>
      <c r="V78" s="21">
        <v>2488167950</v>
      </c>
      <c r="W78" s="21">
        <v>2531337782</v>
      </c>
      <c r="X78" s="21"/>
      <c r="Y78" s="20"/>
      <c r="Z78" s="23">
        <v>3299291360</v>
      </c>
    </row>
    <row r="79" spans="1:26" ht="13.5" hidden="1">
      <c r="A79" s="39" t="s">
        <v>103</v>
      </c>
      <c r="B79" s="19"/>
      <c r="C79" s="19"/>
      <c r="D79" s="20">
        <v>2196588972</v>
      </c>
      <c r="E79" s="21">
        <v>2196588971</v>
      </c>
      <c r="F79" s="21">
        <v>227826408</v>
      </c>
      <c r="G79" s="21">
        <v>280051114</v>
      </c>
      <c r="H79" s="21">
        <v>249148410</v>
      </c>
      <c r="I79" s="21">
        <v>757025932</v>
      </c>
      <c r="J79" s="21">
        <v>234347011</v>
      </c>
      <c r="K79" s="21">
        <v>190519280</v>
      </c>
      <c r="L79" s="21">
        <v>175093256</v>
      </c>
      <c r="M79" s="21">
        <v>599959547</v>
      </c>
      <c r="N79" s="21">
        <v>176465762</v>
      </c>
      <c r="O79" s="21">
        <v>180206596</v>
      </c>
      <c r="P79" s="21">
        <v>197822025</v>
      </c>
      <c r="Q79" s="21">
        <v>554494383</v>
      </c>
      <c r="R79" s="21"/>
      <c r="S79" s="21"/>
      <c r="T79" s="21"/>
      <c r="U79" s="21"/>
      <c r="V79" s="21">
        <v>1911479862</v>
      </c>
      <c r="W79" s="21">
        <v>1798706333</v>
      </c>
      <c r="X79" s="21"/>
      <c r="Y79" s="20"/>
      <c r="Z79" s="23">
        <v>2196588971</v>
      </c>
    </row>
    <row r="80" spans="1:26" ht="13.5" hidden="1">
      <c r="A80" s="39" t="s">
        <v>104</v>
      </c>
      <c r="B80" s="19"/>
      <c r="C80" s="19"/>
      <c r="D80" s="20">
        <v>760256846</v>
      </c>
      <c r="E80" s="21">
        <v>760256845</v>
      </c>
      <c r="F80" s="21">
        <v>27446311</v>
      </c>
      <c r="G80" s="21">
        <v>32353410</v>
      </c>
      <c r="H80" s="21">
        <v>30247675</v>
      </c>
      <c r="I80" s="21">
        <v>90047396</v>
      </c>
      <c r="J80" s="21">
        <v>30990809</v>
      </c>
      <c r="K80" s="21">
        <v>94126529</v>
      </c>
      <c r="L80" s="21">
        <v>30366203</v>
      </c>
      <c r="M80" s="21">
        <v>155483541</v>
      </c>
      <c r="N80" s="21">
        <v>33131423</v>
      </c>
      <c r="O80" s="21">
        <v>6544079</v>
      </c>
      <c r="P80" s="21">
        <v>32092617</v>
      </c>
      <c r="Q80" s="21">
        <v>71768119</v>
      </c>
      <c r="R80" s="21"/>
      <c r="S80" s="21"/>
      <c r="T80" s="21"/>
      <c r="U80" s="21"/>
      <c r="V80" s="21">
        <v>317299056</v>
      </c>
      <c r="W80" s="21">
        <v>471300154</v>
      </c>
      <c r="X80" s="21"/>
      <c r="Y80" s="20"/>
      <c r="Z80" s="23">
        <v>760256845</v>
      </c>
    </row>
    <row r="81" spans="1:26" ht="13.5" hidden="1">
      <c r="A81" s="39" t="s">
        <v>105</v>
      </c>
      <c r="B81" s="19"/>
      <c r="C81" s="19"/>
      <c r="D81" s="20">
        <v>240189042</v>
      </c>
      <c r="E81" s="21">
        <v>240189042</v>
      </c>
      <c r="F81" s="21">
        <v>13171666</v>
      </c>
      <c r="G81" s="21">
        <v>17133837</v>
      </c>
      <c r="H81" s="21">
        <v>17294291</v>
      </c>
      <c r="I81" s="21">
        <v>47599794</v>
      </c>
      <c r="J81" s="21">
        <v>17090422</v>
      </c>
      <c r="K81" s="21">
        <v>56016792</v>
      </c>
      <c r="L81" s="21">
        <v>15583231</v>
      </c>
      <c r="M81" s="21">
        <v>88690445</v>
      </c>
      <c r="N81" s="21">
        <v>16677743</v>
      </c>
      <c r="O81" s="21">
        <v>21414995</v>
      </c>
      <c r="P81" s="21">
        <v>17424283</v>
      </c>
      <c r="Q81" s="21">
        <v>55517021</v>
      </c>
      <c r="R81" s="21"/>
      <c r="S81" s="21"/>
      <c r="T81" s="21"/>
      <c r="U81" s="21"/>
      <c r="V81" s="21">
        <v>191807260</v>
      </c>
      <c r="W81" s="21">
        <v>187856406</v>
      </c>
      <c r="X81" s="21"/>
      <c r="Y81" s="20"/>
      <c r="Z81" s="23">
        <v>240189042</v>
      </c>
    </row>
    <row r="82" spans="1:26" ht="13.5" hidden="1">
      <c r="A82" s="39" t="s">
        <v>106</v>
      </c>
      <c r="B82" s="19"/>
      <c r="C82" s="19"/>
      <c r="D82" s="20">
        <v>102256498</v>
      </c>
      <c r="E82" s="21">
        <v>102256502</v>
      </c>
      <c r="F82" s="21">
        <v>4639745</v>
      </c>
      <c r="G82" s="21">
        <v>5988399</v>
      </c>
      <c r="H82" s="21">
        <v>6038984</v>
      </c>
      <c r="I82" s="21">
        <v>16667128</v>
      </c>
      <c r="J82" s="21">
        <v>5919506</v>
      </c>
      <c r="K82" s="21">
        <v>20070970</v>
      </c>
      <c r="L82" s="21">
        <v>5688012</v>
      </c>
      <c r="M82" s="21">
        <v>31678488</v>
      </c>
      <c r="N82" s="21">
        <v>5941531</v>
      </c>
      <c r="O82" s="21">
        <v>7353561</v>
      </c>
      <c r="P82" s="21">
        <v>5941064</v>
      </c>
      <c r="Q82" s="21">
        <v>19236156</v>
      </c>
      <c r="R82" s="21"/>
      <c r="S82" s="21"/>
      <c r="T82" s="21"/>
      <c r="U82" s="21"/>
      <c r="V82" s="21">
        <v>67581772</v>
      </c>
      <c r="W82" s="21">
        <v>73474889</v>
      </c>
      <c r="X82" s="21"/>
      <c r="Y82" s="20"/>
      <c r="Z82" s="23">
        <v>102256502</v>
      </c>
    </row>
    <row r="83" spans="1:26" ht="13.5" hidden="1">
      <c r="A83" s="39" t="s">
        <v>107</v>
      </c>
      <c r="B83" s="19">
        <v>3410181376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253700337</v>
      </c>
      <c r="C84" s="28"/>
      <c r="D84" s="29">
        <v>136477029</v>
      </c>
      <c r="E84" s="30">
        <v>136477029</v>
      </c>
      <c r="F84" s="30">
        <v>2888637</v>
      </c>
      <c r="G84" s="30">
        <v>555343</v>
      </c>
      <c r="H84" s="30">
        <v>3071761</v>
      </c>
      <c r="I84" s="30">
        <v>6515741</v>
      </c>
      <c r="J84" s="30">
        <v>23195461</v>
      </c>
      <c r="K84" s="30">
        <v>8449792</v>
      </c>
      <c r="L84" s="30">
        <v>2366209</v>
      </c>
      <c r="M84" s="30">
        <v>34011462</v>
      </c>
      <c r="N84" s="30">
        <v>1807016</v>
      </c>
      <c r="O84" s="30">
        <v>3430530</v>
      </c>
      <c r="P84" s="30">
        <v>2628772</v>
      </c>
      <c r="Q84" s="30">
        <v>7866318</v>
      </c>
      <c r="R84" s="30"/>
      <c r="S84" s="30"/>
      <c r="T84" s="30"/>
      <c r="U84" s="30"/>
      <c r="V84" s="30">
        <v>48393521</v>
      </c>
      <c r="W84" s="30">
        <v>79991343</v>
      </c>
      <c r="X84" s="30"/>
      <c r="Y84" s="29"/>
      <c r="Z84" s="31">
        <v>136477029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325955851</v>
      </c>
      <c r="D5" s="344">
        <f t="shared" si="0"/>
        <v>0</v>
      </c>
      <c r="E5" s="343">
        <f t="shared" si="0"/>
        <v>62346770</v>
      </c>
      <c r="F5" s="345">
        <f t="shared" si="0"/>
        <v>82495997</v>
      </c>
      <c r="G5" s="345">
        <f t="shared" si="0"/>
        <v>0</v>
      </c>
      <c r="H5" s="343">
        <f t="shared" si="0"/>
        <v>2322880</v>
      </c>
      <c r="I5" s="343">
        <f t="shared" si="0"/>
        <v>5022923</v>
      </c>
      <c r="J5" s="345">
        <f t="shared" si="0"/>
        <v>7345803</v>
      </c>
      <c r="K5" s="345">
        <f t="shared" si="0"/>
        <v>6934021</v>
      </c>
      <c r="L5" s="343">
        <f t="shared" si="0"/>
        <v>3136273</v>
      </c>
      <c r="M5" s="343">
        <f t="shared" si="0"/>
        <v>4690458</v>
      </c>
      <c r="N5" s="345">
        <f t="shared" si="0"/>
        <v>14760752</v>
      </c>
      <c r="O5" s="345">
        <f t="shared" si="0"/>
        <v>4039346</v>
      </c>
      <c r="P5" s="343">
        <f t="shared" si="0"/>
        <v>2696004</v>
      </c>
      <c r="Q5" s="343">
        <f t="shared" si="0"/>
        <v>9983994</v>
      </c>
      <c r="R5" s="345">
        <f t="shared" si="0"/>
        <v>16719344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38825899</v>
      </c>
      <c r="X5" s="343">
        <f t="shared" si="0"/>
        <v>61871998</v>
      </c>
      <c r="Y5" s="345">
        <f t="shared" si="0"/>
        <v>-23046099</v>
      </c>
      <c r="Z5" s="346">
        <f>+IF(X5&lt;&gt;0,+(Y5/X5)*100,0)</f>
        <v>-37.24802777502029</v>
      </c>
      <c r="AA5" s="347">
        <f>+AA6+AA8+AA11+AA13+AA15</f>
        <v>82495997</v>
      </c>
    </row>
    <row r="6" spans="1:27" ht="13.5">
      <c r="A6" s="348" t="s">
        <v>205</v>
      </c>
      <c r="B6" s="142"/>
      <c r="C6" s="60">
        <f>+C7</f>
        <v>143102569</v>
      </c>
      <c r="D6" s="327">
        <f aca="true" t="shared" si="1" ref="D6:AA6">+D7</f>
        <v>0</v>
      </c>
      <c r="E6" s="60">
        <f t="shared" si="1"/>
        <v>40359065</v>
      </c>
      <c r="F6" s="59">
        <f t="shared" si="1"/>
        <v>46571485</v>
      </c>
      <c r="G6" s="59">
        <f t="shared" si="1"/>
        <v>0</v>
      </c>
      <c r="H6" s="60">
        <f t="shared" si="1"/>
        <v>2322880</v>
      </c>
      <c r="I6" s="60">
        <f t="shared" si="1"/>
        <v>-240</v>
      </c>
      <c r="J6" s="59">
        <f t="shared" si="1"/>
        <v>2322640</v>
      </c>
      <c r="K6" s="59">
        <f t="shared" si="1"/>
        <v>173395</v>
      </c>
      <c r="L6" s="60">
        <f t="shared" si="1"/>
        <v>1025250</v>
      </c>
      <c r="M6" s="60">
        <f t="shared" si="1"/>
        <v>17030</v>
      </c>
      <c r="N6" s="59">
        <f t="shared" si="1"/>
        <v>1215675</v>
      </c>
      <c r="O6" s="59">
        <f t="shared" si="1"/>
        <v>1007140</v>
      </c>
      <c r="P6" s="60">
        <f t="shared" si="1"/>
        <v>285456</v>
      </c>
      <c r="Q6" s="60">
        <f t="shared" si="1"/>
        <v>840497</v>
      </c>
      <c r="R6" s="59">
        <f t="shared" si="1"/>
        <v>2133093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5671408</v>
      </c>
      <c r="X6" s="60">
        <f t="shared" si="1"/>
        <v>34928614</v>
      </c>
      <c r="Y6" s="59">
        <f t="shared" si="1"/>
        <v>-29257206</v>
      </c>
      <c r="Z6" s="61">
        <f>+IF(X6&lt;&gt;0,+(Y6/X6)*100,0)</f>
        <v>-83.76285987185177</v>
      </c>
      <c r="AA6" s="62">
        <f t="shared" si="1"/>
        <v>46571485</v>
      </c>
    </row>
    <row r="7" spans="1:27" ht="13.5">
      <c r="A7" s="291" t="s">
        <v>229</v>
      </c>
      <c r="B7" s="142"/>
      <c r="C7" s="60">
        <v>143102569</v>
      </c>
      <c r="D7" s="327"/>
      <c r="E7" s="60">
        <v>40359065</v>
      </c>
      <c r="F7" s="59">
        <v>46571485</v>
      </c>
      <c r="G7" s="59"/>
      <c r="H7" s="60">
        <v>2322880</v>
      </c>
      <c r="I7" s="60">
        <v>-240</v>
      </c>
      <c r="J7" s="59">
        <v>2322640</v>
      </c>
      <c r="K7" s="59">
        <v>173395</v>
      </c>
      <c r="L7" s="60">
        <v>1025250</v>
      </c>
      <c r="M7" s="60">
        <v>17030</v>
      </c>
      <c r="N7" s="59">
        <v>1215675</v>
      </c>
      <c r="O7" s="59">
        <v>1007140</v>
      </c>
      <c r="P7" s="60">
        <v>285456</v>
      </c>
      <c r="Q7" s="60">
        <v>840497</v>
      </c>
      <c r="R7" s="59">
        <v>2133093</v>
      </c>
      <c r="S7" s="59"/>
      <c r="T7" s="60"/>
      <c r="U7" s="60"/>
      <c r="V7" s="59"/>
      <c r="W7" s="59">
        <v>5671408</v>
      </c>
      <c r="X7" s="60">
        <v>34928614</v>
      </c>
      <c r="Y7" s="59">
        <v>-29257206</v>
      </c>
      <c r="Z7" s="61">
        <v>-83.76</v>
      </c>
      <c r="AA7" s="62">
        <v>46571485</v>
      </c>
    </row>
    <row r="8" spans="1:27" ht="13.5">
      <c r="A8" s="348" t="s">
        <v>206</v>
      </c>
      <c r="B8" s="142"/>
      <c r="C8" s="60">
        <f aca="true" t="shared" si="2" ref="C8:Y8">SUM(C9:C10)</f>
        <v>55650999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>
        <v>55650999</v>
      </c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59626070</v>
      </c>
      <c r="D11" s="350">
        <f aca="true" t="shared" si="3" ref="D11:AA11">+D12</f>
        <v>0</v>
      </c>
      <c r="E11" s="349">
        <f t="shared" si="3"/>
        <v>8238677</v>
      </c>
      <c r="F11" s="351">
        <f t="shared" si="3"/>
        <v>22123300</v>
      </c>
      <c r="G11" s="351">
        <f t="shared" si="3"/>
        <v>0</v>
      </c>
      <c r="H11" s="349">
        <f t="shared" si="3"/>
        <v>0</v>
      </c>
      <c r="I11" s="349">
        <f t="shared" si="3"/>
        <v>1639204</v>
      </c>
      <c r="J11" s="351">
        <f t="shared" si="3"/>
        <v>1639204</v>
      </c>
      <c r="K11" s="351">
        <f t="shared" si="3"/>
        <v>4779690</v>
      </c>
      <c r="L11" s="349">
        <f t="shared" si="3"/>
        <v>1334144</v>
      </c>
      <c r="M11" s="349">
        <f t="shared" si="3"/>
        <v>4408828</v>
      </c>
      <c r="N11" s="351">
        <f t="shared" si="3"/>
        <v>10522662</v>
      </c>
      <c r="O11" s="351">
        <f t="shared" si="3"/>
        <v>1617969</v>
      </c>
      <c r="P11" s="349">
        <f t="shared" si="3"/>
        <v>2228739</v>
      </c>
      <c r="Q11" s="349">
        <f t="shared" si="3"/>
        <v>5208496</v>
      </c>
      <c r="R11" s="351">
        <f t="shared" si="3"/>
        <v>9055204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21217070</v>
      </c>
      <c r="X11" s="349">
        <f t="shared" si="3"/>
        <v>16592475</v>
      </c>
      <c r="Y11" s="351">
        <f t="shared" si="3"/>
        <v>4624595</v>
      </c>
      <c r="Z11" s="352">
        <f>+IF(X11&lt;&gt;0,+(Y11/X11)*100,0)</f>
        <v>27.871640608167258</v>
      </c>
      <c r="AA11" s="353">
        <f t="shared" si="3"/>
        <v>22123300</v>
      </c>
    </row>
    <row r="12" spans="1:27" ht="13.5">
      <c r="A12" s="291" t="s">
        <v>232</v>
      </c>
      <c r="B12" s="136"/>
      <c r="C12" s="60">
        <v>59626070</v>
      </c>
      <c r="D12" s="327"/>
      <c r="E12" s="60">
        <v>8238677</v>
      </c>
      <c r="F12" s="59">
        <v>22123300</v>
      </c>
      <c r="G12" s="59"/>
      <c r="H12" s="60"/>
      <c r="I12" s="60">
        <v>1639204</v>
      </c>
      <c r="J12" s="59">
        <v>1639204</v>
      </c>
      <c r="K12" s="59">
        <v>4779690</v>
      </c>
      <c r="L12" s="60">
        <v>1334144</v>
      </c>
      <c r="M12" s="60">
        <v>4408828</v>
      </c>
      <c r="N12" s="59">
        <v>10522662</v>
      </c>
      <c r="O12" s="59">
        <v>1617969</v>
      </c>
      <c r="P12" s="60">
        <v>2228739</v>
      </c>
      <c r="Q12" s="60">
        <v>5208496</v>
      </c>
      <c r="R12" s="59">
        <v>9055204</v>
      </c>
      <c r="S12" s="59"/>
      <c r="T12" s="60"/>
      <c r="U12" s="60"/>
      <c r="V12" s="59"/>
      <c r="W12" s="59">
        <v>21217070</v>
      </c>
      <c r="X12" s="60">
        <v>16592475</v>
      </c>
      <c r="Y12" s="59">
        <v>4624595</v>
      </c>
      <c r="Z12" s="61">
        <v>27.87</v>
      </c>
      <c r="AA12" s="62">
        <v>22123300</v>
      </c>
    </row>
    <row r="13" spans="1:27" ht="13.5">
      <c r="A13" s="348" t="s">
        <v>208</v>
      </c>
      <c r="B13" s="136"/>
      <c r="C13" s="275">
        <f>+C14</f>
        <v>67576213</v>
      </c>
      <c r="D13" s="328">
        <f aca="true" t="shared" si="4" ref="D13:AA13">+D14</f>
        <v>0</v>
      </c>
      <c r="E13" s="275">
        <f t="shared" si="4"/>
        <v>13749028</v>
      </c>
      <c r="F13" s="329">
        <f t="shared" si="4"/>
        <v>13801212</v>
      </c>
      <c r="G13" s="329">
        <f t="shared" si="4"/>
        <v>0</v>
      </c>
      <c r="H13" s="275">
        <f t="shared" si="4"/>
        <v>0</v>
      </c>
      <c r="I13" s="275">
        <f t="shared" si="4"/>
        <v>3383959</v>
      </c>
      <c r="J13" s="329">
        <f t="shared" si="4"/>
        <v>3383959</v>
      </c>
      <c r="K13" s="329">
        <f t="shared" si="4"/>
        <v>1980936</v>
      </c>
      <c r="L13" s="275">
        <f t="shared" si="4"/>
        <v>776879</v>
      </c>
      <c r="M13" s="275">
        <f t="shared" si="4"/>
        <v>264600</v>
      </c>
      <c r="N13" s="329">
        <f t="shared" si="4"/>
        <v>3022415</v>
      </c>
      <c r="O13" s="329">
        <f t="shared" si="4"/>
        <v>1414237</v>
      </c>
      <c r="P13" s="275">
        <f t="shared" si="4"/>
        <v>181809</v>
      </c>
      <c r="Q13" s="275">
        <f t="shared" si="4"/>
        <v>3935001</v>
      </c>
      <c r="R13" s="329">
        <f t="shared" si="4"/>
        <v>5531047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11937421</v>
      </c>
      <c r="X13" s="275">
        <f t="shared" si="4"/>
        <v>10350909</v>
      </c>
      <c r="Y13" s="329">
        <f t="shared" si="4"/>
        <v>1586512</v>
      </c>
      <c r="Z13" s="322">
        <f>+IF(X13&lt;&gt;0,+(Y13/X13)*100,0)</f>
        <v>15.327272223144847</v>
      </c>
      <c r="AA13" s="273">
        <f t="shared" si="4"/>
        <v>13801212</v>
      </c>
    </row>
    <row r="14" spans="1:27" ht="13.5">
      <c r="A14" s="291" t="s">
        <v>233</v>
      </c>
      <c r="B14" s="136"/>
      <c r="C14" s="60">
        <v>67576213</v>
      </c>
      <c r="D14" s="327"/>
      <c r="E14" s="60">
        <v>13749028</v>
      </c>
      <c r="F14" s="59">
        <v>13801212</v>
      </c>
      <c r="G14" s="59"/>
      <c r="H14" s="60"/>
      <c r="I14" s="60">
        <v>3383959</v>
      </c>
      <c r="J14" s="59">
        <v>3383959</v>
      </c>
      <c r="K14" s="59">
        <v>1980936</v>
      </c>
      <c r="L14" s="60">
        <v>776879</v>
      </c>
      <c r="M14" s="60">
        <v>264600</v>
      </c>
      <c r="N14" s="59">
        <v>3022415</v>
      </c>
      <c r="O14" s="59">
        <v>1414237</v>
      </c>
      <c r="P14" s="60">
        <v>181809</v>
      </c>
      <c r="Q14" s="60">
        <v>3935001</v>
      </c>
      <c r="R14" s="59">
        <v>5531047</v>
      </c>
      <c r="S14" s="59"/>
      <c r="T14" s="60"/>
      <c r="U14" s="60"/>
      <c r="V14" s="59"/>
      <c r="W14" s="59">
        <v>11937421</v>
      </c>
      <c r="X14" s="60">
        <v>10350909</v>
      </c>
      <c r="Y14" s="59">
        <v>1586512</v>
      </c>
      <c r="Z14" s="61">
        <v>15.33</v>
      </c>
      <c r="AA14" s="62">
        <v>13801212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71551284</v>
      </c>
      <c r="D40" s="331">
        <f t="shared" si="9"/>
        <v>0</v>
      </c>
      <c r="E40" s="330">
        <f t="shared" si="9"/>
        <v>422788979</v>
      </c>
      <c r="F40" s="332">
        <f t="shared" si="9"/>
        <v>193658305</v>
      </c>
      <c r="G40" s="332">
        <f t="shared" si="9"/>
        <v>13401193</v>
      </c>
      <c r="H40" s="330">
        <f t="shared" si="9"/>
        <v>14093614</v>
      </c>
      <c r="I40" s="330">
        <f t="shared" si="9"/>
        <v>8697218</v>
      </c>
      <c r="J40" s="332">
        <f t="shared" si="9"/>
        <v>36192025</v>
      </c>
      <c r="K40" s="332">
        <f t="shared" si="9"/>
        <v>6325142</v>
      </c>
      <c r="L40" s="330">
        <f t="shared" si="9"/>
        <v>4912163</v>
      </c>
      <c r="M40" s="330">
        <f t="shared" si="9"/>
        <v>8357904</v>
      </c>
      <c r="N40" s="332">
        <f t="shared" si="9"/>
        <v>19595209</v>
      </c>
      <c r="O40" s="332">
        <f t="shared" si="9"/>
        <v>4365745</v>
      </c>
      <c r="P40" s="330">
        <f t="shared" si="9"/>
        <v>2320236</v>
      </c>
      <c r="Q40" s="330">
        <f t="shared" si="9"/>
        <v>11121849</v>
      </c>
      <c r="R40" s="332">
        <f t="shared" si="9"/>
        <v>17807830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73595064</v>
      </c>
      <c r="X40" s="330">
        <f t="shared" si="9"/>
        <v>145243730</v>
      </c>
      <c r="Y40" s="332">
        <f t="shared" si="9"/>
        <v>-71648666</v>
      </c>
      <c r="Z40" s="323">
        <f>+IF(X40&lt;&gt;0,+(Y40/X40)*100,0)</f>
        <v>-49.32995455294352</v>
      </c>
      <c r="AA40" s="337">
        <f>SUM(AA41:AA49)</f>
        <v>193658305</v>
      </c>
    </row>
    <row r="41" spans="1:27" ht="13.5">
      <c r="A41" s="348" t="s">
        <v>248</v>
      </c>
      <c r="B41" s="142"/>
      <c r="C41" s="349"/>
      <c r="D41" s="350"/>
      <c r="E41" s="349">
        <v>12247084</v>
      </c>
      <c r="F41" s="351">
        <v>14837084</v>
      </c>
      <c r="G41" s="351">
        <v>26911</v>
      </c>
      <c r="H41" s="349">
        <v>833920</v>
      </c>
      <c r="I41" s="349">
        <v>1496193</v>
      </c>
      <c r="J41" s="351">
        <v>2357024</v>
      </c>
      <c r="K41" s="351">
        <v>3174367</v>
      </c>
      <c r="L41" s="349">
        <v>1498612</v>
      </c>
      <c r="M41" s="349">
        <v>1452614</v>
      </c>
      <c r="N41" s="351">
        <v>6125593</v>
      </c>
      <c r="O41" s="351">
        <v>1818599</v>
      </c>
      <c r="P41" s="349">
        <v>1225475</v>
      </c>
      <c r="Q41" s="349">
        <v>1312809</v>
      </c>
      <c r="R41" s="351">
        <v>4356883</v>
      </c>
      <c r="S41" s="351"/>
      <c r="T41" s="349"/>
      <c r="U41" s="349"/>
      <c r="V41" s="351"/>
      <c r="W41" s="351">
        <v>12839500</v>
      </c>
      <c r="X41" s="349">
        <v>11127813</v>
      </c>
      <c r="Y41" s="351">
        <v>1711687</v>
      </c>
      <c r="Z41" s="352">
        <v>15.38</v>
      </c>
      <c r="AA41" s="353">
        <v>14837084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57392761</v>
      </c>
      <c r="F43" s="357">
        <v>35978090</v>
      </c>
      <c r="G43" s="357">
        <v>1175</v>
      </c>
      <c r="H43" s="305">
        <v>9037</v>
      </c>
      <c r="I43" s="305">
        <v>4962968</v>
      </c>
      <c r="J43" s="357">
        <v>4973180</v>
      </c>
      <c r="K43" s="357">
        <v>1742437</v>
      </c>
      <c r="L43" s="305">
        <v>1536074</v>
      </c>
      <c r="M43" s="305">
        <v>358846</v>
      </c>
      <c r="N43" s="357">
        <v>3637357</v>
      </c>
      <c r="O43" s="357">
        <v>747842</v>
      </c>
      <c r="P43" s="305">
        <v>501041</v>
      </c>
      <c r="Q43" s="305">
        <v>1538105</v>
      </c>
      <c r="R43" s="357">
        <v>2786988</v>
      </c>
      <c r="S43" s="357"/>
      <c r="T43" s="305"/>
      <c r="U43" s="305"/>
      <c r="V43" s="357"/>
      <c r="W43" s="357">
        <v>11397525</v>
      </c>
      <c r="X43" s="305">
        <v>26983568</v>
      </c>
      <c r="Y43" s="357">
        <v>-15586043</v>
      </c>
      <c r="Z43" s="358">
        <v>-57.76</v>
      </c>
      <c r="AA43" s="303">
        <v>35978090</v>
      </c>
    </row>
    <row r="44" spans="1:27" ht="13.5">
      <c r="A44" s="348" t="s">
        <v>251</v>
      </c>
      <c r="B44" s="136"/>
      <c r="C44" s="60"/>
      <c r="D44" s="355"/>
      <c r="E44" s="54">
        <v>74492312</v>
      </c>
      <c r="F44" s="53">
        <v>37375830</v>
      </c>
      <c r="G44" s="53"/>
      <c r="H44" s="54">
        <v>13195</v>
      </c>
      <c r="I44" s="54">
        <v>411146</v>
      </c>
      <c r="J44" s="53">
        <v>424341</v>
      </c>
      <c r="K44" s="53">
        <v>439695</v>
      </c>
      <c r="L44" s="54">
        <v>422860</v>
      </c>
      <c r="M44" s="54">
        <v>526134</v>
      </c>
      <c r="N44" s="53">
        <v>1388689</v>
      </c>
      <c r="O44" s="53">
        <v>1256154</v>
      </c>
      <c r="P44" s="54">
        <v>175766</v>
      </c>
      <c r="Q44" s="54">
        <v>120605</v>
      </c>
      <c r="R44" s="53">
        <v>1552525</v>
      </c>
      <c r="S44" s="53"/>
      <c r="T44" s="54"/>
      <c r="U44" s="54"/>
      <c r="V44" s="53"/>
      <c r="W44" s="53">
        <v>3365555</v>
      </c>
      <c r="X44" s="54">
        <v>28031873</v>
      </c>
      <c r="Y44" s="53">
        <v>-24666318</v>
      </c>
      <c r="Z44" s="94">
        <v>-87.99</v>
      </c>
      <c r="AA44" s="95">
        <v>37375830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>
        <v>199070303</v>
      </c>
      <c r="F47" s="53">
        <v>63915923</v>
      </c>
      <c r="G47" s="53">
        <v>13373107</v>
      </c>
      <c r="H47" s="54">
        <v>13169233</v>
      </c>
      <c r="I47" s="54">
        <v>189179</v>
      </c>
      <c r="J47" s="53">
        <v>26731519</v>
      </c>
      <c r="K47" s="53">
        <v>819043</v>
      </c>
      <c r="L47" s="54">
        <v>784611</v>
      </c>
      <c r="M47" s="54">
        <v>4593259</v>
      </c>
      <c r="N47" s="53">
        <v>6196913</v>
      </c>
      <c r="O47" s="53">
        <v>309668</v>
      </c>
      <c r="P47" s="54">
        <v>349431</v>
      </c>
      <c r="Q47" s="54">
        <v>8741962</v>
      </c>
      <c r="R47" s="53">
        <v>9401061</v>
      </c>
      <c r="S47" s="53"/>
      <c r="T47" s="54"/>
      <c r="U47" s="54"/>
      <c r="V47" s="53"/>
      <c r="W47" s="53">
        <v>42329493</v>
      </c>
      <c r="X47" s="54">
        <v>47936942</v>
      </c>
      <c r="Y47" s="53">
        <v>-5607449</v>
      </c>
      <c r="Z47" s="94">
        <v>-11.7</v>
      </c>
      <c r="AA47" s="95">
        <v>63915923</v>
      </c>
    </row>
    <row r="48" spans="1:27" ht="13.5">
      <c r="A48" s="348" t="s">
        <v>255</v>
      </c>
      <c r="B48" s="136"/>
      <c r="C48" s="60">
        <v>71551284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79586519</v>
      </c>
      <c r="F49" s="53">
        <v>41551378</v>
      </c>
      <c r="G49" s="53"/>
      <c r="H49" s="54">
        <v>68229</v>
      </c>
      <c r="I49" s="54">
        <v>1637732</v>
      </c>
      <c r="J49" s="53">
        <v>1705961</v>
      </c>
      <c r="K49" s="53">
        <v>149600</v>
      </c>
      <c r="L49" s="54">
        <v>670006</v>
      </c>
      <c r="M49" s="54">
        <v>1427051</v>
      </c>
      <c r="N49" s="53">
        <v>2246657</v>
      </c>
      <c r="O49" s="53">
        <v>233482</v>
      </c>
      <c r="P49" s="54">
        <v>68523</v>
      </c>
      <c r="Q49" s="54">
        <v>-591632</v>
      </c>
      <c r="R49" s="53">
        <v>-289627</v>
      </c>
      <c r="S49" s="53"/>
      <c r="T49" s="54"/>
      <c r="U49" s="54"/>
      <c r="V49" s="53"/>
      <c r="W49" s="53">
        <v>3662991</v>
      </c>
      <c r="X49" s="54">
        <v>31163534</v>
      </c>
      <c r="Y49" s="53">
        <v>-27500543</v>
      </c>
      <c r="Z49" s="94">
        <v>-88.25</v>
      </c>
      <c r="AA49" s="95">
        <v>41551378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397507135</v>
      </c>
      <c r="D60" s="333">
        <f t="shared" si="14"/>
        <v>0</v>
      </c>
      <c r="E60" s="219">
        <f t="shared" si="14"/>
        <v>485135749</v>
      </c>
      <c r="F60" s="264">
        <f t="shared" si="14"/>
        <v>276154302</v>
      </c>
      <c r="G60" s="264">
        <f t="shared" si="14"/>
        <v>13401193</v>
      </c>
      <c r="H60" s="219">
        <f t="shared" si="14"/>
        <v>16416494</v>
      </c>
      <c r="I60" s="219">
        <f t="shared" si="14"/>
        <v>13720141</v>
      </c>
      <c r="J60" s="264">
        <f t="shared" si="14"/>
        <v>43537828</v>
      </c>
      <c r="K60" s="264">
        <f t="shared" si="14"/>
        <v>13259163</v>
      </c>
      <c r="L60" s="219">
        <f t="shared" si="14"/>
        <v>8048436</v>
      </c>
      <c r="M60" s="219">
        <f t="shared" si="14"/>
        <v>13048362</v>
      </c>
      <c r="N60" s="264">
        <f t="shared" si="14"/>
        <v>34355961</v>
      </c>
      <c r="O60" s="264">
        <f t="shared" si="14"/>
        <v>8405091</v>
      </c>
      <c r="P60" s="219">
        <f t="shared" si="14"/>
        <v>5016240</v>
      </c>
      <c r="Q60" s="219">
        <f t="shared" si="14"/>
        <v>21105843</v>
      </c>
      <c r="R60" s="264">
        <f t="shared" si="14"/>
        <v>34527174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112420963</v>
      </c>
      <c r="X60" s="219">
        <f t="shared" si="14"/>
        <v>207115728</v>
      </c>
      <c r="Y60" s="264">
        <f t="shared" si="14"/>
        <v>-94694765</v>
      </c>
      <c r="Z60" s="324">
        <f>+IF(X60&lt;&gt;0,+(Y60/X60)*100,0)</f>
        <v>-45.720702099456204</v>
      </c>
      <c r="AA60" s="232">
        <f>+AA57+AA54+AA51+AA40+AA37+AA34+AA22+AA5</f>
        <v>276154302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3839327450</v>
      </c>
      <c r="D5" s="153">
        <f>SUM(D6:D8)</f>
        <v>0</v>
      </c>
      <c r="E5" s="154">
        <f t="shared" si="0"/>
        <v>2769955579</v>
      </c>
      <c r="F5" s="100">
        <f t="shared" si="0"/>
        <v>2890341727</v>
      </c>
      <c r="G5" s="100">
        <f t="shared" si="0"/>
        <v>448775687</v>
      </c>
      <c r="H5" s="100">
        <f t="shared" si="0"/>
        <v>59760202</v>
      </c>
      <c r="I5" s="100">
        <f t="shared" si="0"/>
        <v>105268606</v>
      </c>
      <c r="J5" s="100">
        <f t="shared" si="0"/>
        <v>613804495</v>
      </c>
      <c r="K5" s="100">
        <f t="shared" si="0"/>
        <v>133384620</v>
      </c>
      <c r="L5" s="100">
        <f t="shared" si="0"/>
        <v>123416001</v>
      </c>
      <c r="M5" s="100">
        <f t="shared" si="0"/>
        <v>245496304</v>
      </c>
      <c r="N5" s="100">
        <f t="shared" si="0"/>
        <v>502296925</v>
      </c>
      <c r="O5" s="100">
        <f t="shared" si="0"/>
        <v>144260546</v>
      </c>
      <c r="P5" s="100">
        <f t="shared" si="0"/>
        <v>215851896</v>
      </c>
      <c r="Q5" s="100">
        <f t="shared" si="0"/>
        <v>413461333</v>
      </c>
      <c r="R5" s="100">
        <f t="shared" si="0"/>
        <v>773573775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1889675195</v>
      </c>
      <c r="X5" s="100">
        <f t="shared" si="0"/>
        <v>2091119229</v>
      </c>
      <c r="Y5" s="100">
        <f t="shared" si="0"/>
        <v>-201444034</v>
      </c>
      <c r="Z5" s="137">
        <f>+IF(X5&lt;&gt;0,+(Y5/X5)*100,0)</f>
        <v>-9.633311731169586</v>
      </c>
      <c r="AA5" s="153">
        <f>SUM(AA6:AA8)</f>
        <v>2890341727</v>
      </c>
    </row>
    <row r="6" spans="1:27" ht="13.5">
      <c r="A6" s="138" t="s">
        <v>75</v>
      </c>
      <c r="B6" s="136"/>
      <c r="C6" s="155">
        <v>1242276927</v>
      </c>
      <c r="D6" s="155"/>
      <c r="E6" s="156">
        <v>523731</v>
      </c>
      <c r="F6" s="60">
        <v>1005681</v>
      </c>
      <c r="G6" s="60">
        <v>750000</v>
      </c>
      <c r="H6" s="60"/>
      <c r="I6" s="60"/>
      <c r="J6" s="60">
        <v>750000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750000</v>
      </c>
      <c r="X6" s="60"/>
      <c r="Y6" s="60">
        <v>750000</v>
      </c>
      <c r="Z6" s="140">
        <v>0</v>
      </c>
      <c r="AA6" s="155">
        <v>1005681</v>
      </c>
    </row>
    <row r="7" spans="1:27" ht="13.5">
      <c r="A7" s="138" t="s">
        <v>76</v>
      </c>
      <c r="B7" s="136"/>
      <c r="C7" s="157">
        <v>2578805514</v>
      </c>
      <c r="D7" s="157"/>
      <c r="E7" s="158">
        <v>2744875514</v>
      </c>
      <c r="F7" s="159">
        <v>2874779712</v>
      </c>
      <c r="G7" s="159">
        <v>447603960</v>
      </c>
      <c r="H7" s="159">
        <v>59056763</v>
      </c>
      <c r="I7" s="159">
        <v>104158182</v>
      </c>
      <c r="J7" s="159">
        <v>610818905</v>
      </c>
      <c r="K7" s="159">
        <v>133182564</v>
      </c>
      <c r="L7" s="159">
        <v>122998291</v>
      </c>
      <c r="M7" s="159">
        <v>245483980</v>
      </c>
      <c r="N7" s="159">
        <v>501664835</v>
      </c>
      <c r="O7" s="159">
        <v>143624969</v>
      </c>
      <c r="P7" s="159">
        <v>215454984</v>
      </c>
      <c r="Q7" s="159">
        <v>413243014</v>
      </c>
      <c r="R7" s="159">
        <v>772322967</v>
      </c>
      <c r="S7" s="159"/>
      <c r="T7" s="159"/>
      <c r="U7" s="159"/>
      <c r="V7" s="159"/>
      <c r="W7" s="159">
        <v>1884806707</v>
      </c>
      <c r="X7" s="159">
        <v>2091119229</v>
      </c>
      <c r="Y7" s="159">
        <v>-206312522</v>
      </c>
      <c r="Z7" s="141">
        <v>-9.87</v>
      </c>
      <c r="AA7" s="157">
        <v>2874779712</v>
      </c>
    </row>
    <row r="8" spans="1:27" ht="13.5">
      <c r="A8" s="138" t="s">
        <v>77</v>
      </c>
      <c r="B8" s="136"/>
      <c r="C8" s="155">
        <v>18245009</v>
      </c>
      <c r="D8" s="155"/>
      <c r="E8" s="156">
        <v>24556334</v>
      </c>
      <c r="F8" s="60">
        <v>14556334</v>
      </c>
      <c r="G8" s="60">
        <v>421727</v>
      </c>
      <c r="H8" s="60">
        <v>703439</v>
      </c>
      <c r="I8" s="60">
        <v>1110424</v>
      </c>
      <c r="J8" s="60">
        <v>2235590</v>
      </c>
      <c r="K8" s="60">
        <v>202056</v>
      </c>
      <c r="L8" s="60">
        <v>417710</v>
      </c>
      <c r="M8" s="60">
        <v>12324</v>
      </c>
      <c r="N8" s="60">
        <v>632090</v>
      </c>
      <c r="O8" s="60">
        <v>635577</v>
      </c>
      <c r="P8" s="60">
        <v>396912</v>
      </c>
      <c r="Q8" s="60">
        <v>218319</v>
      </c>
      <c r="R8" s="60">
        <v>1250808</v>
      </c>
      <c r="S8" s="60"/>
      <c r="T8" s="60"/>
      <c r="U8" s="60"/>
      <c r="V8" s="60"/>
      <c r="W8" s="60">
        <v>4118488</v>
      </c>
      <c r="X8" s="60"/>
      <c r="Y8" s="60">
        <v>4118488</v>
      </c>
      <c r="Z8" s="140">
        <v>0</v>
      </c>
      <c r="AA8" s="155">
        <v>14556334</v>
      </c>
    </row>
    <row r="9" spans="1:27" ht="13.5">
      <c r="A9" s="135" t="s">
        <v>78</v>
      </c>
      <c r="B9" s="136"/>
      <c r="C9" s="153">
        <f aca="true" t="shared" si="1" ref="C9:Y9">SUM(C10:C14)</f>
        <v>56388591</v>
      </c>
      <c r="D9" s="153">
        <f>SUM(D10:D14)</f>
        <v>0</v>
      </c>
      <c r="E9" s="154">
        <f t="shared" si="1"/>
        <v>92129184</v>
      </c>
      <c r="F9" s="100">
        <f t="shared" si="1"/>
        <v>75709184</v>
      </c>
      <c r="G9" s="100">
        <f t="shared" si="1"/>
        <v>2772980</v>
      </c>
      <c r="H9" s="100">
        <f t="shared" si="1"/>
        <v>734599</v>
      </c>
      <c r="I9" s="100">
        <f t="shared" si="1"/>
        <v>2667167</v>
      </c>
      <c r="J9" s="100">
        <f t="shared" si="1"/>
        <v>6174746</v>
      </c>
      <c r="K9" s="100">
        <f t="shared" si="1"/>
        <v>23586830</v>
      </c>
      <c r="L9" s="100">
        <f t="shared" si="1"/>
        <v>2931208</v>
      </c>
      <c r="M9" s="100">
        <f t="shared" si="1"/>
        <v>2745435</v>
      </c>
      <c r="N9" s="100">
        <f t="shared" si="1"/>
        <v>29263473</v>
      </c>
      <c r="O9" s="100">
        <f t="shared" si="1"/>
        <v>3062210</v>
      </c>
      <c r="P9" s="100">
        <f t="shared" si="1"/>
        <v>3337985</v>
      </c>
      <c r="Q9" s="100">
        <f t="shared" si="1"/>
        <v>3114628</v>
      </c>
      <c r="R9" s="100">
        <f t="shared" si="1"/>
        <v>9514823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44953042</v>
      </c>
      <c r="X9" s="100">
        <f t="shared" si="1"/>
        <v>65000385</v>
      </c>
      <c r="Y9" s="100">
        <f t="shared" si="1"/>
        <v>-20047343</v>
      </c>
      <c r="Z9" s="137">
        <f>+IF(X9&lt;&gt;0,+(Y9/X9)*100,0)</f>
        <v>-30.84188347499788</v>
      </c>
      <c r="AA9" s="153">
        <f>SUM(AA10:AA14)</f>
        <v>75709184</v>
      </c>
    </row>
    <row r="10" spans="1:27" ht="13.5">
      <c r="A10" s="138" t="s">
        <v>79</v>
      </c>
      <c r="B10" s="136"/>
      <c r="C10" s="155">
        <v>8509215</v>
      </c>
      <c r="D10" s="155"/>
      <c r="E10" s="156">
        <v>5740434</v>
      </c>
      <c r="F10" s="60">
        <v>5740434</v>
      </c>
      <c r="G10" s="60">
        <v>391411</v>
      </c>
      <c r="H10" s="60">
        <v>286954</v>
      </c>
      <c r="I10" s="60">
        <v>439364</v>
      </c>
      <c r="J10" s="60">
        <v>1117729</v>
      </c>
      <c r="K10" s="60">
        <v>409867</v>
      </c>
      <c r="L10" s="60">
        <v>286504</v>
      </c>
      <c r="M10" s="60">
        <v>328474</v>
      </c>
      <c r="N10" s="60">
        <v>1024845</v>
      </c>
      <c r="O10" s="60">
        <v>359445</v>
      </c>
      <c r="P10" s="60">
        <v>278727</v>
      </c>
      <c r="Q10" s="60">
        <v>317573</v>
      </c>
      <c r="R10" s="60">
        <v>955745</v>
      </c>
      <c r="S10" s="60"/>
      <c r="T10" s="60"/>
      <c r="U10" s="60"/>
      <c r="V10" s="60"/>
      <c r="W10" s="60">
        <v>3098319</v>
      </c>
      <c r="X10" s="60">
        <v>5821119</v>
      </c>
      <c r="Y10" s="60">
        <v>-2722800</v>
      </c>
      <c r="Z10" s="140">
        <v>-46.77</v>
      </c>
      <c r="AA10" s="155">
        <v>5740434</v>
      </c>
    </row>
    <row r="11" spans="1:27" ht="13.5">
      <c r="A11" s="138" t="s">
        <v>80</v>
      </c>
      <c r="B11" s="136"/>
      <c r="C11" s="155">
        <v>8084311</v>
      </c>
      <c r="D11" s="155"/>
      <c r="E11" s="156">
        <v>7095108</v>
      </c>
      <c r="F11" s="60">
        <v>5595108</v>
      </c>
      <c r="G11" s="60">
        <v>167308</v>
      </c>
      <c r="H11" s="60">
        <v>55845</v>
      </c>
      <c r="I11" s="60">
        <v>217564</v>
      </c>
      <c r="J11" s="60">
        <v>440717</v>
      </c>
      <c r="K11" s="60">
        <v>423866</v>
      </c>
      <c r="L11" s="60">
        <v>346827</v>
      </c>
      <c r="M11" s="60">
        <v>277865</v>
      </c>
      <c r="N11" s="60">
        <v>1048558</v>
      </c>
      <c r="O11" s="60">
        <v>450130</v>
      </c>
      <c r="P11" s="60">
        <v>268023</v>
      </c>
      <c r="Q11" s="60">
        <v>265517</v>
      </c>
      <c r="R11" s="60">
        <v>983670</v>
      </c>
      <c r="S11" s="60"/>
      <c r="T11" s="60"/>
      <c r="U11" s="60"/>
      <c r="V11" s="60"/>
      <c r="W11" s="60">
        <v>2472945</v>
      </c>
      <c r="X11" s="60">
        <v>5427459</v>
      </c>
      <c r="Y11" s="60">
        <v>-2954514</v>
      </c>
      <c r="Z11" s="140">
        <v>-54.44</v>
      </c>
      <c r="AA11" s="155">
        <v>5595108</v>
      </c>
    </row>
    <row r="12" spans="1:27" ht="13.5">
      <c r="A12" s="138" t="s">
        <v>81</v>
      </c>
      <c r="B12" s="136"/>
      <c r="C12" s="155">
        <v>40059060</v>
      </c>
      <c r="D12" s="155"/>
      <c r="E12" s="156">
        <v>55213562</v>
      </c>
      <c r="F12" s="60">
        <v>30293562</v>
      </c>
      <c r="G12" s="60">
        <v>216364</v>
      </c>
      <c r="H12" s="60">
        <v>391800</v>
      </c>
      <c r="I12" s="60">
        <v>235814</v>
      </c>
      <c r="J12" s="60">
        <v>843978</v>
      </c>
      <c r="K12" s="60">
        <v>292917</v>
      </c>
      <c r="L12" s="60">
        <v>187815</v>
      </c>
      <c r="M12" s="60">
        <v>235977</v>
      </c>
      <c r="N12" s="60">
        <v>716709</v>
      </c>
      <c r="O12" s="60">
        <v>476625</v>
      </c>
      <c r="P12" s="60">
        <v>625893</v>
      </c>
      <c r="Q12" s="60">
        <v>420768</v>
      </c>
      <c r="R12" s="60">
        <v>1523286</v>
      </c>
      <c r="S12" s="60"/>
      <c r="T12" s="60"/>
      <c r="U12" s="60"/>
      <c r="V12" s="60"/>
      <c r="W12" s="60">
        <v>3083973</v>
      </c>
      <c r="X12" s="60">
        <v>42370389</v>
      </c>
      <c r="Y12" s="60">
        <v>-39286416</v>
      </c>
      <c r="Z12" s="140">
        <v>-92.72</v>
      </c>
      <c r="AA12" s="155">
        <v>30293562</v>
      </c>
    </row>
    <row r="13" spans="1:27" ht="13.5">
      <c r="A13" s="138" t="s">
        <v>82</v>
      </c>
      <c r="B13" s="136"/>
      <c r="C13" s="155">
        <v>-272395</v>
      </c>
      <c r="D13" s="155"/>
      <c r="E13" s="156">
        <v>24080080</v>
      </c>
      <c r="F13" s="60">
        <v>34080080</v>
      </c>
      <c r="G13" s="60">
        <v>1997897</v>
      </c>
      <c r="H13" s="60"/>
      <c r="I13" s="60">
        <v>1774425</v>
      </c>
      <c r="J13" s="60">
        <v>3772322</v>
      </c>
      <c r="K13" s="60">
        <v>22460180</v>
      </c>
      <c r="L13" s="60">
        <v>2110062</v>
      </c>
      <c r="M13" s="60">
        <v>1903119</v>
      </c>
      <c r="N13" s="60">
        <v>26473361</v>
      </c>
      <c r="O13" s="60">
        <v>1776010</v>
      </c>
      <c r="P13" s="60">
        <v>2165342</v>
      </c>
      <c r="Q13" s="60">
        <v>2110770</v>
      </c>
      <c r="R13" s="60">
        <v>6052122</v>
      </c>
      <c r="S13" s="60"/>
      <c r="T13" s="60"/>
      <c r="U13" s="60"/>
      <c r="V13" s="60"/>
      <c r="W13" s="60">
        <v>36297805</v>
      </c>
      <c r="X13" s="60">
        <v>11381418</v>
      </c>
      <c r="Y13" s="60">
        <v>24916387</v>
      </c>
      <c r="Z13" s="140">
        <v>218.92</v>
      </c>
      <c r="AA13" s="155">
        <v>34080080</v>
      </c>
    </row>
    <row r="14" spans="1:27" ht="13.5">
      <c r="A14" s="138" t="s">
        <v>83</v>
      </c>
      <c r="B14" s="136"/>
      <c r="C14" s="157">
        <v>8400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12480760</v>
      </c>
      <c r="D15" s="153">
        <f>SUM(D16:D18)</f>
        <v>0</v>
      </c>
      <c r="E15" s="154">
        <f t="shared" si="2"/>
        <v>16595124</v>
      </c>
      <c r="F15" s="100">
        <f t="shared" si="2"/>
        <v>23105124</v>
      </c>
      <c r="G15" s="100">
        <f t="shared" si="2"/>
        <v>713576</v>
      </c>
      <c r="H15" s="100">
        <f t="shared" si="2"/>
        <v>473538</v>
      </c>
      <c r="I15" s="100">
        <f t="shared" si="2"/>
        <v>1132609</v>
      </c>
      <c r="J15" s="100">
        <f t="shared" si="2"/>
        <v>2319723</v>
      </c>
      <c r="K15" s="100">
        <f t="shared" si="2"/>
        <v>628774</v>
      </c>
      <c r="L15" s="100">
        <f t="shared" si="2"/>
        <v>5879122</v>
      </c>
      <c r="M15" s="100">
        <f t="shared" si="2"/>
        <v>586955</v>
      </c>
      <c r="N15" s="100">
        <f t="shared" si="2"/>
        <v>7094851</v>
      </c>
      <c r="O15" s="100">
        <f t="shared" si="2"/>
        <v>1574282</v>
      </c>
      <c r="P15" s="100">
        <f t="shared" si="2"/>
        <v>869244</v>
      </c>
      <c r="Q15" s="100">
        <f t="shared" si="2"/>
        <v>506032</v>
      </c>
      <c r="R15" s="100">
        <f t="shared" si="2"/>
        <v>2949558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12364132</v>
      </c>
      <c r="X15" s="100">
        <f t="shared" si="2"/>
        <v>6686910</v>
      </c>
      <c r="Y15" s="100">
        <f t="shared" si="2"/>
        <v>5677222</v>
      </c>
      <c r="Z15" s="137">
        <f>+IF(X15&lt;&gt;0,+(Y15/X15)*100,0)</f>
        <v>84.90052954204558</v>
      </c>
      <c r="AA15" s="153">
        <f>SUM(AA16:AA18)</f>
        <v>23105124</v>
      </c>
    </row>
    <row r="16" spans="1:27" ht="13.5">
      <c r="A16" s="138" t="s">
        <v>85</v>
      </c>
      <c r="B16" s="136"/>
      <c r="C16" s="155">
        <v>11337117</v>
      </c>
      <c r="D16" s="155"/>
      <c r="E16" s="156">
        <v>12421721</v>
      </c>
      <c r="F16" s="60">
        <v>20931721</v>
      </c>
      <c r="G16" s="60">
        <v>641933</v>
      </c>
      <c r="H16" s="60">
        <v>309836</v>
      </c>
      <c r="I16" s="60">
        <v>1006206</v>
      </c>
      <c r="J16" s="60">
        <v>1957975</v>
      </c>
      <c r="K16" s="60">
        <v>720572</v>
      </c>
      <c r="L16" s="60">
        <v>5831748</v>
      </c>
      <c r="M16" s="60">
        <v>518335</v>
      </c>
      <c r="N16" s="60">
        <v>7070655</v>
      </c>
      <c r="O16" s="60">
        <v>1227699</v>
      </c>
      <c r="P16" s="60">
        <v>695394</v>
      </c>
      <c r="Q16" s="60">
        <v>483291</v>
      </c>
      <c r="R16" s="60">
        <v>2406384</v>
      </c>
      <c r="S16" s="60"/>
      <c r="T16" s="60"/>
      <c r="U16" s="60"/>
      <c r="V16" s="60"/>
      <c r="W16" s="60">
        <v>11435014</v>
      </c>
      <c r="X16" s="60">
        <v>6033510</v>
      </c>
      <c r="Y16" s="60">
        <v>5401504</v>
      </c>
      <c r="Z16" s="140">
        <v>89.53</v>
      </c>
      <c r="AA16" s="155">
        <v>20931721</v>
      </c>
    </row>
    <row r="17" spans="1:27" ht="13.5">
      <c r="A17" s="138" t="s">
        <v>86</v>
      </c>
      <c r="B17" s="136"/>
      <c r="C17" s="155">
        <v>981636</v>
      </c>
      <c r="D17" s="155"/>
      <c r="E17" s="156">
        <v>4012203</v>
      </c>
      <c r="F17" s="60">
        <v>2012203</v>
      </c>
      <c r="G17" s="60">
        <v>46682</v>
      </c>
      <c r="H17" s="60">
        <v>149320</v>
      </c>
      <c r="I17" s="60">
        <v>103098</v>
      </c>
      <c r="J17" s="60">
        <v>299100</v>
      </c>
      <c r="K17" s="60">
        <v>116450</v>
      </c>
      <c r="L17" s="60">
        <v>35145</v>
      </c>
      <c r="M17" s="60">
        <v>62083</v>
      </c>
      <c r="N17" s="60">
        <v>213678</v>
      </c>
      <c r="O17" s="60">
        <v>339229</v>
      </c>
      <c r="P17" s="60">
        <v>164277</v>
      </c>
      <c r="Q17" s="60">
        <v>13534</v>
      </c>
      <c r="R17" s="60">
        <v>517040</v>
      </c>
      <c r="S17" s="60"/>
      <c r="T17" s="60"/>
      <c r="U17" s="60"/>
      <c r="V17" s="60"/>
      <c r="W17" s="60">
        <v>1029818</v>
      </c>
      <c r="X17" s="60">
        <v>532503</v>
      </c>
      <c r="Y17" s="60">
        <v>497315</v>
      </c>
      <c r="Z17" s="140">
        <v>93.39</v>
      </c>
      <c r="AA17" s="155">
        <v>2012203</v>
      </c>
    </row>
    <row r="18" spans="1:27" ht="13.5">
      <c r="A18" s="138" t="s">
        <v>87</v>
      </c>
      <c r="B18" s="136"/>
      <c r="C18" s="155">
        <v>162007</v>
      </c>
      <c r="D18" s="155"/>
      <c r="E18" s="156">
        <v>161200</v>
      </c>
      <c r="F18" s="60">
        <v>161200</v>
      </c>
      <c r="G18" s="60">
        <v>24961</v>
      </c>
      <c r="H18" s="60">
        <v>14382</v>
      </c>
      <c r="I18" s="60">
        <v>23305</v>
      </c>
      <c r="J18" s="60">
        <v>62648</v>
      </c>
      <c r="K18" s="60">
        <v>-208248</v>
      </c>
      <c r="L18" s="60">
        <v>12229</v>
      </c>
      <c r="M18" s="60">
        <v>6537</v>
      </c>
      <c r="N18" s="60">
        <v>-189482</v>
      </c>
      <c r="O18" s="60">
        <v>7354</v>
      </c>
      <c r="P18" s="60">
        <v>9573</v>
      </c>
      <c r="Q18" s="60">
        <v>9207</v>
      </c>
      <c r="R18" s="60">
        <v>26134</v>
      </c>
      <c r="S18" s="60"/>
      <c r="T18" s="60"/>
      <c r="U18" s="60"/>
      <c r="V18" s="60"/>
      <c r="W18" s="60">
        <v>-100700</v>
      </c>
      <c r="X18" s="60">
        <v>120897</v>
      </c>
      <c r="Y18" s="60">
        <v>-221597</v>
      </c>
      <c r="Z18" s="140">
        <v>-183.29</v>
      </c>
      <c r="AA18" s="155">
        <v>161200</v>
      </c>
    </row>
    <row r="19" spans="1:27" ht="13.5">
      <c r="A19" s="135" t="s">
        <v>88</v>
      </c>
      <c r="B19" s="142"/>
      <c r="C19" s="153">
        <f aca="true" t="shared" si="3" ref="C19:Y19">SUM(C20:C23)</f>
        <v>3764578305</v>
      </c>
      <c r="D19" s="153">
        <f>SUM(D20:D23)</f>
        <v>0</v>
      </c>
      <c r="E19" s="154">
        <f t="shared" si="3"/>
        <v>4337472355</v>
      </c>
      <c r="F19" s="100">
        <f t="shared" si="3"/>
        <v>4255796100</v>
      </c>
      <c r="G19" s="100">
        <f t="shared" si="3"/>
        <v>540378706</v>
      </c>
      <c r="H19" s="100">
        <f t="shared" si="3"/>
        <v>3334327</v>
      </c>
      <c r="I19" s="100">
        <f t="shared" si="3"/>
        <v>342452380</v>
      </c>
      <c r="J19" s="100">
        <f t="shared" si="3"/>
        <v>886165413</v>
      </c>
      <c r="K19" s="100">
        <f t="shared" si="3"/>
        <v>209180477</v>
      </c>
      <c r="L19" s="100">
        <f t="shared" si="3"/>
        <v>334004432</v>
      </c>
      <c r="M19" s="100">
        <f t="shared" si="3"/>
        <v>404145096</v>
      </c>
      <c r="N19" s="100">
        <f t="shared" si="3"/>
        <v>947330005</v>
      </c>
      <c r="O19" s="100">
        <f t="shared" si="3"/>
        <v>280091539</v>
      </c>
      <c r="P19" s="100">
        <f t="shared" si="3"/>
        <v>269296608</v>
      </c>
      <c r="Q19" s="100">
        <f t="shared" si="3"/>
        <v>387863408</v>
      </c>
      <c r="R19" s="100">
        <f t="shared" si="3"/>
        <v>937251555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2770746973</v>
      </c>
      <c r="X19" s="100">
        <f t="shared" si="3"/>
        <v>3248761680</v>
      </c>
      <c r="Y19" s="100">
        <f t="shared" si="3"/>
        <v>-478014707</v>
      </c>
      <c r="Z19" s="137">
        <f>+IF(X19&lt;&gt;0,+(Y19/X19)*100,0)</f>
        <v>-14.713751086844882</v>
      </c>
      <c r="AA19" s="153">
        <f>SUM(AA20:AA23)</f>
        <v>4255796100</v>
      </c>
    </row>
    <row r="20" spans="1:27" ht="13.5">
      <c r="A20" s="138" t="s">
        <v>89</v>
      </c>
      <c r="B20" s="136"/>
      <c r="C20" s="155">
        <v>2130470427</v>
      </c>
      <c r="D20" s="155"/>
      <c r="E20" s="156">
        <v>2337484336</v>
      </c>
      <c r="F20" s="60">
        <v>2302813019</v>
      </c>
      <c r="G20" s="60">
        <v>243447915</v>
      </c>
      <c r="H20" s="60"/>
      <c r="I20" s="60">
        <v>234049479</v>
      </c>
      <c r="J20" s="60">
        <v>477497394</v>
      </c>
      <c r="K20" s="60">
        <v>103651150</v>
      </c>
      <c r="L20" s="60">
        <v>230277346</v>
      </c>
      <c r="M20" s="60">
        <v>169481382</v>
      </c>
      <c r="N20" s="60">
        <v>503409878</v>
      </c>
      <c r="O20" s="60">
        <v>158242515</v>
      </c>
      <c r="P20" s="60">
        <v>161320355</v>
      </c>
      <c r="Q20" s="60">
        <v>164866416</v>
      </c>
      <c r="R20" s="60">
        <v>484429286</v>
      </c>
      <c r="S20" s="60"/>
      <c r="T20" s="60"/>
      <c r="U20" s="60"/>
      <c r="V20" s="60"/>
      <c r="W20" s="60">
        <v>1465336558</v>
      </c>
      <c r="X20" s="60">
        <v>1752567264</v>
      </c>
      <c r="Y20" s="60">
        <v>-287230706</v>
      </c>
      <c r="Z20" s="140">
        <v>-16.39</v>
      </c>
      <c r="AA20" s="155">
        <v>2302813019</v>
      </c>
    </row>
    <row r="21" spans="1:27" ht="13.5">
      <c r="A21" s="138" t="s">
        <v>90</v>
      </c>
      <c r="B21" s="136"/>
      <c r="C21" s="155">
        <v>1028104774</v>
      </c>
      <c r="D21" s="155"/>
      <c r="E21" s="156">
        <v>1300920549</v>
      </c>
      <c r="F21" s="60">
        <v>1253915611</v>
      </c>
      <c r="G21" s="60">
        <v>147895020</v>
      </c>
      <c r="H21" s="60">
        <v>3322045</v>
      </c>
      <c r="I21" s="60">
        <v>71537440</v>
      </c>
      <c r="J21" s="60">
        <v>222754505</v>
      </c>
      <c r="K21" s="60">
        <v>67646159</v>
      </c>
      <c r="L21" s="60">
        <v>66405232</v>
      </c>
      <c r="M21" s="60">
        <v>123054712</v>
      </c>
      <c r="N21" s="60">
        <v>257106103</v>
      </c>
      <c r="O21" s="60">
        <v>83910938</v>
      </c>
      <c r="P21" s="60">
        <v>71566394</v>
      </c>
      <c r="Q21" s="60">
        <v>118512281</v>
      </c>
      <c r="R21" s="60">
        <v>273989613</v>
      </c>
      <c r="S21" s="60"/>
      <c r="T21" s="60"/>
      <c r="U21" s="60"/>
      <c r="V21" s="60"/>
      <c r="W21" s="60">
        <v>753850221</v>
      </c>
      <c r="X21" s="60">
        <v>971893809</v>
      </c>
      <c r="Y21" s="60">
        <v>-218043588</v>
      </c>
      <c r="Z21" s="140">
        <v>-22.43</v>
      </c>
      <c r="AA21" s="155">
        <v>1253915611</v>
      </c>
    </row>
    <row r="22" spans="1:27" ht="13.5">
      <c r="A22" s="138" t="s">
        <v>91</v>
      </c>
      <c r="B22" s="136"/>
      <c r="C22" s="157">
        <v>324977352</v>
      </c>
      <c r="D22" s="157"/>
      <c r="E22" s="158">
        <v>403307806</v>
      </c>
      <c r="F22" s="159">
        <v>403307806</v>
      </c>
      <c r="G22" s="159">
        <v>65821398</v>
      </c>
      <c r="H22" s="159">
        <v>9820</v>
      </c>
      <c r="I22" s="159">
        <v>26696794</v>
      </c>
      <c r="J22" s="159">
        <v>92528012</v>
      </c>
      <c r="K22" s="159">
        <v>27582682</v>
      </c>
      <c r="L22" s="159">
        <v>27000857</v>
      </c>
      <c r="M22" s="159">
        <v>54903843</v>
      </c>
      <c r="N22" s="159">
        <v>109487382</v>
      </c>
      <c r="O22" s="159">
        <v>27763726</v>
      </c>
      <c r="P22" s="159">
        <v>26483396</v>
      </c>
      <c r="Q22" s="159">
        <v>50388595</v>
      </c>
      <c r="R22" s="159">
        <v>104635717</v>
      </c>
      <c r="S22" s="159"/>
      <c r="T22" s="159"/>
      <c r="U22" s="159"/>
      <c r="V22" s="159"/>
      <c r="W22" s="159">
        <v>306651111</v>
      </c>
      <c r="X22" s="159">
        <v>302480856</v>
      </c>
      <c r="Y22" s="159">
        <v>4170255</v>
      </c>
      <c r="Z22" s="141">
        <v>1.38</v>
      </c>
      <c r="AA22" s="157">
        <v>403307806</v>
      </c>
    </row>
    <row r="23" spans="1:27" ht="13.5">
      <c r="A23" s="138" t="s">
        <v>92</v>
      </c>
      <c r="B23" s="136"/>
      <c r="C23" s="155">
        <v>281025752</v>
      </c>
      <c r="D23" s="155"/>
      <c r="E23" s="156">
        <v>295759664</v>
      </c>
      <c r="F23" s="60">
        <v>295759664</v>
      </c>
      <c r="G23" s="60">
        <v>83214373</v>
      </c>
      <c r="H23" s="60">
        <v>2462</v>
      </c>
      <c r="I23" s="60">
        <v>10168667</v>
      </c>
      <c r="J23" s="60">
        <v>93385502</v>
      </c>
      <c r="K23" s="60">
        <v>10300486</v>
      </c>
      <c r="L23" s="60">
        <v>10320997</v>
      </c>
      <c r="M23" s="60">
        <v>56705159</v>
      </c>
      <c r="N23" s="60">
        <v>77326642</v>
      </c>
      <c r="O23" s="60">
        <v>10174360</v>
      </c>
      <c r="P23" s="60">
        <v>9926463</v>
      </c>
      <c r="Q23" s="60">
        <v>54096116</v>
      </c>
      <c r="R23" s="60">
        <v>74196939</v>
      </c>
      <c r="S23" s="60"/>
      <c r="T23" s="60"/>
      <c r="U23" s="60"/>
      <c r="V23" s="60"/>
      <c r="W23" s="60">
        <v>244909083</v>
      </c>
      <c r="X23" s="60">
        <v>221819751</v>
      </c>
      <c r="Y23" s="60">
        <v>23089332</v>
      </c>
      <c r="Z23" s="140">
        <v>10.41</v>
      </c>
      <c r="AA23" s="155">
        <v>295759664</v>
      </c>
    </row>
    <row r="24" spans="1:27" ht="13.5">
      <c r="A24" s="135" t="s">
        <v>93</v>
      </c>
      <c r="B24" s="142" t="s">
        <v>94</v>
      </c>
      <c r="C24" s="153">
        <v>24572043</v>
      </c>
      <c r="D24" s="153"/>
      <c r="E24" s="154">
        <v>26298430</v>
      </c>
      <c r="F24" s="100">
        <v>26298430</v>
      </c>
      <c r="G24" s="100">
        <v>8175</v>
      </c>
      <c r="H24" s="100">
        <v>1725616</v>
      </c>
      <c r="I24" s="100"/>
      <c r="J24" s="100">
        <v>1733791</v>
      </c>
      <c r="K24" s="100">
        <v>4626710</v>
      </c>
      <c r="L24" s="100">
        <v>3062340</v>
      </c>
      <c r="M24" s="100"/>
      <c r="N24" s="100">
        <v>7689050</v>
      </c>
      <c r="O24" s="100">
        <v>5007762</v>
      </c>
      <c r="P24" s="100">
        <v>2231019</v>
      </c>
      <c r="Q24" s="100">
        <v>2344140</v>
      </c>
      <c r="R24" s="100">
        <v>9582921</v>
      </c>
      <c r="S24" s="100"/>
      <c r="T24" s="100"/>
      <c r="U24" s="100"/>
      <c r="V24" s="100"/>
      <c r="W24" s="100">
        <v>19005762</v>
      </c>
      <c r="X24" s="100">
        <v>19723824</v>
      </c>
      <c r="Y24" s="100">
        <v>-718062</v>
      </c>
      <c r="Z24" s="137">
        <v>-3.64</v>
      </c>
      <c r="AA24" s="153">
        <v>26298430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7697347149</v>
      </c>
      <c r="D25" s="168">
        <f>+D5+D9+D15+D19+D24</f>
        <v>0</v>
      </c>
      <c r="E25" s="169">
        <f t="shared" si="4"/>
        <v>7242450672</v>
      </c>
      <c r="F25" s="73">
        <f t="shared" si="4"/>
        <v>7271250565</v>
      </c>
      <c r="G25" s="73">
        <f t="shared" si="4"/>
        <v>992649124</v>
      </c>
      <c r="H25" s="73">
        <f t="shared" si="4"/>
        <v>66028282</v>
      </c>
      <c r="I25" s="73">
        <f t="shared" si="4"/>
        <v>451520762</v>
      </c>
      <c r="J25" s="73">
        <f t="shared" si="4"/>
        <v>1510198168</v>
      </c>
      <c r="K25" s="73">
        <f t="shared" si="4"/>
        <v>371407411</v>
      </c>
      <c r="L25" s="73">
        <f t="shared" si="4"/>
        <v>469293103</v>
      </c>
      <c r="M25" s="73">
        <f t="shared" si="4"/>
        <v>652973790</v>
      </c>
      <c r="N25" s="73">
        <f t="shared" si="4"/>
        <v>1493674304</v>
      </c>
      <c r="O25" s="73">
        <f t="shared" si="4"/>
        <v>433996339</v>
      </c>
      <c r="P25" s="73">
        <f t="shared" si="4"/>
        <v>491586752</v>
      </c>
      <c r="Q25" s="73">
        <f t="shared" si="4"/>
        <v>807289541</v>
      </c>
      <c r="R25" s="73">
        <f t="shared" si="4"/>
        <v>1732872632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4736745104</v>
      </c>
      <c r="X25" s="73">
        <f t="shared" si="4"/>
        <v>5431292028</v>
      </c>
      <c r="Y25" s="73">
        <f t="shared" si="4"/>
        <v>-694546924</v>
      </c>
      <c r="Z25" s="170">
        <f>+IF(X25&lt;&gt;0,+(Y25/X25)*100,0)</f>
        <v>-12.787876630816285</v>
      </c>
      <c r="AA25" s="168">
        <f>+AA5+AA9+AA15+AA19+AA24</f>
        <v>7271250565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1585076905</v>
      </c>
      <c r="D28" s="153">
        <f>SUM(D29:D31)</f>
        <v>0</v>
      </c>
      <c r="E28" s="154">
        <f t="shared" si="5"/>
        <v>1209564921</v>
      </c>
      <c r="F28" s="100">
        <f t="shared" si="5"/>
        <v>1210480717</v>
      </c>
      <c r="G28" s="100">
        <f t="shared" si="5"/>
        <v>46263996</v>
      </c>
      <c r="H28" s="100">
        <f t="shared" si="5"/>
        <v>79533582</v>
      </c>
      <c r="I28" s="100">
        <f t="shared" si="5"/>
        <v>87145128</v>
      </c>
      <c r="J28" s="100">
        <f t="shared" si="5"/>
        <v>212942706</v>
      </c>
      <c r="K28" s="100">
        <f t="shared" si="5"/>
        <v>116612158</v>
      </c>
      <c r="L28" s="100">
        <f t="shared" si="5"/>
        <v>87704829</v>
      </c>
      <c r="M28" s="100">
        <f t="shared" si="5"/>
        <v>126292632</v>
      </c>
      <c r="N28" s="100">
        <f t="shared" si="5"/>
        <v>330609619</v>
      </c>
      <c r="O28" s="100">
        <f t="shared" si="5"/>
        <v>82278314</v>
      </c>
      <c r="P28" s="100">
        <f t="shared" si="5"/>
        <v>78756335</v>
      </c>
      <c r="Q28" s="100">
        <f t="shared" si="5"/>
        <v>83601172</v>
      </c>
      <c r="R28" s="100">
        <f t="shared" si="5"/>
        <v>244635821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788188146</v>
      </c>
      <c r="X28" s="100">
        <f t="shared" si="5"/>
        <v>970891524</v>
      </c>
      <c r="Y28" s="100">
        <f t="shared" si="5"/>
        <v>-182703378</v>
      </c>
      <c r="Z28" s="137">
        <f>+IF(X28&lt;&gt;0,+(Y28/X28)*100,0)</f>
        <v>-18.81810413250657</v>
      </c>
      <c r="AA28" s="153">
        <f>SUM(AA29:AA31)</f>
        <v>1210480717</v>
      </c>
    </row>
    <row r="29" spans="1:27" ht="13.5">
      <c r="A29" s="138" t="s">
        <v>75</v>
      </c>
      <c r="B29" s="136"/>
      <c r="C29" s="155">
        <v>331236318</v>
      </c>
      <c r="D29" s="155"/>
      <c r="E29" s="156">
        <v>484034770</v>
      </c>
      <c r="F29" s="60">
        <v>471461410</v>
      </c>
      <c r="G29" s="60">
        <v>18432993</v>
      </c>
      <c r="H29" s="60">
        <v>24263247</v>
      </c>
      <c r="I29" s="60">
        <v>43110468</v>
      </c>
      <c r="J29" s="60">
        <v>85806708</v>
      </c>
      <c r="K29" s="60">
        <v>49540956</v>
      </c>
      <c r="L29" s="60">
        <v>38554481</v>
      </c>
      <c r="M29" s="60">
        <v>46687516</v>
      </c>
      <c r="N29" s="60">
        <v>134782953</v>
      </c>
      <c r="O29" s="60">
        <v>11714689</v>
      </c>
      <c r="P29" s="60">
        <v>27629970</v>
      </c>
      <c r="Q29" s="60">
        <v>32509469</v>
      </c>
      <c r="R29" s="60">
        <v>71854128</v>
      </c>
      <c r="S29" s="60"/>
      <c r="T29" s="60"/>
      <c r="U29" s="60"/>
      <c r="V29" s="60"/>
      <c r="W29" s="60">
        <v>292443789</v>
      </c>
      <c r="X29" s="60">
        <v>365991480</v>
      </c>
      <c r="Y29" s="60">
        <v>-73547691</v>
      </c>
      <c r="Z29" s="140">
        <v>-20.1</v>
      </c>
      <c r="AA29" s="155">
        <v>471461410</v>
      </c>
    </row>
    <row r="30" spans="1:27" ht="13.5">
      <c r="A30" s="138" t="s">
        <v>76</v>
      </c>
      <c r="B30" s="136"/>
      <c r="C30" s="157">
        <v>799658303</v>
      </c>
      <c r="D30" s="157"/>
      <c r="E30" s="158">
        <v>432569119</v>
      </c>
      <c r="F30" s="159">
        <v>459800050</v>
      </c>
      <c r="G30" s="159">
        <v>13297622</v>
      </c>
      <c r="H30" s="159">
        <v>34528399</v>
      </c>
      <c r="I30" s="159">
        <v>21967108</v>
      </c>
      <c r="J30" s="159">
        <v>69793129</v>
      </c>
      <c r="K30" s="159">
        <v>39543430</v>
      </c>
      <c r="L30" s="159">
        <v>19845461</v>
      </c>
      <c r="M30" s="159">
        <v>46475634</v>
      </c>
      <c r="N30" s="159">
        <v>105864525</v>
      </c>
      <c r="O30" s="159">
        <v>49164243</v>
      </c>
      <c r="P30" s="159">
        <v>30037384</v>
      </c>
      <c r="Q30" s="159">
        <v>28547324</v>
      </c>
      <c r="R30" s="159">
        <v>107748951</v>
      </c>
      <c r="S30" s="159"/>
      <c r="T30" s="159"/>
      <c r="U30" s="159"/>
      <c r="V30" s="159"/>
      <c r="W30" s="159">
        <v>283406605</v>
      </c>
      <c r="X30" s="159">
        <v>604900044</v>
      </c>
      <c r="Y30" s="159">
        <v>-321493439</v>
      </c>
      <c r="Z30" s="141">
        <v>-53.15</v>
      </c>
      <c r="AA30" s="157">
        <v>459800050</v>
      </c>
    </row>
    <row r="31" spans="1:27" ht="13.5">
      <c r="A31" s="138" t="s">
        <v>77</v>
      </c>
      <c r="B31" s="136"/>
      <c r="C31" s="155">
        <v>454182284</v>
      </c>
      <c r="D31" s="155"/>
      <c r="E31" s="156">
        <v>292961032</v>
      </c>
      <c r="F31" s="60">
        <v>279219257</v>
      </c>
      <c r="G31" s="60">
        <v>14533381</v>
      </c>
      <c r="H31" s="60">
        <v>20741936</v>
      </c>
      <c r="I31" s="60">
        <v>22067552</v>
      </c>
      <c r="J31" s="60">
        <v>57342869</v>
      </c>
      <c r="K31" s="60">
        <v>27527772</v>
      </c>
      <c r="L31" s="60">
        <v>29304887</v>
      </c>
      <c r="M31" s="60">
        <v>33129482</v>
      </c>
      <c r="N31" s="60">
        <v>89962141</v>
      </c>
      <c r="O31" s="60">
        <v>21399382</v>
      </c>
      <c r="P31" s="60">
        <v>21088981</v>
      </c>
      <c r="Q31" s="60">
        <v>22544379</v>
      </c>
      <c r="R31" s="60">
        <v>65032742</v>
      </c>
      <c r="S31" s="60"/>
      <c r="T31" s="60"/>
      <c r="U31" s="60"/>
      <c r="V31" s="60"/>
      <c r="W31" s="60">
        <v>212337752</v>
      </c>
      <c r="X31" s="60"/>
      <c r="Y31" s="60">
        <v>212337752</v>
      </c>
      <c r="Z31" s="140">
        <v>0</v>
      </c>
      <c r="AA31" s="155">
        <v>279219257</v>
      </c>
    </row>
    <row r="32" spans="1:27" ht="13.5">
      <c r="A32" s="135" t="s">
        <v>78</v>
      </c>
      <c r="B32" s="136"/>
      <c r="C32" s="153">
        <f aca="true" t="shared" si="6" ref="C32:Y32">SUM(C33:C37)</f>
        <v>491812873</v>
      </c>
      <c r="D32" s="153">
        <f>SUM(D33:D37)</f>
        <v>0</v>
      </c>
      <c r="E32" s="154">
        <f t="shared" si="6"/>
        <v>687547381</v>
      </c>
      <c r="F32" s="100">
        <f t="shared" si="6"/>
        <v>699096632</v>
      </c>
      <c r="G32" s="100">
        <f t="shared" si="6"/>
        <v>38975760</v>
      </c>
      <c r="H32" s="100">
        <f t="shared" si="6"/>
        <v>48160972</v>
      </c>
      <c r="I32" s="100">
        <f t="shared" si="6"/>
        <v>43064006</v>
      </c>
      <c r="J32" s="100">
        <f t="shared" si="6"/>
        <v>130200738</v>
      </c>
      <c r="K32" s="100">
        <f t="shared" si="6"/>
        <v>61680028</v>
      </c>
      <c r="L32" s="100">
        <f t="shared" si="6"/>
        <v>43489873</v>
      </c>
      <c r="M32" s="100">
        <f t="shared" si="6"/>
        <v>79146868</v>
      </c>
      <c r="N32" s="100">
        <f t="shared" si="6"/>
        <v>184316769</v>
      </c>
      <c r="O32" s="100">
        <f t="shared" si="6"/>
        <v>40862897</v>
      </c>
      <c r="P32" s="100">
        <f t="shared" si="6"/>
        <v>39773438</v>
      </c>
      <c r="Q32" s="100">
        <f t="shared" si="6"/>
        <v>52549971</v>
      </c>
      <c r="R32" s="100">
        <f t="shared" si="6"/>
        <v>133186306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447703813</v>
      </c>
      <c r="X32" s="100">
        <f t="shared" si="6"/>
        <v>411011082</v>
      </c>
      <c r="Y32" s="100">
        <f t="shared" si="6"/>
        <v>36692731</v>
      </c>
      <c r="Z32" s="137">
        <f>+IF(X32&lt;&gt;0,+(Y32/X32)*100,0)</f>
        <v>8.927431061335714</v>
      </c>
      <c r="AA32" s="153">
        <f>SUM(AA33:AA37)</f>
        <v>699096632</v>
      </c>
    </row>
    <row r="33" spans="1:27" ht="13.5">
      <c r="A33" s="138" t="s">
        <v>79</v>
      </c>
      <c r="B33" s="136"/>
      <c r="C33" s="155">
        <v>123856960</v>
      </c>
      <c r="D33" s="155"/>
      <c r="E33" s="156">
        <v>158135453</v>
      </c>
      <c r="F33" s="60">
        <v>145815637</v>
      </c>
      <c r="G33" s="60">
        <v>6122447</v>
      </c>
      <c r="H33" s="60">
        <v>8113316</v>
      </c>
      <c r="I33" s="60">
        <v>8391123</v>
      </c>
      <c r="J33" s="60">
        <v>22626886</v>
      </c>
      <c r="K33" s="60">
        <v>12089817</v>
      </c>
      <c r="L33" s="60">
        <v>11010765</v>
      </c>
      <c r="M33" s="60">
        <v>12823525</v>
      </c>
      <c r="N33" s="60">
        <v>35924107</v>
      </c>
      <c r="O33" s="60">
        <v>9372576</v>
      </c>
      <c r="P33" s="60">
        <v>9444078</v>
      </c>
      <c r="Q33" s="60">
        <v>9007934</v>
      </c>
      <c r="R33" s="60">
        <v>27824588</v>
      </c>
      <c r="S33" s="60"/>
      <c r="T33" s="60"/>
      <c r="U33" s="60"/>
      <c r="V33" s="60"/>
      <c r="W33" s="60">
        <v>86375581</v>
      </c>
      <c r="X33" s="60">
        <v>148616316</v>
      </c>
      <c r="Y33" s="60">
        <v>-62240735</v>
      </c>
      <c r="Z33" s="140">
        <v>-41.88</v>
      </c>
      <c r="AA33" s="155">
        <v>145815637</v>
      </c>
    </row>
    <row r="34" spans="1:27" ht="13.5">
      <c r="A34" s="138" t="s">
        <v>80</v>
      </c>
      <c r="B34" s="136"/>
      <c r="C34" s="155">
        <v>20863338</v>
      </c>
      <c r="D34" s="155"/>
      <c r="E34" s="156">
        <v>122716344</v>
      </c>
      <c r="F34" s="60">
        <v>121457764</v>
      </c>
      <c r="G34" s="60">
        <v>3774542</v>
      </c>
      <c r="H34" s="60">
        <v>4534754</v>
      </c>
      <c r="I34" s="60">
        <v>4788471</v>
      </c>
      <c r="J34" s="60">
        <v>13097767</v>
      </c>
      <c r="K34" s="60">
        <v>7399899</v>
      </c>
      <c r="L34" s="60">
        <v>5928155</v>
      </c>
      <c r="M34" s="60">
        <v>21856049</v>
      </c>
      <c r="N34" s="60">
        <v>35184103</v>
      </c>
      <c r="O34" s="60">
        <v>6902808</v>
      </c>
      <c r="P34" s="60">
        <v>5485972</v>
      </c>
      <c r="Q34" s="60">
        <v>6806104</v>
      </c>
      <c r="R34" s="60">
        <v>19194884</v>
      </c>
      <c r="S34" s="60"/>
      <c r="T34" s="60"/>
      <c r="U34" s="60"/>
      <c r="V34" s="60"/>
      <c r="W34" s="60">
        <v>67476754</v>
      </c>
      <c r="X34" s="60"/>
      <c r="Y34" s="60">
        <v>67476754</v>
      </c>
      <c r="Z34" s="140">
        <v>0</v>
      </c>
      <c r="AA34" s="155">
        <v>121457764</v>
      </c>
    </row>
    <row r="35" spans="1:27" ht="13.5">
      <c r="A35" s="138" t="s">
        <v>81</v>
      </c>
      <c r="B35" s="136"/>
      <c r="C35" s="155">
        <v>263730776</v>
      </c>
      <c r="D35" s="155"/>
      <c r="E35" s="156">
        <v>250803123</v>
      </c>
      <c r="F35" s="60">
        <v>284141822</v>
      </c>
      <c r="G35" s="60">
        <v>10822598</v>
      </c>
      <c r="H35" s="60">
        <v>29377864</v>
      </c>
      <c r="I35" s="60">
        <v>23019798</v>
      </c>
      <c r="J35" s="60">
        <v>63220260</v>
      </c>
      <c r="K35" s="60">
        <v>34885662</v>
      </c>
      <c r="L35" s="60">
        <v>20031030</v>
      </c>
      <c r="M35" s="60">
        <v>32917824</v>
      </c>
      <c r="N35" s="60">
        <v>87834516</v>
      </c>
      <c r="O35" s="60">
        <v>17950924</v>
      </c>
      <c r="P35" s="60">
        <v>17781528</v>
      </c>
      <c r="Q35" s="60">
        <v>22986720</v>
      </c>
      <c r="R35" s="60">
        <v>58719172</v>
      </c>
      <c r="S35" s="60"/>
      <c r="T35" s="60"/>
      <c r="U35" s="60"/>
      <c r="V35" s="60"/>
      <c r="W35" s="60">
        <v>209773948</v>
      </c>
      <c r="X35" s="60">
        <v>179879319</v>
      </c>
      <c r="Y35" s="60">
        <v>29894629</v>
      </c>
      <c r="Z35" s="140">
        <v>16.62</v>
      </c>
      <c r="AA35" s="155">
        <v>284141822</v>
      </c>
    </row>
    <row r="36" spans="1:27" ht="13.5">
      <c r="A36" s="138" t="s">
        <v>82</v>
      </c>
      <c r="B36" s="136"/>
      <c r="C36" s="155">
        <v>71763388</v>
      </c>
      <c r="D36" s="155"/>
      <c r="E36" s="156">
        <v>142340796</v>
      </c>
      <c r="F36" s="60">
        <v>133849739</v>
      </c>
      <c r="G36" s="60">
        <v>17648581</v>
      </c>
      <c r="H36" s="60">
        <v>5352000</v>
      </c>
      <c r="I36" s="60">
        <v>5945764</v>
      </c>
      <c r="J36" s="60">
        <v>28946345</v>
      </c>
      <c r="K36" s="60">
        <v>6501133</v>
      </c>
      <c r="L36" s="60">
        <v>5598159</v>
      </c>
      <c r="M36" s="60">
        <v>10573019</v>
      </c>
      <c r="N36" s="60">
        <v>22672311</v>
      </c>
      <c r="O36" s="60">
        <v>5612040</v>
      </c>
      <c r="P36" s="60">
        <v>6244046</v>
      </c>
      <c r="Q36" s="60">
        <v>12739777</v>
      </c>
      <c r="R36" s="60">
        <v>24595863</v>
      </c>
      <c r="S36" s="60"/>
      <c r="T36" s="60"/>
      <c r="U36" s="60"/>
      <c r="V36" s="60"/>
      <c r="W36" s="60">
        <v>76214519</v>
      </c>
      <c r="X36" s="60">
        <v>82515447</v>
      </c>
      <c r="Y36" s="60">
        <v>-6300928</v>
      </c>
      <c r="Z36" s="140">
        <v>-7.64</v>
      </c>
      <c r="AA36" s="155">
        <v>133849739</v>
      </c>
    </row>
    <row r="37" spans="1:27" ht="13.5">
      <c r="A37" s="138" t="s">
        <v>83</v>
      </c>
      <c r="B37" s="136"/>
      <c r="C37" s="157">
        <v>11598411</v>
      </c>
      <c r="D37" s="157"/>
      <c r="E37" s="158">
        <v>13551665</v>
      </c>
      <c r="F37" s="159">
        <v>13831670</v>
      </c>
      <c r="G37" s="159">
        <v>607592</v>
      </c>
      <c r="H37" s="159">
        <v>783038</v>
      </c>
      <c r="I37" s="159">
        <v>918850</v>
      </c>
      <c r="J37" s="159">
        <v>2309480</v>
      </c>
      <c r="K37" s="159">
        <v>803517</v>
      </c>
      <c r="L37" s="159">
        <v>921764</v>
      </c>
      <c r="M37" s="159">
        <v>976451</v>
      </c>
      <c r="N37" s="159">
        <v>2701732</v>
      </c>
      <c r="O37" s="159">
        <v>1024549</v>
      </c>
      <c r="P37" s="159">
        <v>817814</v>
      </c>
      <c r="Q37" s="159">
        <v>1009436</v>
      </c>
      <c r="R37" s="159">
        <v>2851799</v>
      </c>
      <c r="S37" s="159"/>
      <c r="T37" s="159"/>
      <c r="U37" s="159"/>
      <c r="V37" s="159"/>
      <c r="W37" s="159">
        <v>7863011</v>
      </c>
      <c r="X37" s="159"/>
      <c r="Y37" s="159">
        <v>7863011</v>
      </c>
      <c r="Z37" s="141">
        <v>0</v>
      </c>
      <c r="AA37" s="157">
        <v>13831670</v>
      </c>
    </row>
    <row r="38" spans="1:27" ht="13.5">
      <c r="A38" s="135" t="s">
        <v>84</v>
      </c>
      <c r="B38" s="142"/>
      <c r="C38" s="153">
        <f aca="true" t="shared" si="7" ref="C38:Y38">SUM(C39:C41)</f>
        <v>1037361946</v>
      </c>
      <c r="D38" s="153">
        <f>SUM(D39:D41)</f>
        <v>0</v>
      </c>
      <c r="E38" s="154">
        <f t="shared" si="7"/>
        <v>462845989</v>
      </c>
      <c r="F38" s="100">
        <f t="shared" si="7"/>
        <v>455635532</v>
      </c>
      <c r="G38" s="100">
        <f t="shared" si="7"/>
        <v>9885416</v>
      </c>
      <c r="H38" s="100">
        <f t="shared" si="7"/>
        <v>12371232</v>
      </c>
      <c r="I38" s="100">
        <f t="shared" si="7"/>
        <v>13880099</v>
      </c>
      <c r="J38" s="100">
        <f t="shared" si="7"/>
        <v>36136747</v>
      </c>
      <c r="K38" s="100">
        <f t="shared" si="7"/>
        <v>17126883</v>
      </c>
      <c r="L38" s="100">
        <f t="shared" si="7"/>
        <v>15295301</v>
      </c>
      <c r="M38" s="100">
        <f t="shared" si="7"/>
        <v>80846767</v>
      </c>
      <c r="N38" s="100">
        <f t="shared" si="7"/>
        <v>113268951</v>
      </c>
      <c r="O38" s="100">
        <f t="shared" si="7"/>
        <v>24248039</v>
      </c>
      <c r="P38" s="100">
        <f t="shared" si="7"/>
        <v>14535704</v>
      </c>
      <c r="Q38" s="100">
        <f t="shared" si="7"/>
        <v>13087450</v>
      </c>
      <c r="R38" s="100">
        <f t="shared" si="7"/>
        <v>51871193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201276891</v>
      </c>
      <c r="X38" s="100">
        <f t="shared" si="7"/>
        <v>389670273</v>
      </c>
      <c r="Y38" s="100">
        <f t="shared" si="7"/>
        <v>-188393382</v>
      </c>
      <c r="Z38" s="137">
        <f>+IF(X38&lt;&gt;0,+(Y38/X38)*100,0)</f>
        <v>-48.34687043217177</v>
      </c>
      <c r="AA38" s="153">
        <f>SUM(AA39:AA41)</f>
        <v>455635532</v>
      </c>
    </row>
    <row r="39" spans="1:27" ht="13.5">
      <c r="A39" s="138" t="s">
        <v>85</v>
      </c>
      <c r="B39" s="136"/>
      <c r="C39" s="155">
        <v>73207731</v>
      </c>
      <c r="D39" s="155"/>
      <c r="E39" s="156">
        <v>92954898</v>
      </c>
      <c r="F39" s="60">
        <v>93048234</v>
      </c>
      <c r="G39" s="60">
        <v>3344348</v>
      </c>
      <c r="H39" s="60">
        <v>4185290</v>
      </c>
      <c r="I39" s="60">
        <v>4016651</v>
      </c>
      <c r="J39" s="60">
        <v>11546289</v>
      </c>
      <c r="K39" s="60">
        <v>7121509</v>
      </c>
      <c r="L39" s="60">
        <v>4728481</v>
      </c>
      <c r="M39" s="60">
        <v>7504587</v>
      </c>
      <c r="N39" s="60">
        <v>19354577</v>
      </c>
      <c r="O39" s="60">
        <v>14512471</v>
      </c>
      <c r="P39" s="60">
        <v>5265165</v>
      </c>
      <c r="Q39" s="60">
        <v>4066361</v>
      </c>
      <c r="R39" s="60">
        <v>23843997</v>
      </c>
      <c r="S39" s="60"/>
      <c r="T39" s="60"/>
      <c r="U39" s="60"/>
      <c r="V39" s="60"/>
      <c r="W39" s="60">
        <v>54744863</v>
      </c>
      <c r="X39" s="60">
        <v>115770834</v>
      </c>
      <c r="Y39" s="60">
        <v>-61025971</v>
      </c>
      <c r="Z39" s="140">
        <v>-52.71</v>
      </c>
      <c r="AA39" s="155">
        <v>93048234</v>
      </c>
    </row>
    <row r="40" spans="1:27" ht="13.5">
      <c r="A40" s="138" t="s">
        <v>86</v>
      </c>
      <c r="B40" s="136"/>
      <c r="C40" s="155">
        <v>941002397</v>
      </c>
      <c r="D40" s="155"/>
      <c r="E40" s="156">
        <v>337584682</v>
      </c>
      <c r="F40" s="60">
        <v>332553705</v>
      </c>
      <c r="G40" s="60">
        <v>5203362</v>
      </c>
      <c r="H40" s="60">
        <v>6355244</v>
      </c>
      <c r="I40" s="60">
        <v>7768578</v>
      </c>
      <c r="J40" s="60">
        <v>19327184</v>
      </c>
      <c r="K40" s="60">
        <v>7851776</v>
      </c>
      <c r="L40" s="60">
        <v>8609572</v>
      </c>
      <c r="M40" s="60">
        <v>71213458</v>
      </c>
      <c r="N40" s="60">
        <v>87674806</v>
      </c>
      <c r="O40" s="60">
        <v>7772358</v>
      </c>
      <c r="P40" s="60">
        <v>7152945</v>
      </c>
      <c r="Q40" s="60">
        <v>6980538</v>
      </c>
      <c r="R40" s="60">
        <v>21905841</v>
      </c>
      <c r="S40" s="60"/>
      <c r="T40" s="60"/>
      <c r="U40" s="60"/>
      <c r="V40" s="60"/>
      <c r="W40" s="60">
        <v>128907831</v>
      </c>
      <c r="X40" s="60">
        <v>273899439</v>
      </c>
      <c r="Y40" s="60">
        <v>-144991608</v>
      </c>
      <c r="Z40" s="140">
        <v>-52.94</v>
      </c>
      <c r="AA40" s="155">
        <v>332553705</v>
      </c>
    </row>
    <row r="41" spans="1:27" ht="13.5">
      <c r="A41" s="138" t="s">
        <v>87</v>
      </c>
      <c r="B41" s="136"/>
      <c r="C41" s="155">
        <v>23151818</v>
      </c>
      <c r="D41" s="155"/>
      <c r="E41" s="156">
        <v>32306409</v>
      </c>
      <c r="F41" s="60">
        <v>30033593</v>
      </c>
      <c r="G41" s="60">
        <v>1337706</v>
      </c>
      <c r="H41" s="60">
        <v>1830698</v>
      </c>
      <c r="I41" s="60">
        <v>2094870</v>
      </c>
      <c r="J41" s="60">
        <v>5263274</v>
      </c>
      <c r="K41" s="60">
        <v>2153598</v>
      </c>
      <c r="L41" s="60">
        <v>1957248</v>
      </c>
      <c r="M41" s="60">
        <v>2128722</v>
      </c>
      <c r="N41" s="60">
        <v>6239568</v>
      </c>
      <c r="O41" s="60">
        <v>1963210</v>
      </c>
      <c r="P41" s="60">
        <v>2117594</v>
      </c>
      <c r="Q41" s="60">
        <v>2040551</v>
      </c>
      <c r="R41" s="60">
        <v>6121355</v>
      </c>
      <c r="S41" s="60"/>
      <c r="T41" s="60"/>
      <c r="U41" s="60"/>
      <c r="V41" s="60"/>
      <c r="W41" s="60">
        <v>17624197</v>
      </c>
      <c r="X41" s="60"/>
      <c r="Y41" s="60">
        <v>17624197</v>
      </c>
      <c r="Z41" s="140">
        <v>0</v>
      </c>
      <c r="AA41" s="155">
        <v>30033593</v>
      </c>
    </row>
    <row r="42" spans="1:27" ht="13.5">
      <c r="A42" s="135" t="s">
        <v>88</v>
      </c>
      <c r="B42" s="142"/>
      <c r="C42" s="153">
        <f aca="true" t="shared" si="8" ref="C42:Y42">SUM(C43:C46)</f>
        <v>3441263070</v>
      </c>
      <c r="D42" s="153">
        <f>SUM(D43:D46)</f>
        <v>0</v>
      </c>
      <c r="E42" s="154">
        <f t="shared" si="8"/>
        <v>3751752882</v>
      </c>
      <c r="F42" s="100">
        <f t="shared" si="8"/>
        <v>3732823136</v>
      </c>
      <c r="G42" s="100">
        <f t="shared" si="8"/>
        <v>252673487</v>
      </c>
      <c r="H42" s="100">
        <f t="shared" si="8"/>
        <v>100821069</v>
      </c>
      <c r="I42" s="100">
        <f t="shared" si="8"/>
        <v>256576211</v>
      </c>
      <c r="J42" s="100">
        <f t="shared" si="8"/>
        <v>610070767</v>
      </c>
      <c r="K42" s="100">
        <f t="shared" si="8"/>
        <v>289080047</v>
      </c>
      <c r="L42" s="100">
        <f t="shared" si="8"/>
        <v>251455361</v>
      </c>
      <c r="M42" s="100">
        <f t="shared" si="8"/>
        <v>391134296</v>
      </c>
      <c r="N42" s="100">
        <f t="shared" si="8"/>
        <v>931669704</v>
      </c>
      <c r="O42" s="100">
        <f t="shared" si="8"/>
        <v>248552206</v>
      </c>
      <c r="P42" s="100">
        <f t="shared" si="8"/>
        <v>258824291</v>
      </c>
      <c r="Q42" s="100">
        <f t="shared" si="8"/>
        <v>181641934</v>
      </c>
      <c r="R42" s="100">
        <f t="shared" si="8"/>
        <v>689018431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2230758902</v>
      </c>
      <c r="X42" s="100">
        <f t="shared" si="8"/>
        <v>2822672106</v>
      </c>
      <c r="Y42" s="100">
        <f t="shared" si="8"/>
        <v>-591913204</v>
      </c>
      <c r="Z42" s="137">
        <f>+IF(X42&lt;&gt;0,+(Y42/X42)*100,0)</f>
        <v>-20.969959732191437</v>
      </c>
      <c r="AA42" s="153">
        <f>SUM(AA43:AA46)</f>
        <v>3732823136</v>
      </c>
    </row>
    <row r="43" spans="1:27" ht="13.5">
      <c r="A43" s="138" t="s">
        <v>89</v>
      </c>
      <c r="B43" s="136"/>
      <c r="C43" s="155">
        <v>2007764192</v>
      </c>
      <c r="D43" s="155"/>
      <c r="E43" s="156">
        <v>2220526064</v>
      </c>
      <c r="F43" s="60">
        <v>2205213100</v>
      </c>
      <c r="G43" s="60">
        <v>231977249</v>
      </c>
      <c r="H43" s="60">
        <v>4158</v>
      </c>
      <c r="I43" s="60">
        <v>167681135</v>
      </c>
      <c r="J43" s="60">
        <v>399662542</v>
      </c>
      <c r="K43" s="60">
        <v>162794637</v>
      </c>
      <c r="L43" s="60">
        <v>172796752</v>
      </c>
      <c r="M43" s="60">
        <v>166319358</v>
      </c>
      <c r="N43" s="60">
        <v>501910747</v>
      </c>
      <c r="O43" s="60">
        <v>148064216</v>
      </c>
      <c r="P43" s="60">
        <v>163755189</v>
      </c>
      <c r="Q43" s="60">
        <v>138262946</v>
      </c>
      <c r="R43" s="60">
        <v>450082351</v>
      </c>
      <c r="S43" s="60"/>
      <c r="T43" s="60"/>
      <c r="U43" s="60"/>
      <c r="V43" s="60"/>
      <c r="W43" s="60">
        <v>1351655640</v>
      </c>
      <c r="X43" s="60">
        <v>1661321916</v>
      </c>
      <c r="Y43" s="60">
        <v>-309666276</v>
      </c>
      <c r="Z43" s="140">
        <v>-18.64</v>
      </c>
      <c r="AA43" s="155">
        <v>2205213100</v>
      </c>
    </row>
    <row r="44" spans="1:27" ht="13.5">
      <c r="A44" s="138" t="s">
        <v>90</v>
      </c>
      <c r="B44" s="136"/>
      <c r="C44" s="155">
        <v>981269977</v>
      </c>
      <c r="D44" s="155"/>
      <c r="E44" s="156">
        <v>891932418</v>
      </c>
      <c r="F44" s="60">
        <v>895773280</v>
      </c>
      <c r="G44" s="60">
        <v>6275294</v>
      </c>
      <c r="H44" s="60">
        <v>68724590</v>
      </c>
      <c r="I44" s="60">
        <v>51358832</v>
      </c>
      <c r="J44" s="60">
        <v>126358716</v>
      </c>
      <c r="K44" s="60">
        <v>82248854</v>
      </c>
      <c r="L44" s="60">
        <v>18398207</v>
      </c>
      <c r="M44" s="60">
        <v>115706474</v>
      </c>
      <c r="N44" s="60">
        <v>216353535</v>
      </c>
      <c r="O44" s="60">
        <v>67232510</v>
      </c>
      <c r="P44" s="60">
        <v>66882950</v>
      </c>
      <c r="Q44" s="60">
        <v>2703899</v>
      </c>
      <c r="R44" s="60">
        <v>136819359</v>
      </c>
      <c r="S44" s="60"/>
      <c r="T44" s="60"/>
      <c r="U44" s="60"/>
      <c r="V44" s="60"/>
      <c r="W44" s="60">
        <v>479531610</v>
      </c>
      <c r="X44" s="60">
        <v>736951491</v>
      </c>
      <c r="Y44" s="60">
        <v>-257419881</v>
      </c>
      <c r="Z44" s="140">
        <v>-34.93</v>
      </c>
      <c r="AA44" s="155">
        <v>895773280</v>
      </c>
    </row>
    <row r="45" spans="1:27" ht="13.5">
      <c r="A45" s="138" t="s">
        <v>91</v>
      </c>
      <c r="B45" s="136"/>
      <c r="C45" s="157">
        <v>229213178</v>
      </c>
      <c r="D45" s="157"/>
      <c r="E45" s="158">
        <v>437422856</v>
      </c>
      <c r="F45" s="159">
        <v>401886909</v>
      </c>
      <c r="G45" s="159">
        <v>6565809</v>
      </c>
      <c r="H45" s="159">
        <v>8081232</v>
      </c>
      <c r="I45" s="159">
        <v>14400122</v>
      </c>
      <c r="J45" s="159">
        <v>29047163</v>
      </c>
      <c r="K45" s="159">
        <v>21659185</v>
      </c>
      <c r="L45" s="159">
        <v>39224392</v>
      </c>
      <c r="M45" s="159">
        <v>80132807</v>
      </c>
      <c r="N45" s="159">
        <v>141016384</v>
      </c>
      <c r="O45" s="159">
        <v>15502548</v>
      </c>
      <c r="P45" s="159">
        <v>12551475</v>
      </c>
      <c r="Q45" s="159">
        <v>17560911</v>
      </c>
      <c r="R45" s="159">
        <v>45614934</v>
      </c>
      <c r="S45" s="159"/>
      <c r="T45" s="159"/>
      <c r="U45" s="159"/>
      <c r="V45" s="159"/>
      <c r="W45" s="159">
        <v>215678481</v>
      </c>
      <c r="X45" s="159">
        <v>268515801</v>
      </c>
      <c r="Y45" s="159">
        <v>-52837320</v>
      </c>
      <c r="Z45" s="141">
        <v>-19.68</v>
      </c>
      <c r="AA45" s="157">
        <v>401886909</v>
      </c>
    </row>
    <row r="46" spans="1:27" ht="13.5">
      <c r="A46" s="138" t="s">
        <v>92</v>
      </c>
      <c r="B46" s="136"/>
      <c r="C46" s="155">
        <v>223015723</v>
      </c>
      <c r="D46" s="155"/>
      <c r="E46" s="156">
        <v>201871544</v>
      </c>
      <c r="F46" s="60">
        <v>229949847</v>
      </c>
      <c r="G46" s="60">
        <v>7855135</v>
      </c>
      <c r="H46" s="60">
        <v>24011089</v>
      </c>
      <c r="I46" s="60">
        <v>23136122</v>
      </c>
      <c r="J46" s="60">
        <v>55002346</v>
      </c>
      <c r="K46" s="60">
        <v>22377371</v>
      </c>
      <c r="L46" s="60">
        <v>21036010</v>
      </c>
      <c r="M46" s="60">
        <v>28975657</v>
      </c>
      <c r="N46" s="60">
        <v>72389038</v>
      </c>
      <c r="O46" s="60">
        <v>17752932</v>
      </c>
      <c r="P46" s="60">
        <v>15634677</v>
      </c>
      <c r="Q46" s="60">
        <v>23114178</v>
      </c>
      <c r="R46" s="60">
        <v>56501787</v>
      </c>
      <c r="S46" s="60"/>
      <c r="T46" s="60"/>
      <c r="U46" s="60"/>
      <c r="V46" s="60"/>
      <c r="W46" s="60">
        <v>183893171</v>
      </c>
      <c r="X46" s="60">
        <v>155882898</v>
      </c>
      <c r="Y46" s="60">
        <v>28010273</v>
      </c>
      <c r="Z46" s="140">
        <v>17.97</v>
      </c>
      <c r="AA46" s="155">
        <v>229949847</v>
      </c>
    </row>
    <row r="47" spans="1:27" ht="13.5">
      <c r="A47" s="135" t="s">
        <v>93</v>
      </c>
      <c r="B47" s="142" t="s">
        <v>94</v>
      </c>
      <c r="C47" s="153">
        <v>12532954</v>
      </c>
      <c r="D47" s="153"/>
      <c r="E47" s="154">
        <v>35901206</v>
      </c>
      <c r="F47" s="100">
        <v>32234696</v>
      </c>
      <c r="G47" s="100">
        <v>990131</v>
      </c>
      <c r="H47" s="100">
        <v>1077615</v>
      </c>
      <c r="I47" s="100">
        <v>1244402</v>
      </c>
      <c r="J47" s="100">
        <v>3312148</v>
      </c>
      <c r="K47" s="100">
        <v>1272850</v>
      </c>
      <c r="L47" s="100">
        <v>1108650</v>
      </c>
      <c r="M47" s="100">
        <v>3768551</v>
      </c>
      <c r="N47" s="100">
        <v>6150051</v>
      </c>
      <c r="O47" s="100">
        <v>1196316</v>
      </c>
      <c r="P47" s="100">
        <v>1164464</v>
      </c>
      <c r="Q47" s="100">
        <v>1007933</v>
      </c>
      <c r="R47" s="100">
        <v>3368713</v>
      </c>
      <c r="S47" s="100"/>
      <c r="T47" s="100"/>
      <c r="U47" s="100"/>
      <c r="V47" s="100"/>
      <c r="W47" s="100">
        <v>12830912</v>
      </c>
      <c r="X47" s="100">
        <v>15918318</v>
      </c>
      <c r="Y47" s="100">
        <v>-3087406</v>
      </c>
      <c r="Z47" s="137">
        <v>-19.4</v>
      </c>
      <c r="AA47" s="153">
        <v>32234696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6568047748</v>
      </c>
      <c r="D48" s="168">
        <f>+D28+D32+D38+D42+D47</f>
        <v>0</v>
      </c>
      <c r="E48" s="169">
        <f t="shared" si="9"/>
        <v>6147612379</v>
      </c>
      <c r="F48" s="73">
        <f t="shared" si="9"/>
        <v>6130270713</v>
      </c>
      <c r="G48" s="73">
        <f t="shared" si="9"/>
        <v>348788790</v>
      </c>
      <c r="H48" s="73">
        <f t="shared" si="9"/>
        <v>241964470</v>
      </c>
      <c r="I48" s="73">
        <f t="shared" si="9"/>
        <v>401909846</v>
      </c>
      <c r="J48" s="73">
        <f t="shared" si="9"/>
        <v>992663106</v>
      </c>
      <c r="K48" s="73">
        <f t="shared" si="9"/>
        <v>485771966</v>
      </c>
      <c r="L48" s="73">
        <f t="shared" si="9"/>
        <v>399054014</v>
      </c>
      <c r="M48" s="73">
        <f t="shared" si="9"/>
        <v>681189114</v>
      </c>
      <c r="N48" s="73">
        <f t="shared" si="9"/>
        <v>1566015094</v>
      </c>
      <c r="O48" s="73">
        <f t="shared" si="9"/>
        <v>397137772</v>
      </c>
      <c r="P48" s="73">
        <f t="shared" si="9"/>
        <v>393054232</v>
      </c>
      <c r="Q48" s="73">
        <f t="shared" si="9"/>
        <v>331888460</v>
      </c>
      <c r="R48" s="73">
        <f t="shared" si="9"/>
        <v>1122080464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3680758664</v>
      </c>
      <c r="X48" s="73">
        <f t="shared" si="9"/>
        <v>4610163303</v>
      </c>
      <c r="Y48" s="73">
        <f t="shared" si="9"/>
        <v>-929404639</v>
      </c>
      <c r="Z48" s="170">
        <f>+IF(X48&lt;&gt;0,+(Y48/X48)*100,0)</f>
        <v>-20.159907099065293</v>
      </c>
      <c r="AA48" s="168">
        <f>+AA28+AA32+AA38+AA42+AA47</f>
        <v>6130270713</v>
      </c>
    </row>
    <row r="49" spans="1:27" ht="13.5">
      <c r="A49" s="148" t="s">
        <v>49</v>
      </c>
      <c r="B49" s="149"/>
      <c r="C49" s="171">
        <f aca="true" t="shared" si="10" ref="C49:Y49">+C25-C48</f>
        <v>1129299401</v>
      </c>
      <c r="D49" s="171">
        <f>+D25-D48</f>
        <v>0</v>
      </c>
      <c r="E49" s="172">
        <f t="shared" si="10"/>
        <v>1094838293</v>
      </c>
      <c r="F49" s="173">
        <f t="shared" si="10"/>
        <v>1140979852</v>
      </c>
      <c r="G49" s="173">
        <f t="shared" si="10"/>
        <v>643860334</v>
      </c>
      <c r="H49" s="173">
        <f t="shared" si="10"/>
        <v>-175936188</v>
      </c>
      <c r="I49" s="173">
        <f t="shared" si="10"/>
        <v>49610916</v>
      </c>
      <c r="J49" s="173">
        <f t="shared" si="10"/>
        <v>517535062</v>
      </c>
      <c r="K49" s="173">
        <f t="shared" si="10"/>
        <v>-114364555</v>
      </c>
      <c r="L49" s="173">
        <f t="shared" si="10"/>
        <v>70239089</v>
      </c>
      <c r="M49" s="173">
        <f t="shared" si="10"/>
        <v>-28215324</v>
      </c>
      <c r="N49" s="173">
        <f t="shared" si="10"/>
        <v>-72340790</v>
      </c>
      <c r="O49" s="173">
        <f t="shared" si="10"/>
        <v>36858567</v>
      </c>
      <c r="P49" s="173">
        <f t="shared" si="10"/>
        <v>98532520</v>
      </c>
      <c r="Q49" s="173">
        <f t="shared" si="10"/>
        <v>475401081</v>
      </c>
      <c r="R49" s="173">
        <f t="shared" si="10"/>
        <v>610792168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1055986440</v>
      </c>
      <c r="X49" s="173">
        <f>IF(F25=F48,0,X25-X48)</f>
        <v>821128725</v>
      </c>
      <c r="Y49" s="173">
        <f t="shared" si="10"/>
        <v>234857715</v>
      </c>
      <c r="Z49" s="174">
        <f>+IF(X49&lt;&gt;0,+(Y49/X49)*100,0)</f>
        <v>28.601814532794478</v>
      </c>
      <c r="AA49" s="171">
        <f>+AA25-AA48</f>
        <v>1140979852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993753704</v>
      </c>
      <c r="D5" s="155">
        <v>0</v>
      </c>
      <c r="E5" s="156">
        <v>1103200160</v>
      </c>
      <c r="F5" s="60">
        <v>1103200160</v>
      </c>
      <c r="G5" s="60">
        <v>98408059</v>
      </c>
      <c r="H5" s="60">
        <v>0</v>
      </c>
      <c r="I5" s="60">
        <v>98379941</v>
      </c>
      <c r="J5" s="60">
        <v>196788000</v>
      </c>
      <c r="K5" s="60">
        <v>105341250</v>
      </c>
      <c r="L5" s="60">
        <v>101715090</v>
      </c>
      <c r="M5" s="60">
        <v>90700357</v>
      </c>
      <c r="N5" s="60">
        <v>297756697</v>
      </c>
      <c r="O5" s="60">
        <v>85392448</v>
      </c>
      <c r="P5" s="60">
        <v>39527146</v>
      </c>
      <c r="Q5" s="60">
        <v>96100815</v>
      </c>
      <c r="R5" s="60">
        <v>221020409</v>
      </c>
      <c r="S5" s="60">
        <v>0</v>
      </c>
      <c r="T5" s="60">
        <v>0</v>
      </c>
      <c r="U5" s="60">
        <v>0</v>
      </c>
      <c r="V5" s="60">
        <v>0</v>
      </c>
      <c r="W5" s="60">
        <v>715565106</v>
      </c>
      <c r="X5" s="60">
        <v>827400123</v>
      </c>
      <c r="Y5" s="60">
        <v>-111835017</v>
      </c>
      <c r="Z5" s="140">
        <v>-13.52</v>
      </c>
      <c r="AA5" s="155">
        <v>1103200160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2065773830</v>
      </c>
      <c r="D7" s="155">
        <v>0</v>
      </c>
      <c r="E7" s="156">
        <v>2237750177</v>
      </c>
      <c r="F7" s="60">
        <v>2237750177</v>
      </c>
      <c r="G7" s="60">
        <v>240292964</v>
      </c>
      <c r="H7" s="60">
        <v>0</v>
      </c>
      <c r="I7" s="60">
        <v>228944382</v>
      </c>
      <c r="J7" s="60">
        <v>469237346</v>
      </c>
      <c r="K7" s="60">
        <v>98931205</v>
      </c>
      <c r="L7" s="60">
        <v>226144971</v>
      </c>
      <c r="M7" s="60">
        <v>166326295</v>
      </c>
      <c r="N7" s="60">
        <v>491402471</v>
      </c>
      <c r="O7" s="60">
        <v>155109812</v>
      </c>
      <c r="P7" s="60">
        <v>156872129</v>
      </c>
      <c r="Q7" s="60">
        <v>161525261</v>
      </c>
      <c r="R7" s="60">
        <v>473507202</v>
      </c>
      <c r="S7" s="60">
        <v>0</v>
      </c>
      <c r="T7" s="60">
        <v>0</v>
      </c>
      <c r="U7" s="60">
        <v>0</v>
      </c>
      <c r="V7" s="60">
        <v>0</v>
      </c>
      <c r="W7" s="60">
        <v>1434147019</v>
      </c>
      <c r="X7" s="60">
        <v>1722744861</v>
      </c>
      <c r="Y7" s="60">
        <v>-288597842</v>
      </c>
      <c r="Z7" s="140">
        <v>-16.75</v>
      </c>
      <c r="AA7" s="155">
        <v>2237750177</v>
      </c>
    </row>
    <row r="8" spans="1:27" ht="13.5">
      <c r="A8" s="183" t="s">
        <v>104</v>
      </c>
      <c r="B8" s="182"/>
      <c r="C8" s="155">
        <v>813310641</v>
      </c>
      <c r="D8" s="155">
        <v>0</v>
      </c>
      <c r="E8" s="156">
        <v>945263611</v>
      </c>
      <c r="F8" s="60">
        <v>898258673</v>
      </c>
      <c r="G8" s="60">
        <v>48481308</v>
      </c>
      <c r="H8" s="60">
        <v>3322045</v>
      </c>
      <c r="I8" s="60">
        <v>62133225</v>
      </c>
      <c r="J8" s="60">
        <v>113936578</v>
      </c>
      <c r="K8" s="60">
        <v>58002440</v>
      </c>
      <c r="L8" s="60">
        <v>56524512</v>
      </c>
      <c r="M8" s="60">
        <v>55893166</v>
      </c>
      <c r="N8" s="60">
        <v>170420118</v>
      </c>
      <c r="O8" s="60">
        <v>73584678</v>
      </c>
      <c r="P8" s="60">
        <v>61204333</v>
      </c>
      <c r="Q8" s="60">
        <v>54163991</v>
      </c>
      <c r="R8" s="60">
        <v>188953002</v>
      </c>
      <c r="S8" s="60">
        <v>0</v>
      </c>
      <c r="T8" s="60">
        <v>0</v>
      </c>
      <c r="U8" s="60">
        <v>0</v>
      </c>
      <c r="V8" s="60">
        <v>0</v>
      </c>
      <c r="W8" s="60">
        <v>473309698</v>
      </c>
      <c r="X8" s="60">
        <v>708947712</v>
      </c>
      <c r="Y8" s="60">
        <v>-235638014</v>
      </c>
      <c r="Z8" s="140">
        <v>-33.24</v>
      </c>
      <c r="AA8" s="155">
        <v>898258673</v>
      </c>
    </row>
    <row r="9" spans="1:27" ht="13.5">
      <c r="A9" s="183" t="s">
        <v>105</v>
      </c>
      <c r="B9" s="182"/>
      <c r="C9" s="155">
        <v>229697338</v>
      </c>
      <c r="D9" s="155">
        <v>0</v>
      </c>
      <c r="E9" s="156">
        <v>282574544</v>
      </c>
      <c r="F9" s="60">
        <v>282574544</v>
      </c>
      <c r="G9" s="60">
        <v>24316890</v>
      </c>
      <c r="H9" s="60">
        <v>9820</v>
      </c>
      <c r="I9" s="60">
        <v>24448792</v>
      </c>
      <c r="J9" s="60">
        <v>48775502</v>
      </c>
      <c r="K9" s="60">
        <v>25263516</v>
      </c>
      <c r="L9" s="60">
        <v>24589736</v>
      </c>
      <c r="M9" s="60">
        <v>27431443</v>
      </c>
      <c r="N9" s="60">
        <v>77284695</v>
      </c>
      <c r="O9" s="60">
        <v>25230794</v>
      </c>
      <c r="P9" s="60">
        <v>24036564</v>
      </c>
      <c r="Q9" s="60">
        <v>24216656</v>
      </c>
      <c r="R9" s="60">
        <v>73484014</v>
      </c>
      <c r="S9" s="60">
        <v>0</v>
      </c>
      <c r="T9" s="60">
        <v>0</v>
      </c>
      <c r="U9" s="60">
        <v>0</v>
      </c>
      <c r="V9" s="60">
        <v>0</v>
      </c>
      <c r="W9" s="60">
        <v>199544211</v>
      </c>
      <c r="X9" s="60">
        <v>211915863</v>
      </c>
      <c r="Y9" s="60">
        <v>-12371652</v>
      </c>
      <c r="Z9" s="140">
        <v>-5.84</v>
      </c>
      <c r="AA9" s="155">
        <v>282574544</v>
      </c>
    </row>
    <row r="10" spans="1:27" ht="13.5">
      <c r="A10" s="183" t="s">
        <v>106</v>
      </c>
      <c r="B10" s="182"/>
      <c r="C10" s="155">
        <v>92458974</v>
      </c>
      <c r="D10" s="155">
        <v>0</v>
      </c>
      <c r="E10" s="156">
        <v>109501764</v>
      </c>
      <c r="F10" s="54">
        <v>109501764</v>
      </c>
      <c r="G10" s="54">
        <v>9273564</v>
      </c>
      <c r="H10" s="54">
        <v>2462</v>
      </c>
      <c r="I10" s="54">
        <v>9072844</v>
      </c>
      <c r="J10" s="54">
        <v>18348870</v>
      </c>
      <c r="K10" s="54">
        <v>9159920</v>
      </c>
      <c r="L10" s="54">
        <v>9151525</v>
      </c>
      <c r="M10" s="54">
        <v>9094515</v>
      </c>
      <c r="N10" s="54">
        <v>27405960</v>
      </c>
      <c r="O10" s="54">
        <v>8955425</v>
      </c>
      <c r="P10" s="54">
        <v>8735305</v>
      </c>
      <c r="Q10" s="54">
        <v>9154427</v>
      </c>
      <c r="R10" s="54">
        <v>26845157</v>
      </c>
      <c r="S10" s="54">
        <v>0</v>
      </c>
      <c r="T10" s="54">
        <v>0</v>
      </c>
      <c r="U10" s="54">
        <v>0</v>
      </c>
      <c r="V10" s="54">
        <v>0</v>
      </c>
      <c r="W10" s="54">
        <v>72599987</v>
      </c>
      <c r="X10" s="54">
        <v>82141974</v>
      </c>
      <c r="Y10" s="54">
        <v>-9541987</v>
      </c>
      <c r="Z10" s="184">
        <v>-11.62</v>
      </c>
      <c r="AA10" s="130">
        <v>109501764</v>
      </c>
    </row>
    <row r="11" spans="1:27" ht="13.5">
      <c r="A11" s="183" t="s">
        <v>107</v>
      </c>
      <c r="B11" s="185"/>
      <c r="C11" s="155">
        <v>-13671614</v>
      </c>
      <c r="D11" s="155">
        <v>0</v>
      </c>
      <c r="E11" s="156">
        <v>547930</v>
      </c>
      <c r="F11" s="60">
        <v>547930</v>
      </c>
      <c r="G11" s="60">
        <v>0</v>
      </c>
      <c r="H11" s="60">
        <v>41785</v>
      </c>
      <c r="I11" s="60">
        <v>0</v>
      </c>
      <c r="J11" s="60">
        <v>41785</v>
      </c>
      <c r="K11" s="60">
        <v>108070</v>
      </c>
      <c r="L11" s="60">
        <v>54084</v>
      </c>
      <c r="M11" s="60">
        <v>0</v>
      </c>
      <c r="N11" s="60">
        <v>162154</v>
      </c>
      <c r="O11" s="60">
        <v>133840</v>
      </c>
      <c r="P11" s="60">
        <v>58803</v>
      </c>
      <c r="Q11" s="60">
        <v>57751</v>
      </c>
      <c r="R11" s="60">
        <v>250394</v>
      </c>
      <c r="S11" s="60">
        <v>0</v>
      </c>
      <c r="T11" s="60">
        <v>0</v>
      </c>
      <c r="U11" s="60">
        <v>0</v>
      </c>
      <c r="V11" s="60">
        <v>0</v>
      </c>
      <c r="W11" s="60">
        <v>454333</v>
      </c>
      <c r="X11" s="60"/>
      <c r="Y11" s="60">
        <v>454333</v>
      </c>
      <c r="Z11" s="140">
        <v>0</v>
      </c>
      <c r="AA11" s="155">
        <v>547930</v>
      </c>
    </row>
    <row r="12" spans="1:27" ht="13.5">
      <c r="A12" s="183" t="s">
        <v>108</v>
      </c>
      <c r="B12" s="185"/>
      <c r="C12" s="155">
        <v>35764278</v>
      </c>
      <c r="D12" s="155">
        <v>0</v>
      </c>
      <c r="E12" s="156">
        <v>35110986</v>
      </c>
      <c r="F12" s="60">
        <v>23610986</v>
      </c>
      <c r="G12" s="60">
        <v>2175411</v>
      </c>
      <c r="H12" s="60">
        <v>203081</v>
      </c>
      <c r="I12" s="60">
        <v>1985651</v>
      </c>
      <c r="J12" s="60">
        <v>4364143</v>
      </c>
      <c r="K12" s="60">
        <v>2517596</v>
      </c>
      <c r="L12" s="60">
        <v>3089394</v>
      </c>
      <c r="M12" s="60">
        <v>2133225</v>
      </c>
      <c r="N12" s="60">
        <v>7740215</v>
      </c>
      <c r="O12" s="60">
        <v>2434969</v>
      </c>
      <c r="P12" s="60">
        <v>2620365</v>
      </c>
      <c r="Q12" s="60">
        <v>2563794</v>
      </c>
      <c r="R12" s="60">
        <v>7619128</v>
      </c>
      <c r="S12" s="60">
        <v>0</v>
      </c>
      <c r="T12" s="60">
        <v>0</v>
      </c>
      <c r="U12" s="60">
        <v>0</v>
      </c>
      <c r="V12" s="60">
        <v>0</v>
      </c>
      <c r="W12" s="60">
        <v>19723486</v>
      </c>
      <c r="X12" s="60">
        <v>26333244</v>
      </c>
      <c r="Y12" s="60">
        <v>-6609758</v>
      </c>
      <c r="Z12" s="140">
        <v>-25.1</v>
      </c>
      <c r="AA12" s="155">
        <v>23610986</v>
      </c>
    </row>
    <row r="13" spans="1:27" ht="13.5">
      <c r="A13" s="181" t="s">
        <v>109</v>
      </c>
      <c r="B13" s="185"/>
      <c r="C13" s="155">
        <v>32311837</v>
      </c>
      <c r="D13" s="155">
        <v>0</v>
      </c>
      <c r="E13" s="156">
        <v>26983763</v>
      </c>
      <c r="F13" s="60">
        <v>8200548</v>
      </c>
      <c r="G13" s="60">
        <v>2051441</v>
      </c>
      <c r="H13" s="60">
        <v>897107</v>
      </c>
      <c r="I13" s="60">
        <v>1348437</v>
      </c>
      <c r="J13" s="60">
        <v>4296985</v>
      </c>
      <c r="K13" s="60">
        <v>2529796</v>
      </c>
      <c r="L13" s="60">
        <v>1823267</v>
      </c>
      <c r="M13" s="60">
        <v>2033485</v>
      </c>
      <c r="N13" s="60">
        <v>6386548</v>
      </c>
      <c r="O13" s="60">
        <v>2855587</v>
      </c>
      <c r="P13" s="60">
        <v>2000981</v>
      </c>
      <c r="Q13" s="60">
        <v>2529033</v>
      </c>
      <c r="R13" s="60">
        <v>7385601</v>
      </c>
      <c r="S13" s="60">
        <v>0</v>
      </c>
      <c r="T13" s="60">
        <v>0</v>
      </c>
      <c r="U13" s="60">
        <v>0</v>
      </c>
      <c r="V13" s="60">
        <v>0</v>
      </c>
      <c r="W13" s="60">
        <v>18069134</v>
      </c>
      <c r="X13" s="60">
        <v>20049165</v>
      </c>
      <c r="Y13" s="60">
        <v>-1980031</v>
      </c>
      <c r="Z13" s="140">
        <v>-9.88</v>
      </c>
      <c r="AA13" s="155">
        <v>8200548</v>
      </c>
    </row>
    <row r="14" spans="1:27" ht="13.5">
      <c r="A14" s="181" t="s">
        <v>110</v>
      </c>
      <c r="B14" s="185"/>
      <c r="C14" s="155">
        <v>239964846</v>
      </c>
      <c r="D14" s="155">
        <v>0</v>
      </c>
      <c r="E14" s="156">
        <v>229647928</v>
      </c>
      <c r="F14" s="60">
        <v>239647928</v>
      </c>
      <c r="G14" s="60">
        <v>20872290</v>
      </c>
      <c r="H14" s="60">
        <v>544150</v>
      </c>
      <c r="I14" s="60">
        <v>21200821</v>
      </c>
      <c r="J14" s="60">
        <v>42617261</v>
      </c>
      <c r="K14" s="60">
        <v>41442344</v>
      </c>
      <c r="L14" s="60">
        <v>21442289</v>
      </c>
      <c r="M14" s="60">
        <v>21898188</v>
      </c>
      <c r="N14" s="60">
        <v>84782821</v>
      </c>
      <c r="O14" s="60">
        <v>18613870</v>
      </c>
      <c r="P14" s="60">
        <v>2959678</v>
      </c>
      <c r="Q14" s="60">
        <v>22275972</v>
      </c>
      <c r="R14" s="60">
        <v>43849520</v>
      </c>
      <c r="S14" s="60">
        <v>0</v>
      </c>
      <c r="T14" s="60">
        <v>0</v>
      </c>
      <c r="U14" s="60">
        <v>0</v>
      </c>
      <c r="V14" s="60">
        <v>0</v>
      </c>
      <c r="W14" s="60">
        <v>171249602</v>
      </c>
      <c r="X14" s="60">
        <v>172424610</v>
      </c>
      <c r="Y14" s="60">
        <v>-1175008</v>
      </c>
      <c r="Z14" s="140">
        <v>-0.68</v>
      </c>
      <c r="AA14" s="155">
        <v>239647928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38278450</v>
      </c>
      <c r="D16" s="155">
        <v>0</v>
      </c>
      <c r="E16" s="156">
        <v>58114967</v>
      </c>
      <c r="F16" s="60">
        <v>44907656</v>
      </c>
      <c r="G16" s="60">
        <v>656634</v>
      </c>
      <c r="H16" s="60">
        <v>361051</v>
      </c>
      <c r="I16" s="60">
        <v>835098</v>
      </c>
      <c r="J16" s="60">
        <v>1852783</v>
      </c>
      <c r="K16" s="60">
        <v>758503</v>
      </c>
      <c r="L16" s="60">
        <v>5462124</v>
      </c>
      <c r="M16" s="60">
        <v>482852</v>
      </c>
      <c r="N16" s="60">
        <v>6703479</v>
      </c>
      <c r="O16" s="60">
        <v>599225</v>
      </c>
      <c r="P16" s="60">
        <v>830654</v>
      </c>
      <c r="Q16" s="60">
        <v>730119</v>
      </c>
      <c r="R16" s="60">
        <v>2159998</v>
      </c>
      <c r="S16" s="60">
        <v>0</v>
      </c>
      <c r="T16" s="60">
        <v>0</v>
      </c>
      <c r="U16" s="60">
        <v>0</v>
      </c>
      <c r="V16" s="60">
        <v>0</v>
      </c>
      <c r="W16" s="60">
        <v>10716260</v>
      </c>
      <c r="X16" s="60">
        <v>43586226</v>
      </c>
      <c r="Y16" s="60">
        <v>-32869966</v>
      </c>
      <c r="Z16" s="140">
        <v>-75.41</v>
      </c>
      <c r="AA16" s="155">
        <v>44907656</v>
      </c>
    </row>
    <row r="17" spans="1:27" ht="13.5">
      <c r="A17" s="181" t="s">
        <v>113</v>
      </c>
      <c r="B17" s="185"/>
      <c r="C17" s="155">
        <v>259038</v>
      </c>
      <c r="D17" s="155">
        <v>0</v>
      </c>
      <c r="E17" s="156">
        <v>242590</v>
      </c>
      <c r="F17" s="60">
        <v>252590</v>
      </c>
      <c r="G17" s="60">
        <v>24961</v>
      </c>
      <c r="H17" s="60">
        <v>23435</v>
      </c>
      <c r="I17" s="60">
        <v>24815</v>
      </c>
      <c r="J17" s="60">
        <v>73211</v>
      </c>
      <c r="K17" s="60">
        <v>-202814</v>
      </c>
      <c r="L17" s="60">
        <v>13387</v>
      </c>
      <c r="M17" s="60">
        <v>6682</v>
      </c>
      <c r="N17" s="60">
        <v>-182745</v>
      </c>
      <c r="O17" s="60">
        <v>8222</v>
      </c>
      <c r="P17" s="60">
        <v>12178</v>
      </c>
      <c r="Q17" s="60">
        <v>9641</v>
      </c>
      <c r="R17" s="60">
        <v>30041</v>
      </c>
      <c r="S17" s="60">
        <v>0</v>
      </c>
      <c r="T17" s="60">
        <v>0</v>
      </c>
      <c r="U17" s="60">
        <v>0</v>
      </c>
      <c r="V17" s="60">
        <v>0</v>
      </c>
      <c r="W17" s="60">
        <v>-79493</v>
      </c>
      <c r="X17" s="60">
        <v>181944</v>
      </c>
      <c r="Y17" s="60">
        <v>-261437</v>
      </c>
      <c r="Z17" s="140">
        <v>-143.69</v>
      </c>
      <c r="AA17" s="155">
        <v>252590</v>
      </c>
    </row>
    <row r="18" spans="1:27" ht="13.5">
      <c r="A18" s="183" t="s">
        <v>114</v>
      </c>
      <c r="B18" s="182"/>
      <c r="C18" s="155">
        <v>3844124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921470966</v>
      </c>
      <c r="D19" s="155">
        <v>0</v>
      </c>
      <c r="E19" s="156">
        <v>1040687829</v>
      </c>
      <c r="F19" s="60">
        <v>1053546899</v>
      </c>
      <c r="G19" s="60">
        <v>264401001</v>
      </c>
      <c r="H19" s="60">
        <v>0</v>
      </c>
      <c r="I19" s="60">
        <v>0</v>
      </c>
      <c r="J19" s="60">
        <v>264401001</v>
      </c>
      <c r="K19" s="60">
        <v>0</v>
      </c>
      <c r="L19" s="60">
        <v>0</v>
      </c>
      <c r="M19" s="60">
        <v>265232000</v>
      </c>
      <c r="N19" s="60">
        <v>265232000</v>
      </c>
      <c r="O19" s="60">
        <v>0</v>
      </c>
      <c r="P19" s="60">
        <v>0</v>
      </c>
      <c r="Q19" s="60">
        <v>262104999</v>
      </c>
      <c r="R19" s="60">
        <v>262104999</v>
      </c>
      <c r="S19" s="60">
        <v>0</v>
      </c>
      <c r="T19" s="60">
        <v>0</v>
      </c>
      <c r="U19" s="60">
        <v>0</v>
      </c>
      <c r="V19" s="60">
        <v>0</v>
      </c>
      <c r="W19" s="60">
        <v>791738000</v>
      </c>
      <c r="X19" s="60">
        <v>780515874</v>
      </c>
      <c r="Y19" s="60">
        <v>11222126</v>
      </c>
      <c r="Z19" s="140">
        <v>1.44</v>
      </c>
      <c r="AA19" s="155">
        <v>1053546899</v>
      </c>
    </row>
    <row r="20" spans="1:27" ht="13.5">
      <c r="A20" s="181" t="s">
        <v>35</v>
      </c>
      <c r="B20" s="185"/>
      <c r="C20" s="155">
        <v>1347693704</v>
      </c>
      <c r="D20" s="155">
        <v>0</v>
      </c>
      <c r="E20" s="156">
        <v>205636401</v>
      </c>
      <c r="F20" s="54">
        <v>205716401</v>
      </c>
      <c r="G20" s="54">
        <v>11860601</v>
      </c>
      <c r="H20" s="54">
        <v>2714346</v>
      </c>
      <c r="I20" s="54">
        <v>3146756</v>
      </c>
      <c r="J20" s="54">
        <v>17721703</v>
      </c>
      <c r="K20" s="54">
        <v>26178891</v>
      </c>
      <c r="L20" s="54">
        <v>14934611</v>
      </c>
      <c r="M20" s="54">
        <v>11481219</v>
      </c>
      <c r="N20" s="54">
        <v>52594721</v>
      </c>
      <c r="O20" s="54">
        <v>18512442</v>
      </c>
      <c r="P20" s="54">
        <v>14405409</v>
      </c>
      <c r="Q20" s="54">
        <v>13689720</v>
      </c>
      <c r="R20" s="54">
        <v>46607571</v>
      </c>
      <c r="S20" s="54">
        <v>0</v>
      </c>
      <c r="T20" s="54">
        <v>0</v>
      </c>
      <c r="U20" s="54">
        <v>0</v>
      </c>
      <c r="V20" s="54">
        <v>0</v>
      </c>
      <c r="W20" s="54">
        <v>116923995</v>
      </c>
      <c r="X20" s="54">
        <v>154226700</v>
      </c>
      <c r="Y20" s="54">
        <v>-37302705</v>
      </c>
      <c r="Z20" s="184">
        <v>-24.19</v>
      </c>
      <c r="AA20" s="130">
        <v>205716401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308802</v>
      </c>
      <c r="F21" s="60">
        <v>308802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308802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6800910116</v>
      </c>
      <c r="D22" s="188">
        <f>SUM(D5:D21)</f>
        <v>0</v>
      </c>
      <c r="E22" s="189">
        <f t="shared" si="0"/>
        <v>6275571452</v>
      </c>
      <c r="F22" s="190">
        <f t="shared" si="0"/>
        <v>6208025058</v>
      </c>
      <c r="G22" s="190">
        <f t="shared" si="0"/>
        <v>722815124</v>
      </c>
      <c r="H22" s="190">
        <f t="shared" si="0"/>
        <v>8119282</v>
      </c>
      <c r="I22" s="190">
        <f t="shared" si="0"/>
        <v>451520762</v>
      </c>
      <c r="J22" s="190">
        <f t="shared" si="0"/>
        <v>1182455168</v>
      </c>
      <c r="K22" s="190">
        <f t="shared" si="0"/>
        <v>370030717</v>
      </c>
      <c r="L22" s="190">
        <f t="shared" si="0"/>
        <v>464944990</v>
      </c>
      <c r="M22" s="190">
        <f t="shared" si="0"/>
        <v>652713427</v>
      </c>
      <c r="N22" s="190">
        <f t="shared" si="0"/>
        <v>1487689134</v>
      </c>
      <c r="O22" s="190">
        <f t="shared" si="0"/>
        <v>391431312</v>
      </c>
      <c r="P22" s="190">
        <f t="shared" si="0"/>
        <v>313263545</v>
      </c>
      <c r="Q22" s="190">
        <f t="shared" si="0"/>
        <v>649122179</v>
      </c>
      <c r="R22" s="190">
        <f t="shared" si="0"/>
        <v>1353817036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4023961338</v>
      </c>
      <c r="X22" s="190">
        <f t="shared" si="0"/>
        <v>4750468296</v>
      </c>
      <c r="Y22" s="190">
        <f t="shared" si="0"/>
        <v>-726506958</v>
      </c>
      <c r="Z22" s="191">
        <f>+IF(X22&lt;&gt;0,+(Y22/X22)*100,0)</f>
        <v>-15.293375573345791</v>
      </c>
      <c r="AA22" s="188">
        <f>SUM(AA5:AA21)</f>
        <v>6208025058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1605678325</v>
      </c>
      <c r="D25" s="155">
        <v>0</v>
      </c>
      <c r="E25" s="156">
        <v>1707027769</v>
      </c>
      <c r="F25" s="60">
        <v>1854049429</v>
      </c>
      <c r="G25" s="60">
        <v>107523352</v>
      </c>
      <c r="H25" s="60">
        <v>121645749</v>
      </c>
      <c r="I25" s="60">
        <v>147565967</v>
      </c>
      <c r="J25" s="60">
        <v>376735068</v>
      </c>
      <c r="K25" s="60">
        <v>171477726</v>
      </c>
      <c r="L25" s="60">
        <v>152478616</v>
      </c>
      <c r="M25" s="60">
        <v>156350880</v>
      </c>
      <c r="N25" s="60">
        <v>480307222</v>
      </c>
      <c r="O25" s="60">
        <v>154298922</v>
      </c>
      <c r="P25" s="60">
        <v>153704123</v>
      </c>
      <c r="Q25" s="60">
        <v>153211415</v>
      </c>
      <c r="R25" s="60">
        <v>461214460</v>
      </c>
      <c r="S25" s="60">
        <v>0</v>
      </c>
      <c r="T25" s="60">
        <v>0</v>
      </c>
      <c r="U25" s="60">
        <v>0</v>
      </c>
      <c r="V25" s="60">
        <v>0</v>
      </c>
      <c r="W25" s="60">
        <v>1318256750</v>
      </c>
      <c r="X25" s="60">
        <v>1277643933</v>
      </c>
      <c r="Y25" s="60">
        <v>40612817</v>
      </c>
      <c r="Z25" s="140">
        <v>3.18</v>
      </c>
      <c r="AA25" s="155">
        <v>1854049429</v>
      </c>
    </row>
    <row r="26" spans="1:27" ht="13.5">
      <c r="A26" s="183" t="s">
        <v>38</v>
      </c>
      <c r="B26" s="182"/>
      <c r="C26" s="155">
        <v>56028903</v>
      </c>
      <c r="D26" s="155">
        <v>0</v>
      </c>
      <c r="E26" s="156">
        <v>60199615</v>
      </c>
      <c r="F26" s="60">
        <v>60265915</v>
      </c>
      <c r="G26" s="60">
        <v>4941867</v>
      </c>
      <c r="H26" s="60">
        <v>4746685</v>
      </c>
      <c r="I26" s="60">
        <v>4752418</v>
      </c>
      <c r="J26" s="60">
        <v>14440970</v>
      </c>
      <c r="K26" s="60">
        <v>4752418</v>
      </c>
      <c r="L26" s="60">
        <v>4711915</v>
      </c>
      <c r="M26" s="60">
        <v>4887077</v>
      </c>
      <c r="N26" s="60">
        <v>14351410</v>
      </c>
      <c r="O26" s="60">
        <v>7598264</v>
      </c>
      <c r="P26" s="60">
        <v>5223295</v>
      </c>
      <c r="Q26" s="60">
        <v>5223239</v>
      </c>
      <c r="R26" s="60">
        <v>18044798</v>
      </c>
      <c r="S26" s="60">
        <v>0</v>
      </c>
      <c r="T26" s="60">
        <v>0</v>
      </c>
      <c r="U26" s="60">
        <v>0</v>
      </c>
      <c r="V26" s="60">
        <v>0</v>
      </c>
      <c r="W26" s="60">
        <v>46837178</v>
      </c>
      <c r="X26" s="60">
        <v>43508403</v>
      </c>
      <c r="Y26" s="60">
        <v>3328775</v>
      </c>
      <c r="Z26" s="140">
        <v>7.65</v>
      </c>
      <c r="AA26" s="155">
        <v>60265915</v>
      </c>
    </row>
    <row r="27" spans="1:27" ht="13.5">
      <c r="A27" s="183" t="s">
        <v>118</v>
      </c>
      <c r="B27" s="182"/>
      <c r="C27" s="155">
        <v>663385669</v>
      </c>
      <c r="D27" s="155">
        <v>0</v>
      </c>
      <c r="E27" s="156">
        <v>210832763</v>
      </c>
      <c r="F27" s="60">
        <v>210832763</v>
      </c>
      <c r="G27" s="60">
        <v>656190</v>
      </c>
      <c r="H27" s="60">
        <v>0</v>
      </c>
      <c r="I27" s="60">
        <v>14081855</v>
      </c>
      <c r="J27" s="60">
        <v>14738045</v>
      </c>
      <c r="K27" s="60">
        <v>64654082</v>
      </c>
      <c r="L27" s="60">
        <v>17013948</v>
      </c>
      <c r="M27" s="60">
        <v>17013948</v>
      </c>
      <c r="N27" s="60">
        <v>98681978</v>
      </c>
      <c r="O27" s="60">
        <v>12813173</v>
      </c>
      <c r="P27" s="60">
        <v>17015408</v>
      </c>
      <c r="Q27" s="60">
        <v>-90244449</v>
      </c>
      <c r="R27" s="60">
        <v>-60415868</v>
      </c>
      <c r="S27" s="60">
        <v>0</v>
      </c>
      <c r="T27" s="60">
        <v>0</v>
      </c>
      <c r="U27" s="60">
        <v>0</v>
      </c>
      <c r="V27" s="60">
        <v>0</v>
      </c>
      <c r="W27" s="60">
        <v>53004155</v>
      </c>
      <c r="X27" s="60">
        <v>316225557</v>
      </c>
      <c r="Y27" s="60">
        <v>-263221402</v>
      </c>
      <c r="Z27" s="140">
        <v>-83.24</v>
      </c>
      <c r="AA27" s="155">
        <v>210832763</v>
      </c>
    </row>
    <row r="28" spans="1:27" ht="13.5">
      <c r="A28" s="183" t="s">
        <v>39</v>
      </c>
      <c r="B28" s="182"/>
      <c r="C28" s="155">
        <v>912955443</v>
      </c>
      <c r="D28" s="155">
        <v>0</v>
      </c>
      <c r="E28" s="156">
        <v>495857484</v>
      </c>
      <c r="F28" s="60">
        <v>498652334</v>
      </c>
      <c r="G28" s="60">
        <v>7505847</v>
      </c>
      <c r="H28" s="60">
        <v>342128</v>
      </c>
      <c r="I28" s="60">
        <v>7535868</v>
      </c>
      <c r="J28" s="60">
        <v>15383843</v>
      </c>
      <c r="K28" s="60">
        <v>7620851</v>
      </c>
      <c r="L28" s="60">
        <v>7635862</v>
      </c>
      <c r="M28" s="60">
        <v>210401335</v>
      </c>
      <c r="N28" s="60">
        <v>225658048</v>
      </c>
      <c r="O28" s="60">
        <v>7526758</v>
      </c>
      <c r="P28" s="60">
        <v>7544245</v>
      </c>
      <c r="Q28" s="60">
        <v>9012745</v>
      </c>
      <c r="R28" s="60">
        <v>24083748</v>
      </c>
      <c r="S28" s="60">
        <v>0</v>
      </c>
      <c r="T28" s="60">
        <v>0</v>
      </c>
      <c r="U28" s="60">
        <v>0</v>
      </c>
      <c r="V28" s="60">
        <v>0</v>
      </c>
      <c r="W28" s="60">
        <v>265125639</v>
      </c>
      <c r="X28" s="60">
        <v>471499821</v>
      </c>
      <c r="Y28" s="60">
        <v>-206374182</v>
      </c>
      <c r="Z28" s="140">
        <v>-43.77</v>
      </c>
      <c r="AA28" s="155">
        <v>498652334</v>
      </c>
    </row>
    <row r="29" spans="1:27" ht="13.5">
      <c r="A29" s="183" t="s">
        <v>40</v>
      </c>
      <c r="B29" s="182"/>
      <c r="C29" s="155">
        <v>181763259</v>
      </c>
      <c r="D29" s="155">
        <v>0</v>
      </c>
      <c r="E29" s="156">
        <v>251428632</v>
      </c>
      <c r="F29" s="60">
        <v>251428632</v>
      </c>
      <c r="G29" s="60">
        <v>11576035</v>
      </c>
      <c r="H29" s="60">
        <v>708766</v>
      </c>
      <c r="I29" s="60">
        <v>11771368</v>
      </c>
      <c r="J29" s="60">
        <v>24056169</v>
      </c>
      <c r="K29" s="60">
        <v>10059129</v>
      </c>
      <c r="L29" s="60">
        <v>37912900</v>
      </c>
      <c r="M29" s="60">
        <v>39331374</v>
      </c>
      <c r="N29" s="60">
        <v>87303403</v>
      </c>
      <c r="O29" s="60">
        <v>11695506</v>
      </c>
      <c r="P29" s="60">
        <v>11933396</v>
      </c>
      <c r="Q29" s="60">
        <v>12491255</v>
      </c>
      <c r="R29" s="60">
        <v>36120157</v>
      </c>
      <c r="S29" s="60">
        <v>0</v>
      </c>
      <c r="T29" s="60">
        <v>0</v>
      </c>
      <c r="U29" s="60">
        <v>0</v>
      </c>
      <c r="V29" s="60">
        <v>0</v>
      </c>
      <c r="W29" s="60">
        <v>147479729</v>
      </c>
      <c r="X29" s="60">
        <v>126857376</v>
      </c>
      <c r="Y29" s="60">
        <v>20622353</v>
      </c>
      <c r="Z29" s="140">
        <v>16.26</v>
      </c>
      <c r="AA29" s="155">
        <v>251428632</v>
      </c>
    </row>
    <row r="30" spans="1:27" ht="13.5">
      <c r="A30" s="183" t="s">
        <v>119</v>
      </c>
      <c r="B30" s="182"/>
      <c r="C30" s="155">
        <v>1906618478</v>
      </c>
      <c r="D30" s="155">
        <v>0</v>
      </c>
      <c r="E30" s="156">
        <v>1891034290</v>
      </c>
      <c r="F30" s="60">
        <v>1891034290</v>
      </c>
      <c r="G30" s="60">
        <v>184454174</v>
      </c>
      <c r="H30" s="60">
        <v>59941195</v>
      </c>
      <c r="I30" s="60">
        <v>119673113</v>
      </c>
      <c r="J30" s="60">
        <v>364068482</v>
      </c>
      <c r="K30" s="60">
        <v>120219989</v>
      </c>
      <c r="L30" s="60">
        <v>95197541</v>
      </c>
      <c r="M30" s="60">
        <v>159194441</v>
      </c>
      <c r="N30" s="60">
        <v>374611971</v>
      </c>
      <c r="O30" s="60">
        <v>135259371</v>
      </c>
      <c r="P30" s="60">
        <v>135661227</v>
      </c>
      <c r="Q30" s="60">
        <v>166794722</v>
      </c>
      <c r="R30" s="60">
        <v>437715320</v>
      </c>
      <c r="S30" s="60">
        <v>0</v>
      </c>
      <c r="T30" s="60">
        <v>0</v>
      </c>
      <c r="U30" s="60">
        <v>0</v>
      </c>
      <c r="V30" s="60">
        <v>0</v>
      </c>
      <c r="W30" s="60">
        <v>1176395773</v>
      </c>
      <c r="X30" s="60">
        <v>1418275719</v>
      </c>
      <c r="Y30" s="60">
        <v>-241879946</v>
      </c>
      <c r="Z30" s="140">
        <v>-17.05</v>
      </c>
      <c r="AA30" s="155">
        <v>1891034290</v>
      </c>
    </row>
    <row r="31" spans="1:27" ht="13.5">
      <c r="A31" s="183" t="s">
        <v>120</v>
      </c>
      <c r="B31" s="182"/>
      <c r="C31" s="155">
        <v>397507136</v>
      </c>
      <c r="D31" s="155">
        <v>0</v>
      </c>
      <c r="E31" s="156">
        <v>94889909</v>
      </c>
      <c r="F31" s="60">
        <v>93724659</v>
      </c>
      <c r="G31" s="60">
        <v>3847057</v>
      </c>
      <c r="H31" s="60">
        <v>2145653</v>
      </c>
      <c r="I31" s="60">
        <v>13083640</v>
      </c>
      <c r="J31" s="60">
        <v>19076350</v>
      </c>
      <c r="K31" s="60">
        <v>15658302</v>
      </c>
      <c r="L31" s="60">
        <v>13964104</v>
      </c>
      <c r="M31" s="60">
        <v>10279580</v>
      </c>
      <c r="N31" s="60">
        <v>39901986</v>
      </c>
      <c r="O31" s="60">
        <v>6031540</v>
      </c>
      <c r="P31" s="60">
        <v>9087218</v>
      </c>
      <c r="Q31" s="60">
        <v>4438561</v>
      </c>
      <c r="R31" s="60">
        <v>19557319</v>
      </c>
      <c r="S31" s="60">
        <v>0</v>
      </c>
      <c r="T31" s="60">
        <v>0</v>
      </c>
      <c r="U31" s="60">
        <v>0</v>
      </c>
      <c r="V31" s="60">
        <v>0</v>
      </c>
      <c r="W31" s="60">
        <v>78535655</v>
      </c>
      <c r="X31" s="60">
        <v>71008956</v>
      </c>
      <c r="Y31" s="60">
        <v>7526699</v>
      </c>
      <c r="Z31" s="140">
        <v>10.6</v>
      </c>
      <c r="AA31" s="155">
        <v>93724659</v>
      </c>
    </row>
    <row r="32" spans="1:27" ht="13.5">
      <c r="A32" s="183" t="s">
        <v>121</v>
      </c>
      <c r="B32" s="182"/>
      <c r="C32" s="155">
        <v>429092576</v>
      </c>
      <c r="D32" s="155">
        <v>0</v>
      </c>
      <c r="E32" s="156">
        <v>981812301</v>
      </c>
      <c r="F32" s="60">
        <v>852233641</v>
      </c>
      <c r="G32" s="60">
        <v>24814256</v>
      </c>
      <c r="H32" s="60">
        <v>28416085</v>
      </c>
      <c r="I32" s="60">
        <v>64024870</v>
      </c>
      <c r="J32" s="60">
        <v>117255211</v>
      </c>
      <c r="K32" s="60">
        <v>55851466</v>
      </c>
      <c r="L32" s="60">
        <v>55904465</v>
      </c>
      <c r="M32" s="60">
        <v>68701214</v>
      </c>
      <c r="N32" s="60">
        <v>180457145</v>
      </c>
      <c r="O32" s="60">
        <v>43617061</v>
      </c>
      <c r="P32" s="60">
        <v>34611339</v>
      </c>
      <c r="Q32" s="60">
        <v>55394776</v>
      </c>
      <c r="R32" s="60">
        <v>133623176</v>
      </c>
      <c r="S32" s="60">
        <v>0</v>
      </c>
      <c r="T32" s="60">
        <v>0</v>
      </c>
      <c r="U32" s="60">
        <v>0</v>
      </c>
      <c r="V32" s="60">
        <v>0</v>
      </c>
      <c r="W32" s="60">
        <v>431335532</v>
      </c>
      <c r="X32" s="60">
        <v>470662677</v>
      </c>
      <c r="Y32" s="60">
        <v>-39327145</v>
      </c>
      <c r="Z32" s="140">
        <v>-8.36</v>
      </c>
      <c r="AA32" s="155">
        <v>852233641</v>
      </c>
    </row>
    <row r="33" spans="1:27" ht="13.5">
      <c r="A33" s="183" t="s">
        <v>42</v>
      </c>
      <c r="B33" s="182"/>
      <c r="C33" s="155">
        <v>5810922</v>
      </c>
      <c r="D33" s="155">
        <v>0</v>
      </c>
      <c r="E33" s="156">
        <v>23599759</v>
      </c>
      <c r="F33" s="60">
        <v>23803919</v>
      </c>
      <c r="G33" s="60">
        <v>0</v>
      </c>
      <c r="H33" s="60">
        <v>100000</v>
      </c>
      <c r="I33" s="60">
        <v>86559</v>
      </c>
      <c r="J33" s="60">
        <v>186559</v>
      </c>
      <c r="K33" s="60">
        <v>5472291</v>
      </c>
      <c r="L33" s="60">
        <v>2342423</v>
      </c>
      <c r="M33" s="60">
        <v>489624</v>
      </c>
      <c r="N33" s="60">
        <v>8304338</v>
      </c>
      <c r="O33" s="60">
        <v>-4697023</v>
      </c>
      <c r="P33" s="60">
        <v>383304</v>
      </c>
      <c r="Q33" s="60">
        <v>477542</v>
      </c>
      <c r="R33" s="60">
        <v>-3836177</v>
      </c>
      <c r="S33" s="60">
        <v>0</v>
      </c>
      <c r="T33" s="60">
        <v>0</v>
      </c>
      <c r="U33" s="60">
        <v>0</v>
      </c>
      <c r="V33" s="60">
        <v>0</v>
      </c>
      <c r="W33" s="60">
        <v>4654720</v>
      </c>
      <c r="X33" s="60">
        <v>13551768</v>
      </c>
      <c r="Y33" s="60">
        <v>-8897048</v>
      </c>
      <c r="Z33" s="140">
        <v>-65.65</v>
      </c>
      <c r="AA33" s="155">
        <v>23803919</v>
      </c>
    </row>
    <row r="34" spans="1:27" ht="13.5">
      <c r="A34" s="183" t="s">
        <v>43</v>
      </c>
      <c r="B34" s="182"/>
      <c r="C34" s="155">
        <v>418594902</v>
      </c>
      <c r="D34" s="155">
        <v>0</v>
      </c>
      <c r="E34" s="156">
        <v>430929857</v>
      </c>
      <c r="F34" s="60">
        <v>394245131</v>
      </c>
      <c r="G34" s="60">
        <v>3470012</v>
      </c>
      <c r="H34" s="60">
        <v>23918209</v>
      </c>
      <c r="I34" s="60">
        <v>19334188</v>
      </c>
      <c r="J34" s="60">
        <v>46722409</v>
      </c>
      <c r="K34" s="60">
        <v>30005712</v>
      </c>
      <c r="L34" s="60">
        <v>11892240</v>
      </c>
      <c r="M34" s="60">
        <v>14539641</v>
      </c>
      <c r="N34" s="60">
        <v>56437593</v>
      </c>
      <c r="O34" s="60">
        <v>22994200</v>
      </c>
      <c r="P34" s="60">
        <v>17890677</v>
      </c>
      <c r="Q34" s="60">
        <v>15088654</v>
      </c>
      <c r="R34" s="60">
        <v>55973531</v>
      </c>
      <c r="S34" s="60">
        <v>0</v>
      </c>
      <c r="T34" s="60">
        <v>0</v>
      </c>
      <c r="U34" s="60">
        <v>0</v>
      </c>
      <c r="V34" s="60">
        <v>0</v>
      </c>
      <c r="W34" s="60">
        <v>159133533</v>
      </c>
      <c r="X34" s="60">
        <v>311090049</v>
      </c>
      <c r="Y34" s="60">
        <v>-151956516</v>
      </c>
      <c r="Z34" s="140">
        <v>-48.85</v>
      </c>
      <c r="AA34" s="155">
        <v>394245131</v>
      </c>
    </row>
    <row r="35" spans="1:27" ht="13.5">
      <c r="A35" s="181" t="s">
        <v>122</v>
      </c>
      <c r="B35" s="185"/>
      <c r="C35" s="155">
        <v>14892960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-160965</v>
      </c>
      <c r="Y35" s="60">
        <v>160965</v>
      </c>
      <c r="Z35" s="140">
        <v>-100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6592328573</v>
      </c>
      <c r="D36" s="188">
        <f>SUM(D25:D35)</f>
        <v>0</v>
      </c>
      <c r="E36" s="189">
        <f t="shared" si="1"/>
        <v>6147612379</v>
      </c>
      <c r="F36" s="190">
        <f t="shared" si="1"/>
        <v>6130270713</v>
      </c>
      <c r="G36" s="190">
        <f t="shared" si="1"/>
        <v>348788790</v>
      </c>
      <c r="H36" s="190">
        <f t="shared" si="1"/>
        <v>241964470</v>
      </c>
      <c r="I36" s="190">
        <f t="shared" si="1"/>
        <v>401909846</v>
      </c>
      <c r="J36" s="190">
        <f t="shared" si="1"/>
        <v>992663106</v>
      </c>
      <c r="K36" s="190">
        <f t="shared" si="1"/>
        <v>485771966</v>
      </c>
      <c r="L36" s="190">
        <f t="shared" si="1"/>
        <v>399054014</v>
      </c>
      <c r="M36" s="190">
        <f t="shared" si="1"/>
        <v>681189114</v>
      </c>
      <c r="N36" s="190">
        <f t="shared" si="1"/>
        <v>1566015094</v>
      </c>
      <c r="O36" s="190">
        <f t="shared" si="1"/>
        <v>397137772</v>
      </c>
      <c r="P36" s="190">
        <f t="shared" si="1"/>
        <v>393054232</v>
      </c>
      <c r="Q36" s="190">
        <f t="shared" si="1"/>
        <v>331888460</v>
      </c>
      <c r="R36" s="190">
        <f t="shared" si="1"/>
        <v>1122080464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3680758664</v>
      </c>
      <c r="X36" s="190">
        <f t="shared" si="1"/>
        <v>4520163294</v>
      </c>
      <c r="Y36" s="190">
        <f t="shared" si="1"/>
        <v>-839404630</v>
      </c>
      <c r="Z36" s="191">
        <f>+IF(X36&lt;&gt;0,+(Y36/X36)*100,0)</f>
        <v>-18.570228007342426</v>
      </c>
      <c r="AA36" s="188">
        <f>SUM(AA25:AA35)</f>
        <v>6130270713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208581543</v>
      </c>
      <c r="D38" s="199">
        <f>+D22-D36</f>
        <v>0</v>
      </c>
      <c r="E38" s="200">
        <f t="shared" si="2"/>
        <v>127959073</v>
      </c>
      <c r="F38" s="106">
        <f t="shared" si="2"/>
        <v>77754345</v>
      </c>
      <c r="G38" s="106">
        <f t="shared" si="2"/>
        <v>374026334</v>
      </c>
      <c r="H38" s="106">
        <f t="shared" si="2"/>
        <v>-233845188</v>
      </c>
      <c r="I38" s="106">
        <f t="shared" si="2"/>
        <v>49610916</v>
      </c>
      <c r="J38" s="106">
        <f t="shared" si="2"/>
        <v>189792062</v>
      </c>
      <c r="K38" s="106">
        <f t="shared" si="2"/>
        <v>-115741249</v>
      </c>
      <c r="L38" s="106">
        <f t="shared" si="2"/>
        <v>65890976</v>
      </c>
      <c r="M38" s="106">
        <f t="shared" si="2"/>
        <v>-28475687</v>
      </c>
      <c r="N38" s="106">
        <f t="shared" si="2"/>
        <v>-78325960</v>
      </c>
      <c r="O38" s="106">
        <f t="shared" si="2"/>
        <v>-5706460</v>
      </c>
      <c r="P38" s="106">
        <f t="shared" si="2"/>
        <v>-79790687</v>
      </c>
      <c r="Q38" s="106">
        <f t="shared" si="2"/>
        <v>317233719</v>
      </c>
      <c r="R38" s="106">
        <f t="shared" si="2"/>
        <v>231736572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343202674</v>
      </c>
      <c r="X38" s="106">
        <f>IF(F22=F36,0,X22-X36)</f>
        <v>230305002</v>
      </c>
      <c r="Y38" s="106">
        <f t="shared" si="2"/>
        <v>112897672</v>
      </c>
      <c r="Z38" s="201">
        <f>+IF(X38&lt;&gt;0,+(Y38/X38)*100,0)</f>
        <v>49.020937895217756</v>
      </c>
      <c r="AA38" s="199">
        <f>+AA22-AA36</f>
        <v>77754345</v>
      </c>
    </row>
    <row r="39" spans="1:27" ht="13.5">
      <c r="A39" s="181" t="s">
        <v>46</v>
      </c>
      <c r="B39" s="185"/>
      <c r="C39" s="155">
        <v>896437033</v>
      </c>
      <c r="D39" s="155">
        <v>0</v>
      </c>
      <c r="E39" s="156">
        <v>966879220</v>
      </c>
      <c r="F39" s="60">
        <v>1063225507</v>
      </c>
      <c r="G39" s="60">
        <v>269834000</v>
      </c>
      <c r="H39" s="60">
        <v>57909000</v>
      </c>
      <c r="I39" s="60">
        <v>0</v>
      </c>
      <c r="J39" s="60">
        <v>327743000</v>
      </c>
      <c r="K39" s="60">
        <v>1376694</v>
      </c>
      <c r="L39" s="60">
        <v>4348113</v>
      </c>
      <c r="M39" s="60">
        <v>260363</v>
      </c>
      <c r="N39" s="60">
        <v>5985170</v>
      </c>
      <c r="O39" s="60">
        <v>42565027</v>
      </c>
      <c r="P39" s="60">
        <v>178323207</v>
      </c>
      <c r="Q39" s="60">
        <v>158167362</v>
      </c>
      <c r="R39" s="60">
        <v>379055596</v>
      </c>
      <c r="S39" s="60">
        <v>0</v>
      </c>
      <c r="T39" s="60">
        <v>0</v>
      </c>
      <c r="U39" s="60">
        <v>0</v>
      </c>
      <c r="V39" s="60">
        <v>0</v>
      </c>
      <c r="W39" s="60">
        <v>712783766</v>
      </c>
      <c r="X39" s="60">
        <v>705088215</v>
      </c>
      <c r="Y39" s="60">
        <v>7695551</v>
      </c>
      <c r="Z39" s="140">
        <v>1.09</v>
      </c>
      <c r="AA39" s="155">
        <v>1063225507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20071206</v>
      </c>
      <c r="Y40" s="54">
        <v>-20071206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1105018576</v>
      </c>
      <c r="D42" s="206">
        <f>SUM(D38:D41)</f>
        <v>0</v>
      </c>
      <c r="E42" s="207">
        <f t="shared" si="3"/>
        <v>1094838293</v>
      </c>
      <c r="F42" s="88">
        <f t="shared" si="3"/>
        <v>1140979852</v>
      </c>
      <c r="G42" s="88">
        <f t="shared" si="3"/>
        <v>643860334</v>
      </c>
      <c r="H42" s="88">
        <f t="shared" si="3"/>
        <v>-175936188</v>
      </c>
      <c r="I42" s="88">
        <f t="shared" si="3"/>
        <v>49610916</v>
      </c>
      <c r="J42" s="88">
        <f t="shared" si="3"/>
        <v>517535062</v>
      </c>
      <c r="K42" s="88">
        <f t="shared" si="3"/>
        <v>-114364555</v>
      </c>
      <c r="L42" s="88">
        <f t="shared" si="3"/>
        <v>70239089</v>
      </c>
      <c r="M42" s="88">
        <f t="shared" si="3"/>
        <v>-28215324</v>
      </c>
      <c r="N42" s="88">
        <f t="shared" si="3"/>
        <v>-72340790</v>
      </c>
      <c r="O42" s="88">
        <f t="shared" si="3"/>
        <v>36858567</v>
      </c>
      <c r="P42" s="88">
        <f t="shared" si="3"/>
        <v>98532520</v>
      </c>
      <c r="Q42" s="88">
        <f t="shared" si="3"/>
        <v>475401081</v>
      </c>
      <c r="R42" s="88">
        <f t="shared" si="3"/>
        <v>610792168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1055986440</v>
      </c>
      <c r="X42" s="88">
        <f t="shared" si="3"/>
        <v>955464423</v>
      </c>
      <c r="Y42" s="88">
        <f t="shared" si="3"/>
        <v>100522017</v>
      </c>
      <c r="Z42" s="208">
        <f>+IF(X42&lt;&gt;0,+(Y42/X42)*100,0)</f>
        <v>10.520749342437838</v>
      </c>
      <c r="AA42" s="206">
        <f>SUM(AA38:AA41)</f>
        <v>1140979852</v>
      </c>
    </row>
    <row r="43" spans="1:27" ht="13.5">
      <c r="A43" s="181" t="s">
        <v>125</v>
      </c>
      <c r="B43" s="185"/>
      <c r="C43" s="157">
        <v>-24280825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1129299401</v>
      </c>
      <c r="D44" s="210">
        <f>+D42-D43</f>
        <v>0</v>
      </c>
      <c r="E44" s="211">
        <f t="shared" si="4"/>
        <v>1094838293</v>
      </c>
      <c r="F44" s="77">
        <f t="shared" si="4"/>
        <v>1140979852</v>
      </c>
      <c r="G44" s="77">
        <f t="shared" si="4"/>
        <v>643860334</v>
      </c>
      <c r="H44" s="77">
        <f t="shared" si="4"/>
        <v>-175936188</v>
      </c>
      <c r="I44" s="77">
        <f t="shared" si="4"/>
        <v>49610916</v>
      </c>
      <c r="J44" s="77">
        <f t="shared" si="4"/>
        <v>517535062</v>
      </c>
      <c r="K44" s="77">
        <f t="shared" si="4"/>
        <v>-114364555</v>
      </c>
      <c r="L44" s="77">
        <f t="shared" si="4"/>
        <v>70239089</v>
      </c>
      <c r="M44" s="77">
        <f t="shared" si="4"/>
        <v>-28215324</v>
      </c>
      <c r="N44" s="77">
        <f t="shared" si="4"/>
        <v>-72340790</v>
      </c>
      <c r="O44" s="77">
        <f t="shared" si="4"/>
        <v>36858567</v>
      </c>
      <c r="P44" s="77">
        <f t="shared" si="4"/>
        <v>98532520</v>
      </c>
      <c r="Q44" s="77">
        <f t="shared" si="4"/>
        <v>475401081</v>
      </c>
      <c r="R44" s="77">
        <f t="shared" si="4"/>
        <v>610792168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1055986440</v>
      </c>
      <c r="X44" s="77">
        <f t="shared" si="4"/>
        <v>955464423</v>
      </c>
      <c r="Y44" s="77">
        <f t="shared" si="4"/>
        <v>100522017</v>
      </c>
      <c r="Z44" s="212">
        <f>+IF(X44&lt;&gt;0,+(Y44/X44)*100,0)</f>
        <v>10.520749342437838</v>
      </c>
      <c r="AA44" s="210">
        <f>+AA42-AA43</f>
        <v>1140979852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1129299401</v>
      </c>
      <c r="D46" s="206">
        <f>SUM(D44:D45)</f>
        <v>0</v>
      </c>
      <c r="E46" s="207">
        <f t="shared" si="5"/>
        <v>1094838293</v>
      </c>
      <c r="F46" s="88">
        <f t="shared" si="5"/>
        <v>1140979852</v>
      </c>
      <c r="G46" s="88">
        <f t="shared" si="5"/>
        <v>643860334</v>
      </c>
      <c r="H46" s="88">
        <f t="shared" si="5"/>
        <v>-175936188</v>
      </c>
      <c r="I46" s="88">
        <f t="shared" si="5"/>
        <v>49610916</v>
      </c>
      <c r="J46" s="88">
        <f t="shared" si="5"/>
        <v>517535062</v>
      </c>
      <c r="K46" s="88">
        <f t="shared" si="5"/>
        <v>-114364555</v>
      </c>
      <c r="L46" s="88">
        <f t="shared" si="5"/>
        <v>70239089</v>
      </c>
      <c r="M46" s="88">
        <f t="shared" si="5"/>
        <v>-28215324</v>
      </c>
      <c r="N46" s="88">
        <f t="shared" si="5"/>
        <v>-72340790</v>
      </c>
      <c r="O46" s="88">
        <f t="shared" si="5"/>
        <v>36858567</v>
      </c>
      <c r="P46" s="88">
        <f t="shared" si="5"/>
        <v>98532520</v>
      </c>
      <c r="Q46" s="88">
        <f t="shared" si="5"/>
        <v>475401081</v>
      </c>
      <c r="R46" s="88">
        <f t="shared" si="5"/>
        <v>610792168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1055986440</v>
      </c>
      <c r="X46" s="88">
        <f t="shared" si="5"/>
        <v>955464423</v>
      </c>
      <c r="Y46" s="88">
        <f t="shared" si="5"/>
        <v>100522017</v>
      </c>
      <c r="Z46" s="208">
        <f>+IF(X46&lt;&gt;0,+(Y46/X46)*100,0)</f>
        <v>10.520749342437838</v>
      </c>
      <c r="AA46" s="206">
        <f>SUM(AA44:AA45)</f>
        <v>1140979852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1129299401</v>
      </c>
      <c r="D48" s="217">
        <f>SUM(D46:D47)</f>
        <v>0</v>
      </c>
      <c r="E48" s="218">
        <f t="shared" si="6"/>
        <v>1094838293</v>
      </c>
      <c r="F48" s="219">
        <f t="shared" si="6"/>
        <v>1140979852</v>
      </c>
      <c r="G48" s="219">
        <f t="shared" si="6"/>
        <v>643860334</v>
      </c>
      <c r="H48" s="220">
        <f t="shared" si="6"/>
        <v>-175936188</v>
      </c>
      <c r="I48" s="220">
        <f t="shared" si="6"/>
        <v>49610916</v>
      </c>
      <c r="J48" s="220">
        <f t="shared" si="6"/>
        <v>517535062</v>
      </c>
      <c r="K48" s="220">
        <f t="shared" si="6"/>
        <v>-114364555</v>
      </c>
      <c r="L48" s="220">
        <f t="shared" si="6"/>
        <v>70239089</v>
      </c>
      <c r="M48" s="219">
        <f t="shared" si="6"/>
        <v>-28215324</v>
      </c>
      <c r="N48" s="219">
        <f t="shared" si="6"/>
        <v>-72340790</v>
      </c>
      <c r="O48" s="220">
        <f t="shared" si="6"/>
        <v>36858567</v>
      </c>
      <c r="P48" s="220">
        <f t="shared" si="6"/>
        <v>98532520</v>
      </c>
      <c r="Q48" s="220">
        <f t="shared" si="6"/>
        <v>475401081</v>
      </c>
      <c r="R48" s="220">
        <f t="shared" si="6"/>
        <v>610792168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1055986440</v>
      </c>
      <c r="X48" s="220">
        <f t="shared" si="6"/>
        <v>955464423</v>
      </c>
      <c r="Y48" s="220">
        <f t="shared" si="6"/>
        <v>100522017</v>
      </c>
      <c r="Z48" s="221">
        <f>+IF(X48&lt;&gt;0,+(Y48/X48)*100,0)</f>
        <v>10.520749342437838</v>
      </c>
      <c r="AA48" s="222">
        <f>SUM(AA46:AA47)</f>
        <v>1140979852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71634493</v>
      </c>
      <c r="D5" s="153">
        <f>SUM(D6:D8)</f>
        <v>0</v>
      </c>
      <c r="E5" s="154">
        <f t="shared" si="0"/>
        <v>205524711</v>
      </c>
      <c r="F5" s="100">
        <f t="shared" si="0"/>
        <v>239068088</v>
      </c>
      <c r="G5" s="100">
        <f t="shared" si="0"/>
        <v>0</v>
      </c>
      <c r="H5" s="100">
        <f t="shared" si="0"/>
        <v>2460552</v>
      </c>
      <c r="I5" s="100">
        <f t="shared" si="0"/>
        <v>4752223</v>
      </c>
      <c r="J5" s="100">
        <f t="shared" si="0"/>
        <v>7212775</v>
      </c>
      <c r="K5" s="100">
        <f t="shared" si="0"/>
        <v>9950839</v>
      </c>
      <c r="L5" s="100">
        <f t="shared" si="0"/>
        <v>14867463</v>
      </c>
      <c r="M5" s="100">
        <f t="shared" si="0"/>
        <v>4204450</v>
      </c>
      <c r="N5" s="100">
        <f t="shared" si="0"/>
        <v>29022752</v>
      </c>
      <c r="O5" s="100">
        <f t="shared" si="0"/>
        <v>10602968</v>
      </c>
      <c r="P5" s="100">
        <f t="shared" si="0"/>
        <v>8223163</v>
      </c>
      <c r="Q5" s="100">
        <f t="shared" si="0"/>
        <v>3058203</v>
      </c>
      <c r="R5" s="100">
        <f t="shared" si="0"/>
        <v>21884334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58119861</v>
      </c>
      <c r="X5" s="100">
        <f t="shared" si="0"/>
        <v>162216819</v>
      </c>
      <c r="Y5" s="100">
        <f t="shared" si="0"/>
        <v>-104096958</v>
      </c>
      <c r="Z5" s="137">
        <f>+IF(X5&lt;&gt;0,+(Y5/X5)*100,0)</f>
        <v>-64.17149506550243</v>
      </c>
      <c r="AA5" s="153">
        <f>SUM(AA6:AA8)</f>
        <v>239068088</v>
      </c>
    </row>
    <row r="6" spans="1:27" ht="13.5">
      <c r="A6" s="138" t="s">
        <v>75</v>
      </c>
      <c r="B6" s="136"/>
      <c r="C6" s="155"/>
      <c r="D6" s="155"/>
      <c r="E6" s="156">
        <v>170086617</v>
      </c>
      <c r="F6" s="60">
        <v>192185134</v>
      </c>
      <c r="G6" s="60"/>
      <c r="H6" s="60"/>
      <c r="I6" s="60">
        <v>4108131</v>
      </c>
      <c r="J6" s="60">
        <v>4108131</v>
      </c>
      <c r="K6" s="60">
        <v>9449938</v>
      </c>
      <c r="L6" s="60">
        <v>13821307</v>
      </c>
      <c r="M6" s="60">
        <v>3485434</v>
      </c>
      <c r="N6" s="60">
        <v>26756679</v>
      </c>
      <c r="O6" s="60">
        <v>7480546</v>
      </c>
      <c r="P6" s="60">
        <v>6456248</v>
      </c>
      <c r="Q6" s="60">
        <v>2385546</v>
      </c>
      <c r="R6" s="60">
        <v>16322340</v>
      </c>
      <c r="S6" s="60"/>
      <c r="T6" s="60"/>
      <c r="U6" s="60"/>
      <c r="V6" s="60"/>
      <c r="W6" s="60">
        <v>47187150</v>
      </c>
      <c r="X6" s="60">
        <v>127564965</v>
      </c>
      <c r="Y6" s="60">
        <v>-80377815</v>
      </c>
      <c r="Z6" s="140">
        <v>-63.01</v>
      </c>
      <c r="AA6" s="62">
        <v>192185134</v>
      </c>
    </row>
    <row r="7" spans="1:27" ht="13.5">
      <c r="A7" s="138" t="s">
        <v>76</v>
      </c>
      <c r="B7" s="136"/>
      <c r="C7" s="157"/>
      <c r="D7" s="157"/>
      <c r="E7" s="158">
        <v>2039000</v>
      </c>
      <c r="F7" s="159">
        <v>5231710</v>
      </c>
      <c r="G7" s="159"/>
      <c r="H7" s="159"/>
      <c r="I7" s="159">
        <v>8082</v>
      </c>
      <c r="J7" s="159">
        <v>8082</v>
      </c>
      <c r="K7" s="159">
        <v>197533</v>
      </c>
      <c r="L7" s="159">
        <v>267049</v>
      </c>
      <c r="M7" s="159">
        <v>-240</v>
      </c>
      <c r="N7" s="159">
        <v>464342</v>
      </c>
      <c r="O7" s="159">
        <v>58556</v>
      </c>
      <c r="P7" s="159">
        <v>18200</v>
      </c>
      <c r="Q7" s="159">
        <v>35320</v>
      </c>
      <c r="R7" s="159">
        <v>112076</v>
      </c>
      <c r="S7" s="159"/>
      <c r="T7" s="159"/>
      <c r="U7" s="159"/>
      <c r="V7" s="159"/>
      <c r="W7" s="159">
        <v>584500</v>
      </c>
      <c r="X7" s="159">
        <v>1529253</v>
      </c>
      <c r="Y7" s="159">
        <v>-944753</v>
      </c>
      <c r="Z7" s="141">
        <v>-61.78</v>
      </c>
      <c r="AA7" s="225">
        <v>5231710</v>
      </c>
    </row>
    <row r="8" spans="1:27" ht="13.5">
      <c r="A8" s="138" t="s">
        <v>77</v>
      </c>
      <c r="B8" s="136"/>
      <c r="C8" s="155">
        <v>71634493</v>
      </c>
      <c r="D8" s="155"/>
      <c r="E8" s="156">
        <v>33399094</v>
      </c>
      <c r="F8" s="60">
        <v>41651244</v>
      </c>
      <c r="G8" s="60"/>
      <c r="H8" s="60">
        <v>2460552</v>
      </c>
      <c r="I8" s="60">
        <v>636010</v>
      </c>
      <c r="J8" s="60">
        <v>3096562</v>
      </c>
      <c r="K8" s="60">
        <v>303368</v>
      </c>
      <c r="L8" s="60">
        <v>779107</v>
      </c>
      <c r="M8" s="60">
        <v>719256</v>
      </c>
      <c r="N8" s="60">
        <v>1801731</v>
      </c>
      <c r="O8" s="60">
        <v>3063866</v>
      </c>
      <c r="P8" s="60">
        <v>1748715</v>
      </c>
      <c r="Q8" s="60">
        <v>637337</v>
      </c>
      <c r="R8" s="60">
        <v>5449918</v>
      </c>
      <c r="S8" s="60"/>
      <c r="T8" s="60"/>
      <c r="U8" s="60"/>
      <c r="V8" s="60"/>
      <c r="W8" s="60">
        <v>10348211</v>
      </c>
      <c r="X8" s="60">
        <v>33122601</v>
      </c>
      <c r="Y8" s="60">
        <v>-22774390</v>
      </c>
      <c r="Z8" s="140">
        <v>-68.76</v>
      </c>
      <c r="AA8" s="62">
        <v>41651244</v>
      </c>
    </row>
    <row r="9" spans="1:27" ht="13.5">
      <c r="A9" s="135" t="s">
        <v>78</v>
      </c>
      <c r="B9" s="136"/>
      <c r="C9" s="153">
        <f aca="true" t="shared" si="1" ref="C9:Y9">SUM(C10:C14)</f>
        <v>42647565</v>
      </c>
      <c r="D9" s="153">
        <f>SUM(D10:D14)</f>
        <v>0</v>
      </c>
      <c r="E9" s="154">
        <f t="shared" si="1"/>
        <v>145721610</v>
      </c>
      <c r="F9" s="100">
        <f t="shared" si="1"/>
        <v>179624789</v>
      </c>
      <c r="G9" s="100">
        <f t="shared" si="1"/>
        <v>0</v>
      </c>
      <c r="H9" s="100">
        <f t="shared" si="1"/>
        <v>0</v>
      </c>
      <c r="I9" s="100">
        <f t="shared" si="1"/>
        <v>139507</v>
      </c>
      <c r="J9" s="100">
        <f t="shared" si="1"/>
        <v>139507</v>
      </c>
      <c r="K9" s="100">
        <f t="shared" si="1"/>
        <v>776000</v>
      </c>
      <c r="L9" s="100">
        <f t="shared" si="1"/>
        <v>36856</v>
      </c>
      <c r="M9" s="100">
        <f t="shared" si="1"/>
        <v>9438572</v>
      </c>
      <c r="N9" s="100">
        <f t="shared" si="1"/>
        <v>10251428</v>
      </c>
      <c r="O9" s="100">
        <f t="shared" si="1"/>
        <v>1516213</v>
      </c>
      <c r="P9" s="100">
        <f t="shared" si="1"/>
        <v>1006829</v>
      </c>
      <c r="Q9" s="100">
        <f t="shared" si="1"/>
        <v>3046444</v>
      </c>
      <c r="R9" s="100">
        <f t="shared" si="1"/>
        <v>5569486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15960421</v>
      </c>
      <c r="X9" s="100">
        <f t="shared" si="1"/>
        <v>103336209</v>
      </c>
      <c r="Y9" s="100">
        <f t="shared" si="1"/>
        <v>-87375788</v>
      </c>
      <c r="Z9" s="137">
        <f>+IF(X9&lt;&gt;0,+(Y9/X9)*100,0)</f>
        <v>-84.55486111359089</v>
      </c>
      <c r="AA9" s="102">
        <f>SUM(AA10:AA14)</f>
        <v>179624789</v>
      </c>
    </row>
    <row r="10" spans="1:27" ht="13.5">
      <c r="A10" s="138" t="s">
        <v>79</v>
      </c>
      <c r="B10" s="136"/>
      <c r="C10" s="155">
        <v>42647565</v>
      </c>
      <c r="D10" s="155"/>
      <c r="E10" s="156">
        <v>18021610</v>
      </c>
      <c r="F10" s="60">
        <v>36500000</v>
      </c>
      <c r="G10" s="60"/>
      <c r="H10" s="60"/>
      <c r="I10" s="60"/>
      <c r="J10" s="60"/>
      <c r="K10" s="60"/>
      <c r="L10" s="60"/>
      <c r="M10" s="60">
        <v>3675516</v>
      </c>
      <c r="N10" s="60">
        <v>3675516</v>
      </c>
      <c r="O10" s="60">
        <v>119223</v>
      </c>
      <c r="P10" s="60"/>
      <c r="Q10" s="60">
        <v>45857</v>
      </c>
      <c r="R10" s="60">
        <v>165080</v>
      </c>
      <c r="S10" s="60"/>
      <c r="T10" s="60"/>
      <c r="U10" s="60"/>
      <c r="V10" s="60"/>
      <c r="W10" s="60">
        <v>3840596</v>
      </c>
      <c r="X10" s="60">
        <v>8266212</v>
      </c>
      <c r="Y10" s="60">
        <v>-4425616</v>
      </c>
      <c r="Z10" s="140">
        <v>-53.54</v>
      </c>
      <c r="AA10" s="62">
        <v>36500000</v>
      </c>
    </row>
    <row r="11" spans="1:27" ht="13.5">
      <c r="A11" s="138" t="s">
        <v>80</v>
      </c>
      <c r="B11" s="136"/>
      <c r="C11" s="155"/>
      <c r="D11" s="155"/>
      <c r="E11" s="156">
        <v>2440000</v>
      </c>
      <c r="F11" s="60">
        <v>16584894</v>
      </c>
      <c r="G11" s="60"/>
      <c r="H11" s="60"/>
      <c r="I11" s="60">
        <v>139507</v>
      </c>
      <c r="J11" s="60">
        <v>139507</v>
      </c>
      <c r="K11" s="60"/>
      <c r="L11" s="60"/>
      <c r="M11" s="60">
        <v>30789</v>
      </c>
      <c r="N11" s="60">
        <v>30789</v>
      </c>
      <c r="O11" s="60"/>
      <c r="P11" s="60"/>
      <c r="Q11" s="60">
        <v>202448</v>
      </c>
      <c r="R11" s="60">
        <v>202448</v>
      </c>
      <c r="S11" s="60"/>
      <c r="T11" s="60"/>
      <c r="U11" s="60"/>
      <c r="V11" s="60"/>
      <c r="W11" s="60">
        <v>372744</v>
      </c>
      <c r="X11" s="60">
        <v>6374997</v>
      </c>
      <c r="Y11" s="60">
        <v>-6002253</v>
      </c>
      <c r="Z11" s="140">
        <v>-94.15</v>
      </c>
      <c r="AA11" s="62">
        <v>16584894</v>
      </c>
    </row>
    <row r="12" spans="1:27" ht="13.5">
      <c r="A12" s="138" t="s">
        <v>81</v>
      </c>
      <c r="B12" s="136"/>
      <c r="C12" s="155"/>
      <c r="D12" s="155"/>
      <c r="E12" s="156">
        <v>10460000</v>
      </c>
      <c r="F12" s="60">
        <v>6960000</v>
      </c>
      <c r="G12" s="60"/>
      <c r="H12" s="60"/>
      <c r="I12" s="60"/>
      <c r="J12" s="60"/>
      <c r="K12" s="60"/>
      <c r="L12" s="60">
        <v>36856</v>
      </c>
      <c r="M12" s="60">
        <v>469109</v>
      </c>
      <c r="N12" s="60">
        <v>505965</v>
      </c>
      <c r="O12" s="60"/>
      <c r="P12" s="60">
        <v>1006829</v>
      </c>
      <c r="Q12" s="60">
        <v>1106690</v>
      </c>
      <c r="R12" s="60">
        <v>2113519</v>
      </c>
      <c r="S12" s="60"/>
      <c r="T12" s="60"/>
      <c r="U12" s="60"/>
      <c r="V12" s="60"/>
      <c r="W12" s="60">
        <v>2619484</v>
      </c>
      <c r="X12" s="60">
        <v>2594997</v>
      </c>
      <c r="Y12" s="60">
        <v>24487</v>
      </c>
      <c r="Z12" s="140">
        <v>0.94</v>
      </c>
      <c r="AA12" s="62">
        <v>6960000</v>
      </c>
    </row>
    <row r="13" spans="1:27" ht="13.5">
      <c r="A13" s="138" t="s">
        <v>82</v>
      </c>
      <c r="B13" s="136"/>
      <c r="C13" s="155"/>
      <c r="D13" s="155"/>
      <c r="E13" s="156">
        <v>114800000</v>
      </c>
      <c r="F13" s="60">
        <v>119579895</v>
      </c>
      <c r="G13" s="60"/>
      <c r="H13" s="60"/>
      <c r="I13" s="60"/>
      <c r="J13" s="60"/>
      <c r="K13" s="60">
        <v>776000</v>
      </c>
      <c r="L13" s="60"/>
      <c r="M13" s="60">
        <v>5263158</v>
      </c>
      <c r="N13" s="60">
        <v>6039158</v>
      </c>
      <c r="O13" s="60">
        <v>1396990</v>
      </c>
      <c r="P13" s="60"/>
      <c r="Q13" s="60">
        <v>1691449</v>
      </c>
      <c r="R13" s="60">
        <v>3088439</v>
      </c>
      <c r="S13" s="60"/>
      <c r="T13" s="60"/>
      <c r="U13" s="60"/>
      <c r="V13" s="60"/>
      <c r="W13" s="60">
        <v>9127597</v>
      </c>
      <c r="X13" s="60">
        <v>86100003</v>
      </c>
      <c r="Y13" s="60">
        <v>-76972406</v>
      </c>
      <c r="Z13" s="140">
        <v>-89.4</v>
      </c>
      <c r="AA13" s="62">
        <v>119579895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1152970441</v>
      </c>
      <c r="D15" s="153">
        <f>SUM(D16:D18)</f>
        <v>0</v>
      </c>
      <c r="E15" s="154">
        <f t="shared" si="2"/>
        <v>233124000</v>
      </c>
      <c r="F15" s="100">
        <f t="shared" si="2"/>
        <v>250280098</v>
      </c>
      <c r="G15" s="100">
        <f t="shared" si="2"/>
        <v>0</v>
      </c>
      <c r="H15" s="100">
        <f t="shared" si="2"/>
        <v>4339433</v>
      </c>
      <c r="I15" s="100">
        <f t="shared" si="2"/>
        <v>2107080</v>
      </c>
      <c r="J15" s="100">
        <f t="shared" si="2"/>
        <v>6446513</v>
      </c>
      <c r="K15" s="100">
        <f t="shared" si="2"/>
        <v>13400587</v>
      </c>
      <c r="L15" s="100">
        <f t="shared" si="2"/>
        <v>12186475</v>
      </c>
      <c r="M15" s="100">
        <f t="shared" si="2"/>
        <v>35924010</v>
      </c>
      <c r="N15" s="100">
        <f t="shared" si="2"/>
        <v>61511072</v>
      </c>
      <c r="O15" s="100">
        <f t="shared" si="2"/>
        <v>10379629</v>
      </c>
      <c r="P15" s="100">
        <f t="shared" si="2"/>
        <v>9606838</v>
      </c>
      <c r="Q15" s="100">
        <f t="shared" si="2"/>
        <v>30344108</v>
      </c>
      <c r="R15" s="100">
        <f t="shared" si="2"/>
        <v>50330575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118288160</v>
      </c>
      <c r="X15" s="100">
        <f t="shared" si="2"/>
        <v>180093006</v>
      </c>
      <c r="Y15" s="100">
        <f t="shared" si="2"/>
        <v>-61804846</v>
      </c>
      <c r="Z15" s="137">
        <f>+IF(X15&lt;&gt;0,+(Y15/X15)*100,0)</f>
        <v>-34.31829329341085</v>
      </c>
      <c r="AA15" s="102">
        <f>SUM(AA16:AA18)</f>
        <v>250280098</v>
      </c>
    </row>
    <row r="16" spans="1:27" ht="13.5">
      <c r="A16" s="138" t="s">
        <v>85</v>
      </c>
      <c r="B16" s="136"/>
      <c r="C16" s="155"/>
      <c r="D16" s="155"/>
      <c r="E16" s="156">
        <v>33424000</v>
      </c>
      <c r="F16" s="60">
        <v>55498982</v>
      </c>
      <c r="G16" s="60"/>
      <c r="H16" s="60">
        <v>2894023</v>
      </c>
      <c r="I16" s="60">
        <v>1450601</v>
      </c>
      <c r="J16" s="60">
        <v>4344624</v>
      </c>
      <c r="K16" s="60">
        <v>644740</v>
      </c>
      <c r="L16" s="60">
        <v>2923876</v>
      </c>
      <c r="M16" s="60">
        <v>7695764</v>
      </c>
      <c r="N16" s="60">
        <v>11264380</v>
      </c>
      <c r="O16" s="60">
        <v>1651734</v>
      </c>
      <c r="P16" s="60">
        <v>1364638</v>
      </c>
      <c r="Q16" s="60">
        <v>1976064</v>
      </c>
      <c r="R16" s="60">
        <v>4992436</v>
      </c>
      <c r="S16" s="60"/>
      <c r="T16" s="60"/>
      <c r="U16" s="60"/>
      <c r="V16" s="60"/>
      <c r="W16" s="60">
        <v>20601440</v>
      </c>
      <c r="X16" s="60">
        <v>30318003</v>
      </c>
      <c r="Y16" s="60">
        <v>-9716563</v>
      </c>
      <c r="Z16" s="140">
        <v>-32.05</v>
      </c>
      <c r="AA16" s="62">
        <v>55498982</v>
      </c>
    </row>
    <row r="17" spans="1:27" ht="13.5">
      <c r="A17" s="138" t="s">
        <v>86</v>
      </c>
      <c r="B17" s="136"/>
      <c r="C17" s="155">
        <v>1152970441</v>
      </c>
      <c r="D17" s="155"/>
      <c r="E17" s="156">
        <v>199700000</v>
      </c>
      <c r="F17" s="60">
        <v>194781116</v>
      </c>
      <c r="G17" s="60"/>
      <c r="H17" s="60">
        <v>1445410</v>
      </c>
      <c r="I17" s="60">
        <v>656479</v>
      </c>
      <c r="J17" s="60">
        <v>2101889</v>
      </c>
      <c r="K17" s="60">
        <v>12755847</v>
      </c>
      <c r="L17" s="60">
        <v>9262599</v>
      </c>
      <c r="M17" s="60">
        <v>28228246</v>
      </c>
      <c r="N17" s="60">
        <v>50246692</v>
      </c>
      <c r="O17" s="60">
        <v>8727895</v>
      </c>
      <c r="P17" s="60">
        <v>8242200</v>
      </c>
      <c r="Q17" s="60">
        <v>28368044</v>
      </c>
      <c r="R17" s="60">
        <v>45338139</v>
      </c>
      <c r="S17" s="60"/>
      <c r="T17" s="60"/>
      <c r="U17" s="60"/>
      <c r="V17" s="60"/>
      <c r="W17" s="60">
        <v>97686720</v>
      </c>
      <c r="X17" s="60">
        <v>149775003</v>
      </c>
      <c r="Y17" s="60">
        <v>-52088283</v>
      </c>
      <c r="Z17" s="140">
        <v>-34.78</v>
      </c>
      <c r="AA17" s="62">
        <v>194781116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554102282</v>
      </c>
      <c r="F19" s="100">
        <f t="shared" si="3"/>
        <v>567591927</v>
      </c>
      <c r="G19" s="100">
        <f t="shared" si="3"/>
        <v>150129</v>
      </c>
      <c r="H19" s="100">
        <f t="shared" si="3"/>
        <v>46862347</v>
      </c>
      <c r="I19" s="100">
        <f t="shared" si="3"/>
        <v>63012589</v>
      </c>
      <c r="J19" s="100">
        <f t="shared" si="3"/>
        <v>110025065</v>
      </c>
      <c r="K19" s="100">
        <f t="shared" si="3"/>
        <v>63595957</v>
      </c>
      <c r="L19" s="100">
        <f t="shared" si="3"/>
        <v>30959997</v>
      </c>
      <c r="M19" s="100">
        <f t="shared" si="3"/>
        <v>63190824</v>
      </c>
      <c r="N19" s="100">
        <f t="shared" si="3"/>
        <v>157746778</v>
      </c>
      <c r="O19" s="100">
        <f t="shared" si="3"/>
        <v>14217280</v>
      </c>
      <c r="P19" s="100">
        <f t="shared" si="3"/>
        <v>11138934</v>
      </c>
      <c r="Q19" s="100">
        <f t="shared" si="3"/>
        <v>51490976</v>
      </c>
      <c r="R19" s="100">
        <f t="shared" si="3"/>
        <v>76847190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344619033</v>
      </c>
      <c r="X19" s="100">
        <f t="shared" si="3"/>
        <v>408208428</v>
      </c>
      <c r="Y19" s="100">
        <f t="shared" si="3"/>
        <v>-63589395</v>
      </c>
      <c r="Z19" s="137">
        <f>+IF(X19&lt;&gt;0,+(Y19/X19)*100,0)</f>
        <v>-15.577678126724026</v>
      </c>
      <c r="AA19" s="102">
        <f>SUM(AA20:AA23)</f>
        <v>567591927</v>
      </c>
    </row>
    <row r="20" spans="1:27" ht="13.5">
      <c r="A20" s="138" t="s">
        <v>89</v>
      </c>
      <c r="B20" s="136"/>
      <c r="C20" s="155"/>
      <c r="D20" s="155"/>
      <c r="E20" s="156">
        <v>116468682</v>
      </c>
      <c r="F20" s="60">
        <v>97110329</v>
      </c>
      <c r="G20" s="60">
        <v>150129</v>
      </c>
      <c r="H20" s="60">
        <v>3430012</v>
      </c>
      <c r="I20" s="60">
        <v>7370013</v>
      </c>
      <c r="J20" s="60">
        <v>10950154</v>
      </c>
      <c r="K20" s="60">
        <v>6192498</v>
      </c>
      <c r="L20" s="60">
        <v>8683164</v>
      </c>
      <c r="M20" s="60">
        <v>11391336</v>
      </c>
      <c r="N20" s="60">
        <v>26266998</v>
      </c>
      <c r="O20" s="60">
        <v>2600549</v>
      </c>
      <c r="P20" s="60">
        <v>4857468</v>
      </c>
      <c r="Q20" s="60">
        <v>24220747</v>
      </c>
      <c r="R20" s="60">
        <v>31678764</v>
      </c>
      <c r="S20" s="60"/>
      <c r="T20" s="60"/>
      <c r="U20" s="60"/>
      <c r="V20" s="60"/>
      <c r="W20" s="60">
        <v>68895916</v>
      </c>
      <c r="X20" s="60">
        <v>87351516</v>
      </c>
      <c r="Y20" s="60">
        <v>-18455600</v>
      </c>
      <c r="Z20" s="140">
        <v>-21.13</v>
      </c>
      <c r="AA20" s="62">
        <v>97110329</v>
      </c>
    </row>
    <row r="21" spans="1:27" ht="13.5">
      <c r="A21" s="138" t="s">
        <v>90</v>
      </c>
      <c r="B21" s="136"/>
      <c r="C21" s="155"/>
      <c r="D21" s="155"/>
      <c r="E21" s="156">
        <v>127954225</v>
      </c>
      <c r="F21" s="60">
        <v>179718235</v>
      </c>
      <c r="G21" s="60"/>
      <c r="H21" s="60">
        <v>1161440</v>
      </c>
      <c r="I21" s="60">
        <v>18519255</v>
      </c>
      <c r="J21" s="60">
        <v>19680695</v>
      </c>
      <c r="K21" s="60">
        <v>14498890</v>
      </c>
      <c r="L21" s="60">
        <v>9690054</v>
      </c>
      <c r="M21" s="60">
        <v>23871476</v>
      </c>
      <c r="N21" s="60">
        <v>48060420</v>
      </c>
      <c r="O21" s="60">
        <v>555578</v>
      </c>
      <c r="P21" s="60">
        <v>2706450</v>
      </c>
      <c r="Q21" s="60">
        <v>7217800</v>
      </c>
      <c r="R21" s="60">
        <v>10479828</v>
      </c>
      <c r="S21" s="60"/>
      <c r="T21" s="60"/>
      <c r="U21" s="60"/>
      <c r="V21" s="60"/>
      <c r="W21" s="60">
        <v>78220943</v>
      </c>
      <c r="X21" s="60">
        <v>95965668</v>
      </c>
      <c r="Y21" s="60">
        <v>-17744725</v>
      </c>
      <c r="Z21" s="140">
        <v>-18.49</v>
      </c>
      <c r="AA21" s="62">
        <v>179718235</v>
      </c>
    </row>
    <row r="22" spans="1:27" ht="13.5">
      <c r="A22" s="138" t="s">
        <v>91</v>
      </c>
      <c r="B22" s="136"/>
      <c r="C22" s="157"/>
      <c r="D22" s="157"/>
      <c r="E22" s="158">
        <v>298000000</v>
      </c>
      <c r="F22" s="159">
        <v>284358988</v>
      </c>
      <c r="G22" s="159"/>
      <c r="H22" s="159">
        <v>42270895</v>
      </c>
      <c r="I22" s="159">
        <v>37123321</v>
      </c>
      <c r="J22" s="159">
        <v>79394216</v>
      </c>
      <c r="K22" s="159">
        <v>42904569</v>
      </c>
      <c r="L22" s="159">
        <v>12586779</v>
      </c>
      <c r="M22" s="159">
        <v>27928012</v>
      </c>
      <c r="N22" s="159">
        <v>83419360</v>
      </c>
      <c r="O22" s="159">
        <v>11061153</v>
      </c>
      <c r="P22" s="159">
        <v>2867381</v>
      </c>
      <c r="Q22" s="159">
        <v>17890896</v>
      </c>
      <c r="R22" s="159">
        <v>31819430</v>
      </c>
      <c r="S22" s="159"/>
      <c r="T22" s="159"/>
      <c r="U22" s="159"/>
      <c r="V22" s="159"/>
      <c r="W22" s="159">
        <v>194633006</v>
      </c>
      <c r="X22" s="159">
        <v>223499997</v>
      </c>
      <c r="Y22" s="159">
        <v>-28866991</v>
      </c>
      <c r="Z22" s="141">
        <v>-12.92</v>
      </c>
      <c r="AA22" s="225">
        <v>284358988</v>
      </c>
    </row>
    <row r="23" spans="1:27" ht="13.5">
      <c r="A23" s="138" t="s">
        <v>92</v>
      </c>
      <c r="B23" s="136"/>
      <c r="C23" s="155"/>
      <c r="D23" s="155"/>
      <c r="E23" s="156">
        <v>11679375</v>
      </c>
      <c r="F23" s="60">
        <v>6404375</v>
      </c>
      <c r="G23" s="60"/>
      <c r="H23" s="60"/>
      <c r="I23" s="60"/>
      <c r="J23" s="60"/>
      <c r="K23" s="60"/>
      <c r="L23" s="60"/>
      <c r="M23" s="60"/>
      <c r="N23" s="60"/>
      <c r="O23" s="60"/>
      <c r="P23" s="60">
        <v>707635</v>
      </c>
      <c r="Q23" s="60">
        <v>2161533</v>
      </c>
      <c r="R23" s="60">
        <v>2869168</v>
      </c>
      <c r="S23" s="60"/>
      <c r="T23" s="60"/>
      <c r="U23" s="60"/>
      <c r="V23" s="60"/>
      <c r="W23" s="60">
        <v>2869168</v>
      </c>
      <c r="X23" s="60">
        <v>1391247</v>
      </c>
      <c r="Y23" s="60">
        <v>1477921</v>
      </c>
      <c r="Z23" s="140">
        <v>106.23</v>
      </c>
      <c r="AA23" s="62">
        <v>6404375</v>
      </c>
    </row>
    <row r="24" spans="1:27" ht="13.5">
      <c r="A24" s="135" t="s">
        <v>93</v>
      </c>
      <c r="B24" s="142"/>
      <c r="C24" s="153"/>
      <c r="D24" s="153"/>
      <c r="E24" s="154">
        <v>963600</v>
      </c>
      <c r="F24" s="100">
        <v>963600</v>
      </c>
      <c r="G24" s="100"/>
      <c r="H24" s="100"/>
      <c r="I24" s="100"/>
      <c r="J24" s="100"/>
      <c r="K24" s="100"/>
      <c r="L24" s="100"/>
      <c r="M24" s="100">
        <v>40305</v>
      </c>
      <c r="N24" s="100">
        <v>40305</v>
      </c>
      <c r="O24" s="100"/>
      <c r="P24" s="100"/>
      <c r="Q24" s="100"/>
      <c r="R24" s="100"/>
      <c r="S24" s="100"/>
      <c r="T24" s="100"/>
      <c r="U24" s="100"/>
      <c r="V24" s="100"/>
      <c r="W24" s="100">
        <v>40305</v>
      </c>
      <c r="X24" s="100">
        <v>722700</v>
      </c>
      <c r="Y24" s="100">
        <v>-682395</v>
      </c>
      <c r="Z24" s="137">
        <v>-94.42</v>
      </c>
      <c r="AA24" s="102">
        <v>963600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1267252499</v>
      </c>
      <c r="D25" s="217">
        <f>+D5+D9+D15+D19+D24</f>
        <v>0</v>
      </c>
      <c r="E25" s="230">
        <f t="shared" si="4"/>
        <v>1139436203</v>
      </c>
      <c r="F25" s="219">
        <f t="shared" si="4"/>
        <v>1237528502</v>
      </c>
      <c r="G25" s="219">
        <f t="shared" si="4"/>
        <v>150129</v>
      </c>
      <c r="H25" s="219">
        <f t="shared" si="4"/>
        <v>53662332</v>
      </c>
      <c r="I25" s="219">
        <f t="shared" si="4"/>
        <v>70011399</v>
      </c>
      <c r="J25" s="219">
        <f t="shared" si="4"/>
        <v>123823860</v>
      </c>
      <c r="K25" s="219">
        <f t="shared" si="4"/>
        <v>87723383</v>
      </c>
      <c r="L25" s="219">
        <f t="shared" si="4"/>
        <v>58050791</v>
      </c>
      <c r="M25" s="219">
        <f t="shared" si="4"/>
        <v>112798161</v>
      </c>
      <c r="N25" s="219">
        <f t="shared" si="4"/>
        <v>258572335</v>
      </c>
      <c r="O25" s="219">
        <f t="shared" si="4"/>
        <v>36716090</v>
      </c>
      <c r="P25" s="219">
        <f t="shared" si="4"/>
        <v>29975764</v>
      </c>
      <c r="Q25" s="219">
        <f t="shared" si="4"/>
        <v>87939731</v>
      </c>
      <c r="R25" s="219">
        <f t="shared" si="4"/>
        <v>154631585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537027780</v>
      </c>
      <c r="X25" s="219">
        <f t="shared" si="4"/>
        <v>854577162</v>
      </c>
      <c r="Y25" s="219">
        <f t="shared" si="4"/>
        <v>-317549382</v>
      </c>
      <c r="Z25" s="231">
        <f>+IF(X25&lt;&gt;0,+(Y25/X25)*100,0)</f>
        <v>-37.158655311689685</v>
      </c>
      <c r="AA25" s="232">
        <f>+AA5+AA9+AA15+AA19+AA24</f>
        <v>1237528502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700376708</v>
      </c>
      <c r="D28" s="155"/>
      <c r="E28" s="156">
        <v>940117617</v>
      </c>
      <c r="F28" s="60">
        <v>1057375559</v>
      </c>
      <c r="G28" s="60"/>
      <c r="H28" s="60">
        <v>46836304</v>
      </c>
      <c r="I28" s="60">
        <v>61997294</v>
      </c>
      <c r="J28" s="60">
        <v>108833598</v>
      </c>
      <c r="K28" s="60">
        <v>81029984</v>
      </c>
      <c r="L28" s="60">
        <v>48284615</v>
      </c>
      <c r="M28" s="60">
        <v>82445327</v>
      </c>
      <c r="N28" s="60">
        <v>211759926</v>
      </c>
      <c r="O28" s="60">
        <v>30695606</v>
      </c>
      <c r="P28" s="60">
        <v>21992087</v>
      </c>
      <c r="Q28" s="60">
        <v>59622040</v>
      </c>
      <c r="R28" s="60">
        <v>112309733</v>
      </c>
      <c r="S28" s="60"/>
      <c r="T28" s="60"/>
      <c r="U28" s="60"/>
      <c r="V28" s="60"/>
      <c r="W28" s="60">
        <v>432903257</v>
      </c>
      <c r="X28" s="60">
        <v>705088215</v>
      </c>
      <c r="Y28" s="60">
        <v>-272184958</v>
      </c>
      <c r="Z28" s="140">
        <v>-38.6</v>
      </c>
      <c r="AA28" s="155">
        <v>1057375559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700376708</v>
      </c>
      <c r="D32" s="210">
        <f>SUM(D28:D31)</f>
        <v>0</v>
      </c>
      <c r="E32" s="211">
        <f t="shared" si="5"/>
        <v>940117617</v>
      </c>
      <c r="F32" s="77">
        <f t="shared" si="5"/>
        <v>1057375559</v>
      </c>
      <c r="G32" s="77">
        <f t="shared" si="5"/>
        <v>0</v>
      </c>
      <c r="H32" s="77">
        <f t="shared" si="5"/>
        <v>46836304</v>
      </c>
      <c r="I32" s="77">
        <f t="shared" si="5"/>
        <v>61997294</v>
      </c>
      <c r="J32" s="77">
        <f t="shared" si="5"/>
        <v>108833598</v>
      </c>
      <c r="K32" s="77">
        <f t="shared" si="5"/>
        <v>81029984</v>
      </c>
      <c r="L32" s="77">
        <f t="shared" si="5"/>
        <v>48284615</v>
      </c>
      <c r="M32" s="77">
        <f t="shared" si="5"/>
        <v>82445327</v>
      </c>
      <c r="N32" s="77">
        <f t="shared" si="5"/>
        <v>211759926</v>
      </c>
      <c r="O32" s="77">
        <f t="shared" si="5"/>
        <v>30695606</v>
      </c>
      <c r="P32" s="77">
        <f t="shared" si="5"/>
        <v>21992087</v>
      </c>
      <c r="Q32" s="77">
        <f t="shared" si="5"/>
        <v>59622040</v>
      </c>
      <c r="R32" s="77">
        <f t="shared" si="5"/>
        <v>112309733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432903257</v>
      </c>
      <c r="X32" s="77">
        <f t="shared" si="5"/>
        <v>705088215</v>
      </c>
      <c r="Y32" s="77">
        <f t="shared" si="5"/>
        <v>-272184958</v>
      </c>
      <c r="Z32" s="212">
        <f>+IF(X32&lt;&gt;0,+(Y32/X32)*100,0)</f>
        <v>-38.602965162309516</v>
      </c>
      <c r="AA32" s="79">
        <f>SUM(AA28:AA31)</f>
        <v>1057375559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26761603</v>
      </c>
      <c r="F33" s="60">
        <v>8000000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20071206</v>
      </c>
      <c r="Y33" s="60">
        <v>-20071206</v>
      </c>
      <c r="Z33" s="140">
        <v>-100</v>
      </c>
      <c r="AA33" s="62">
        <v>8000000</v>
      </c>
    </row>
    <row r="34" spans="1:27" ht="13.5">
      <c r="A34" s="237" t="s">
        <v>52</v>
      </c>
      <c r="B34" s="136" t="s">
        <v>138</v>
      </c>
      <c r="C34" s="155"/>
      <c r="D34" s="155"/>
      <c r="E34" s="156">
        <v>29599094</v>
      </c>
      <c r="F34" s="60">
        <v>29599094</v>
      </c>
      <c r="G34" s="60"/>
      <c r="H34" s="60">
        <v>2460552</v>
      </c>
      <c r="I34" s="60">
        <v>833641</v>
      </c>
      <c r="J34" s="60">
        <v>3294193</v>
      </c>
      <c r="K34" s="60"/>
      <c r="L34" s="60">
        <v>722307</v>
      </c>
      <c r="M34" s="60">
        <v>719256</v>
      </c>
      <c r="N34" s="60">
        <v>1441563</v>
      </c>
      <c r="O34" s="60">
        <v>376793</v>
      </c>
      <c r="P34" s="60">
        <v>1310116</v>
      </c>
      <c r="Q34" s="60"/>
      <c r="R34" s="60">
        <v>1686909</v>
      </c>
      <c r="S34" s="60"/>
      <c r="T34" s="60"/>
      <c r="U34" s="60"/>
      <c r="V34" s="60"/>
      <c r="W34" s="60">
        <v>6422665</v>
      </c>
      <c r="X34" s="60">
        <v>22199319</v>
      </c>
      <c r="Y34" s="60">
        <v>-15776654</v>
      </c>
      <c r="Z34" s="140">
        <v>-71.07</v>
      </c>
      <c r="AA34" s="62">
        <v>29599094</v>
      </c>
    </row>
    <row r="35" spans="1:27" ht="13.5">
      <c r="A35" s="237" t="s">
        <v>53</v>
      </c>
      <c r="B35" s="136"/>
      <c r="C35" s="155">
        <v>566875790</v>
      </c>
      <c r="D35" s="155"/>
      <c r="E35" s="156">
        <v>142957889</v>
      </c>
      <c r="F35" s="60">
        <v>142553849</v>
      </c>
      <c r="G35" s="60">
        <v>150129</v>
      </c>
      <c r="H35" s="60">
        <v>4365476</v>
      </c>
      <c r="I35" s="60">
        <v>7180464</v>
      </c>
      <c r="J35" s="60">
        <v>11696069</v>
      </c>
      <c r="K35" s="60">
        <v>6693399</v>
      </c>
      <c r="L35" s="60">
        <v>9043869</v>
      </c>
      <c r="M35" s="60">
        <v>29633578</v>
      </c>
      <c r="N35" s="60">
        <v>45370846</v>
      </c>
      <c r="O35" s="60">
        <v>5643691</v>
      </c>
      <c r="P35" s="60">
        <v>6673561</v>
      </c>
      <c r="Q35" s="60">
        <v>28317691</v>
      </c>
      <c r="R35" s="60">
        <v>40634943</v>
      </c>
      <c r="S35" s="60"/>
      <c r="T35" s="60"/>
      <c r="U35" s="60"/>
      <c r="V35" s="60"/>
      <c r="W35" s="60">
        <v>97701858</v>
      </c>
      <c r="X35" s="60">
        <v>107218413</v>
      </c>
      <c r="Y35" s="60">
        <v>-9516555</v>
      </c>
      <c r="Z35" s="140">
        <v>-8.88</v>
      </c>
      <c r="AA35" s="62">
        <v>142553849</v>
      </c>
    </row>
    <row r="36" spans="1:27" ht="13.5">
      <c r="A36" s="238" t="s">
        <v>139</v>
      </c>
      <c r="B36" s="149"/>
      <c r="C36" s="222">
        <f aca="true" t="shared" si="6" ref="C36:Y36">SUM(C32:C35)</f>
        <v>1267252498</v>
      </c>
      <c r="D36" s="222">
        <f>SUM(D32:D35)</f>
        <v>0</v>
      </c>
      <c r="E36" s="218">
        <f t="shared" si="6"/>
        <v>1139436203</v>
      </c>
      <c r="F36" s="220">
        <f t="shared" si="6"/>
        <v>1237528502</v>
      </c>
      <c r="G36" s="220">
        <f t="shared" si="6"/>
        <v>150129</v>
      </c>
      <c r="H36" s="220">
        <f t="shared" si="6"/>
        <v>53662332</v>
      </c>
      <c r="I36" s="220">
        <f t="shared" si="6"/>
        <v>70011399</v>
      </c>
      <c r="J36" s="220">
        <f t="shared" si="6"/>
        <v>123823860</v>
      </c>
      <c r="K36" s="220">
        <f t="shared" si="6"/>
        <v>87723383</v>
      </c>
      <c r="L36" s="220">
        <f t="shared" si="6"/>
        <v>58050791</v>
      </c>
      <c r="M36" s="220">
        <f t="shared" si="6"/>
        <v>112798161</v>
      </c>
      <c r="N36" s="220">
        <f t="shared" si="6"/>
        <v>258572335</v>
      </c>
      <c r="O36" s="220">
        <f t="shared" si="6"/>
        <v>36716090</v>
      </c>
      <c r="P36" s="220">
        <f t="shared" si="6"/>
        <v>29975764</v>
      </c>
      <c r="Q36" s="220">
        <f t="shared" si="6"/>
        <v>87939731</v>
      </c>
      <c r="R36" s="220">
        <f t="shared" si="6"/>
        <v>154631585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537027780</v>
      </c>
      <c r="X36" s="220">
        <f t="shared" si="6"/>
        <v>854577153</v>
      </c>
      <c r="Y36" s="220">
        <f t="shared" si="6"/>
        <v>-317549373</v>
      </c>
      <c r="Z36" s="221">
        <f>+IF(X36&lt;&gt;0,+(Y36/X36)*100,0)</f>
        <v>-37.15865464987454</v>
      </c>
      <c r="AA36" s="239">
        <f>SUM(AA32:AA35)</f>
        <v>1237528502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231774481</v>
      </c>
      <c r="D6" s="155"/>
      <c r="E6" s="59">
        <v>416295934</v>
      </c>
      <c r="F6" s="60">
        <v>241010558</v>
      </c>
      <c r="G6" s="60">
        <v>479301436</v>
      </c>
      <c r="H6" s="60">
        <v>479301436</v>
      </c>
      <c r="I6" s="60">
        <v>283468903</v>
      </c>
      <c r="J6" s="60">
        <v>283468903</v>
      </c>
      <c r="K6" s="60">
        <v>283468902</v>
      </c>
      <c r="L6" s="60">
        <v>425107767</v>
      </c>
      <c r="M6" s="60">
        <v>372427112</v>
      </c>
      <c r="N6" s="60">
        <v>372427112</v>
      </c>
      <c r="O6" s="60">
        <v>332683268</v>
      </c>
      <c r="P6" s="60">
        <v>431168191</v>
      </c>
      <c r="Q6" s="60">
        <v>647856701</v>
      </c>
      <c r="R6" s="60">
        <v>647856701</v>
      </c>
      <c r="S6" s="60"/>
      <c r="T6" s="60"/>
      <c r="U6" s="60"/>
      <c r="V6" s="60"/>
      <c r="W6" s="60">
        <v>647856701</v>
      </c>
      <c r="X6" s="60">
        <v>180757919</v>
      </c>
      <c r="Y6" s="60">
        <v>467098782</v>
      </c>
      <c r="Z6" s="140">
        <v>258.41</v>
      </c>
      <c r="AA6" s="62">
        <v>241010558</v>
      </c>
    </row>
    <row r="7" spans="1:27" ht="13.5">
      <c r="A7" s="249" t="s">
        <v>144</v>
      </c>
      <c r="B7" s="182"/>
      <c r="C7" s="155">
        <v>162721621</v>
      </c>
      <c r="D7" s="155"/>
      <c r="E7" s="59">
        <v>505314251</v>
      </c>
      <c r="F7" s="60">
        <v>196466500</v>
      </c>
      <c r="G7" s="60">
        <v>283885237</v>
      </c>
      <c r="H7" s="60">
        <v>283885237</v>
      </c>
      <c r="I7" s="60">
        <v>221917034</v>
      </c>
      <c r="J7" s="60">
        <v>221917034</v>
      </c>
      <c r="K7" s="60">
        <v>219480746</v>
      </c>
      <c r="L7" s="60">
        <v>86169596</v>
      </c>
      <c r="M7" s="60">
        <v>320836832</v>
      </c>
      <c r="N7" s="60">
        <v>320836832</v>
      </c>
      <c r="O7" s="60">
        <v>230215700</v>
      </c>
      <c r="P7" s="60">
        <v>371218763</v>
      </c>
      <c r="Q7" s="60">
        <v>508623922</v>
      </c>
      <c r="R7" s="60">
        <v>508623922</v>
      </c>
      <c r="S7" s="60"/>
      <c r="T7" s="60"/>
      <c r="U7" s="60"/>
      <c r="V7" s="60"/>
      <c r="W7" s="60">
        <v>508623922</v>
      </c>
      <c r="X7" s="60">
        <v>147349875</v>
      </c>
      <c r="Y7" s="60">
        <v>361274047</v>
      </c>
      <c r="Z7" s="140">
        <v>245.18</v>
      </c>
      <c r="AA7" s="62">
        <v>196466500</v>
      </c>
    </row>
    <row r="8" spans="1:27" ht="13.5">
      <c r="A8" s="249" t="s">
        <v>145</v>
      </c>
      <c r="B8" s="182"/>
      <c r="C8" s="155">
        <v>1513896079</v>
      </c>
      <c r="D8" s="155"/>
      <c r="E8" s="59">
        <v>2361392064</v>
      </c>
      <c r="F8" s="60">
        <v>2557412176</v>
      </c>
      <c r="G8" s="60">
        <v>2290668777</v>
      </c>
      <c r="H8" s="60">
        <v>2290668777</v>
      </c>
      <c r="I8" s="60">
        <v>2290668777</v>
      </c>
      <c r="J8" s="60">
        <v>2290668777</v>
      </c>
      <c r="K8" s="60">
        <v>1237896773</v>
      </c>
      <c r="L8" s="60">
        <v>1280674666</v>
      </c>
      <c r="M8" s="60">
        <v>1335039890</v>
      </c>
      <c r="N8" s="60">
        <v>1335039890</v>
      </c>
      <c r="O8" s="60">
        <v>1382535255</v>
      </c>
      <c r="P8" s="60">
        <v>1439446588</v>
      </c>
      <c r="Q8" s="60">
        <v>1557745277</v>
      </c>
      <c r="R8" s="60">
        <v>1557745277</v>
      </c>
      <c r="S8" s="60"/>
      <c r="T8" s="60"/>
      <c r="U8" s="60"/>
      <c r="V8" s="60"/>
      <c r="W8" s="60">
        <v>1557745277</v>
      </c>
      <c r="X8" s="60">
        <v>1918059132</v>
      </c>
      <c r="Y8" s="60">
        <v>-360313855</v>
      </c>
      <c r="Z8" s="140">
        <v>-18.79</v>
      </c>
      <c r="AA8" s="62">
        <v>2557412176</v>
      </c>
    </row>
    <row r="9" spans="1:27" ht="13.5">
      <c r="A9" s="249" t="s">
        <v>146</v>
      </c>
      <c r="B9" s="182"/>
      <c r="C9" s="155">
        <v>98754164</v>
      </c>
      <c r="D9" s="155"/>
      <c r="E9" s="59">
        <v>181820000</v>
      </c>
      <c r="F9" s="60">
        <v>116751464</v>
      </c>
      <c r="G9" s="60">
        <v>99422803</v>
      </c>
      <c r="H9" s="60">
        <v>99422803</v>
      </c>
      <c r="I9" s="60">
        <v>99422804</v>
      </c>
      <c r="J9" s="60">
        <v>99422804</v>
      </c>
      <c r="K9" s="60">
        <v>72030319</v>
      </c>
      <c r="L9" s="60">
        <v>103119058</v>
      </c>
      <c r="M9" s="60">
        <v>126723839</v>
      </c>
      <c r="N9" s="60">
        <v>126723839</v>
      </c>
      <c r="O9" s="60">
        <v>157739512</v>
      </c>
      <c r="P9" s="60">
        <v>103599846</v>
      </c>
      <c r="Q9" s="60">
        <v>118140696</v>
      </c>
      <c r="R9" s="60">
        <v>118140696</v>
      </c>
      <c r="S9" s="60"/>
      <c r="T9" s="60"/>
      <c r="U9" s="60"/>
      <c r="V9" s="60"/>
      <c r="W9" s="60">
        <v>118140696</v>
      </c>
      <c r="X9" s="60">
        <v>87563598</v>
      </c>
      <c r="Y9" s="60">
        <v>30577098</v>
      </c>
      <c r="Z9" s="140">
        <v>34.92</v>
      </c>
      <c r="AA9" s="62">
        <v>116751464</v>
      </c>
    </row>
    <row r="10" spans="1:27" ht="13.5">
      <c r="A10" s="249" t="s">
        <v>147</v>
      </c>
      <c r="B10" s="182"/>
      <c r="C10" s="155">
        <v>275470</v>
      </c>
      <c r="D10" s="155"/>
      <c r="E10" s="59">
        <v>24000</v>
      </c>
      <c r="F10" s="60">
        <v>282470</v>
      </c>
      <c r="G10" s="159">
        <v>24000</v>
      </c>
      <c r="H10" s="159">
        <v>24000</v>
      </c>
      <c r="I10" s="159">
        <v>24000</v>
      </c>
      <c r="J10" s="60">
        <v>24000</v>
      </c>
      <c r="K10" s="159">
        <v>431945941</v>
      </c>
      <c r="L10" s="159">
        <v>431945941</v>
      </c>
      <c r="M10" s="60">
        <v>431945941</v>
      </c>
      <c r="N10" s="159">
        <v>431945941</v>
      </c>
      <c r="O10" s="159">
        <v>431945941</v>
      </c>
      <c r="P10" s="159">
        <v>431945941</v>
      </c>
      <c r="Q10" s="60">
        <v>431945941</v>
      </c>
      <c r="R10" s="159">
        <v>431945941</v>
      </c>
      <c r="S10" s="159"/>
      <c r="T10" s="60"/>
      <c r="U10" s="159"/>
      <c r="V10" s="159"/>
      <c r="W10" s="159">
        <v>431945941</v>
      </c>
      <c r="X10" s="60">
        <v>211853</v>
      </c>
      <c r="Y10" s="159">
        <v>431734088</v>
      </c>
      <c r="Z10" s="141">
        <v>203789.46</v>
      </c>
      <c r="AA10" s="225">
        <v>282470</v>
      </c>
    </row>
    <row r="11" spans="1:27" ht="13.5">
      <c r="A11" s="249" t="s">
        <v>148</v>
      </c>
      <c r="B11" s="182"/>
      <c r="C11" s="155">
        <v>465752267</v>
      </c>
      <c r="D11" s="155"/>
      <c r="E11" s="59">
        <v>458618233</v>
      </c>
      <c r="F11" s="60">
        <v>473247687</v>
      </c>
      <c r="G11" s="60">
        <v>419349637</v>
      </c>
      <c r="H11" s="60">
        <v>419349637</v>
      </c>
      <c r="I11" s="60">
        <v>419349637</v>
      </c>
      <c r="J11" s="60">
        <v>419349637</v>
      </c>
      <c r="K11" s="60">
        <v>488460454</v>
      </c>
      <c r="L11" s="60">
        <v>497354116</v>
      </c>
      <c r="M11" s="60">
        <v>498294944</v>
      </c>
      <c r="N11" s="60">
        <v>498294944</v>
      </c>
      <c r="O11" s="60">
        <v>500995404</v>
      </c>
      <c r="P11" s="60">
        <v>513716990</v>
      </c>
      <c r="Q11" s="60">
        <v>559726165</v>
      </c>
      <c r="R11" s="60">
        <v>559726165</v>
      </c>
      <c r="S11" s="60"/>
      <c r="T11" s="60"/>
      <c r="U11" s="60"/>
      <c r="V11" s="60"/>
      <c r="W11" s="60">
        <v>559726165</v>
      </c>
      <c r="X11" s="60">
        <v>354935765</v>
      </c>
      <c r="Y11" s="60">
        <v>204790400</v>
      </c>
      <c r="Z11" s="140">
        <v>57.7</v>
      </c>
      <c r="AA11" s="62">
        <v>473247687</v>
      </c>
    </row>
    <row r="12" spans="1:27" ht="13.5">
      <c r="A12" s="250" t="s">
        <v>56</v>
      </c>
      <c r="B12" s="251"/>
      <c r="C12" s="168">
        <f aca="true" t="shared" si="0" ref="C12:Y12">SUM(C6:C11)</f>
        <v>2473174082</v>
      </c>
      <c r="D12" s="168">
        <f>SUM(D6:D11)</f>
        <v>0</v>
      </c>
      <c r="E12" s="72">
        <f t="shared" si="0"/>
        <v>3923464482</v>
      </c>
      <c r="F12" s="73">
        <f t="shared" si="0"/>
        <v>3585170855</v>
      </c>
      <c r="G12" s="73">
        <f t="shared" si="0"/>
        <v>3572651890</v>
      </c>
      <c r="H12" s="73">
        <f t="shared" si="0"/>
        <v>3572651890</v>
      </c>
      <c r="I12" s="73">
        <f t="shared" si="0"/>
        <v>3314851155</v>
      </c>
      <c r="J12" s="73">
        <f t="shared" si="0"/>
        <v>3314851155</v>
      </c>
      <c r="K12" s="73">
        <f t="shared" si="0"/>
        <v>2733283135</v>
      </c>
      <c r="L12" s="73">
        <f t="shared" si="0"/>
        <v>2824371144</v>
      </c>
      <c r="M12" s="73">
        <f t="shared" si="0"/>
        <v>3085268558</v>
      </c>
      <c r="N12" s="73">
        <f t="shared" si="0"/>
        <v>3085268558</v>
      </c>
      <c r="O12" s="73">
        <f t="shared" si="0"/>
        <v>3036115080</v>
      </c>
      <c r="P12" s="73">
        <f t="shared" si="0"/>
        <v>3291096319</v>
      </c>
      <c r="Q12" s="73">
        <f t="shared" si="0"/>
        <v>3824038702</v>
      </c>
      <c r="R12" s="73">
        <f t="shared" si="0"/>
        <v>3824038702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3824038702</v>
      </c>
      <c r="X12" s="73">
        <f t="shared" si="0"/>
        <v>2688878142</v>
      </c>
      <c r="Y12" s="73">
        <f t="shared" si="0"/>
        <v>1135160560</v>
      </c>
      <c r="Z12" s="170">
        <f>+IF(X12&lt;&gt;0,+(Y12/X12)*100,0)</f>
        <v>42.21688377278646</v>
      </c>
      <c r="AA12" s="74">
        <f>SUM(AA6:AA11)</f>
        <v>3585170855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2227421</v>
      </c>
      <c r="D15" s="155"/>
      <c r="E15" s="59">
        <v>3012981</v>
      </c>
      <c r="F15" s="60">
        <v>2227418</v>
      </c>
      <c r="G15" s="60">
        <v>101352321</v>
      </c>
      <c r="H15" s="60">
        <v>101352321</v>
      </c>
      <c r="I15" s="60">
        <v>101352321</v>
      </c>
      <c r="J15" s="60">
        <v>101352321</v>
      </c>
      <c r="K15" s="60">
        <v>101352321</v>
      </c>
      <c r="L15" s="60">
        <v>101352321</v>
      </c>
      <c r="M15" s="60">
        <v>101352321</v>
      </c>
      <c r="N15" s="60">
        <v>101352321</v>
      </c>
      <c r="O15" s="60">
        <v>101352321</v>
      </c>
      <c r="P15" s="60">
        <v>101352321</v>
      </c>
      <c r="Q15" s="60">
        <v>101352321</v>
      </c>
      <c r="R15" s="60">
        <v>101352321</v>
      </c>
      <c r="S15" s="60"/>
      <c r="T15" s="60"/>
      <c r="U15" s="60"/>
      <c r="V15" s="60"/>
      <c r="W15" s="60">
        <v>101352321</v>
      </c>
      <c r="X15" s="60">
        <v>1670564</v>
      </c>
      <c r="Y15" s="60">
        <v>99681757</v>
      </c>
      <c r="Z15" s="140">
        <v>5966.95</v>
      </c>
      <c r="AA15" s="62">
        <v>2227418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32624</v>
      </c>
      <c r="H16" s="159">
        <v>32624</v>
      </c>
      <c r="I16" s="159">
        <v>32624</v>
      </c>
      <c r="J16" s="60">
        <v>32624</v>
      </c>
      <c r="K16" s="159">
        <v>32624</v>
      </c>
      <c r="L16" s="159">
        <v>32624</v>
      </c>
      <c r="M16" s="60">
        <v>32624</v>
      </c>
      <c r="N16" s="159">
        <v>32624</v>
      </c>
      <c r="O16" s="159">
        <v>32624</v>
      </c>
      <c r="P16" s="159">
        <v>32624</v>
      </c>
      <c r="Q16" s="60">
        <v>32624</v>
      </c>
      <c r="R16" s="159">
        <v>32624</v>
      </c>
      <c r="S16" s="159"/>
      <c r="T16" s="60"/>
      <c r="U16" s="159"/>
      <c r="V16" s="159"/>
      <c r="W16" s="159">
        <v>32624</v>
      </c>
      <c r="X16" s="60"/>
      <c r="Y16" s="159">
        <v>32624</v>
      </c>
      <c r="Z16" s="141"/>
      <c r="AA16" s="225"/>
    </row>
    <row r="17" spans="1:27" ht="13.5">
      <c r="A17" s="249" t="s">
        <v>152</v>
      </c>
      <c r="B17" s="182"/>
      <c r="C17" s="155">
        <v>1584438863</v>
      </c>
      <c r="D17" s="155"/>
      <c r="E17" s="59">
        <v>1647257700</v>
      </c>
      <c r="F17" s="60">
        <v>1584437700</v>
      </c>
      <c r="G17" s="60">
        <v>1584438863</v>
      </c>
      <c r="H17" s="60">
        <v>1584438863</v>
      </c>
      <c r="I17" s="60">
        <v>1584438863</v>
      </c>
      <c r="J17" s="60">
        <v>1584438863</v>
      </c>
      <c r="K17" s="60">
        <v>1584438863</v>
      </c>
      <c r="L17" s="60">
        <v>1584438863</v>
      </c>
      <c r="M17" s="60">
        <v>1584438863</v>
      </c>
      <c r="N17" s="60">
        <v>1584438863</v>
      </c>
      <c r="O17" s="60">
        <v>1584438863</v>
      </c>
      <c r="P17" s="60">
        <v>1584438863</v>
      </c>
      <c r="Q17" s="60">
        <v>1584438863</v>
      </c>
      <c r="R17" s="60">
        <v>1584438863</v>
      </c>
      <c r="S17" s="60"/>
      <c r="T17" s="60"/>
      <c r="U17" s="60"/>
      <c r="V17" s="60"/>
      <c r="W17" s="60">
        <v>1584438863</v>
      </c>
      <c r="X17" s="60">
        <v>1188328275</v>
      </c>
      <c r="Y17" s="60">
        <v>396110588</v>
      </c>
      <c r="Z17" s="140">
        <v>33.33</v>
      </c>
      <c r="AA17" s="62">
        <v>1584437700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16591788769</v>
      </c>
      <c r="D19" s="155"/>
      <c r="E19" s="59">
        <v>16904839141</v>
      </c>
      <c r="F19" s="60">
        <v>17000017438</v>
      </c>
      <c r="G19" s="60">
        <v>16292154652</v>
      </c>
      <c r="H19" s="60">
        <v>16292154652</v>
      </c>
      <c r="I19" s="60">
        <v>16487987186</v>
      </c>
      <c r="J19" s="60">
        <v>16487987186</v>
      </c>
      <c r="K19" s="60">
        <v>16471851129</v>
      </c>
      <c r="L19" s="60">
        <v>16595032281</v>
      </c>
      <c r="M19" s="60">
        <v>16849469307</v>
      </c>
      <c r="N19" s="60">
        <v>16849469307</v>
      </c>
      <c r="O19" s="60">
        <v>16886185396</v>
      </c>
      <c r="P19" s="60">
        <v>16916161159</v>
      </c>
      <c r="Q19" s="60">
        <v>17004100890</v>
      </c>
      <c r="R19" s="60">
        <v>17004100890</v>
      </c>
      <c r="S19" s="60"/>
      <c r="T19" s="60"/>
      <c r="U19" s="60"/>
      <c r="V19" s="60"/>
      <c r="W19" s="60">
        <v>17004100890</v>
      </c>
      <c r="X19" s="60">
        <v>12750013079</v>
      </c>
      <c r="Y19" s="60">
        <v>4254087811</v>
      </c>
      <c r="Z19" s="140">
        <v>33.37</v>
      </c>
      <c r="AA19" s="62">
        <v>17000017438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112264692</v>
      </c>
      <c r="D22" s="155"/>
      <c r="E22" s="59">
        <v>228095231</v>
      </c>
      <c r="F22" s="60">
        <v>112264692</v>
      </c>
      <c r="G22" s="60">
        <v>119785323</v>
      </c>
      <c r="H22" s="60">
        <v>119785323</v>
      </c>
      <c r="I22" s="60">
        <v>119785321</v>
      </c>
      <c r="J22" s="60">
        <v>119785321</v>
      </c>
      <c r="K22" s="60">
        <v>119785321</v>
      </c>
      <c r="L22" s="60">
        <v>119785321</v>
      </c>
      <c r="M22" s="60">
        <v>119785321</v>
      </c>
      <c r="N22" s="60">
        <v>119785321</v>
      </c>
      <c r="O22" s="60">
        <v>119785321</v>
      </c>
      <c r="P22" s="60">
        <v>119785321</v>
      </c>
      <c r="Q22" s="60">
        <v>119785321</v>
      </c>
      <c r="R22" s="60">
        <v>119785321</v>
      </c>
      <c r="S22" s="60"/>
      <c r="T22" s="60"/>
      <c r="U22" s="60"/>
      <c r="V22" s="60"/>
      <c r="W22" s="60">
        <v>119785321</v>
      </c>
      <c r="X22" s="60">
        <v>84198519</v>
      </c>
      <c r="Y22" s="60">
        <v>35586802</v>
      </c>
      <c r="Z22" s="140">
        <v>42.27</v>
      </c>
      <c r="AA22" s="62">
        <v>112264692</v>
      </c>
    </row>
    <row r="23" spans="1:27" ht="13.5">
      <c r="A23" s="249" t="s">
        <v>158</v>
      </c>
      <c r="B23" s="182"/>
      <c r="C23" s="155">
        <v>230245210</v>
      </c>
      <c r="D23" s="155"/>
      <c r="E23" s="59">
        <v>484415993</v>
      </c>
      <c r="F23" s="60">
        <v>234245210</v>
      </c>
      <c r="G23" s="159">
        <v>489669096</v>
      </c>
      <c r="H23" s="159">
        <v>489669096</v>
      </c>
      <c r="I23" s="159">
        <v>489669096</v>
      </c>
      <c r="J23" s="60">
        <v>489669096</v>
      </c>
      <c r="K23" s="159">
        <v>531965094</v>
      </c>
      <c r="L23" s="159">
        <v>574382337</v>
      </c>
      <c r="M23" s="60">
        <v>619344614</v>
      </c>
      <c r="N23" s="159">
        <v>619344614</v>
      </c>
      <c r="O23" s="159">
        <v>666105383</v>
      </c>
      <c r="P23" s="159">
        <v>715307064</v>
      </c>
      <c r="Q23" s="60">
        <v>767165636</v>
      </c>
      <c r="R23" s="159">
        <v>767165636</v>
      </c>
      <c r="S23" s="159"/>
      <c r="T23" s="60"/>
      <c r="U23" s="159"/>
      <c r="V23" s="159"/>
      <c r="W23" s="159">
        <v>767165636</v>
      </c>
      <c r="X23" s="60">
        <v>175683908</v>
      </c>
      <c r="Y23" s="159">
        <v>591481728</v>
      </c>
      <c r="Z23" s="141">
        <v>336.67</v>
      </c>
      <c r="AA23" s="225">
        <v>234245210</v>
      </c>
    </row>
    <row r="24" spans="1:27" ht="13.5">
      <c r="A24" s="250" t="s">
        <v>57</v>
      </c>
      <c r="B24" s="253"/>
      <c r="C24" s="168">
        <f aca="true" t="shared" si="1" ref="C24:Y24">SUM(C15:C23)</f>
        <v>18520964955</v>
      </c>
      <c r="D24" s="168">
        <f>SUM(D15:D23)</f>
        <v>0</v>
      </c>
      <c r="E24" s="76">
        <f t="shared" si="1"/>
        <v>19267621046</v>
      </c>
      <c r="F24" s="77">
        <f t="shared" si="1"/>
        <v>18933192458</v>
      </c>
      <c r="G24" s="77">
        <f t="shared" si="1"/>
        <v>18587432879</v>
      </c>
      <c r="H24" s="77">
        <f t="shared" si="1"/>
        <v>18587432879</v>
      </c>
      <c r="I24" s="77">
        <f t="shared" si="1"/>
        <v>18783265411</v>
      </c>
      <c r="J24" s="77">
        <f t="shared" si="1"/>
        <v>18783265411</v>
      </c>
      <c r="K24" s="77">
        <f t="shared" si="1"/>
        <v>18809425352</v>
      </c>
      <c r="L24" s="77">
        <f t="shared" si="1"/>
        <v>18975023747</v>
      </c>
      <c r="M24" s="77">
        <f t="shared" si="1"/>
        <v>19274423050</v>
      </c>
      <c r="N24" s="77">
        <f t="shared" si="1"/>
        <v>19274423050</v>
      </c>
      <c r="O24" s="77">
        <f t="shared" si="1"/>
        <v>19357899908</v>
      </c>
      <c r="P24" s="77">
        <f t="shared" si="1"/>
        <v>19437077352</v>
      </c>
      <c r="Q24" s="77">
        <f t="shared" si="1"/>
        <v>19576875655</v>
      </c>
      <c r="R24" s="77">
        <f t="shared" si="1"/>
        <v>19576875655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19576875655</v>
      </c>
      <c r="X24" s="77">
        <f t="shared" si="1"/>
        <v>14199894345</v>
      </c>
      <c r="Y24" s="77">
        <f t="shared" si="1"/>
        <v>5376981310</v>
      </c>
      <c r="Z24" s="212">
        <f>+IF(X24&lt;&gt;0,+(Y24/X24)*100,0)</f>
        <v>37.866347307670765</v>
      </c>
      <c r="AA24" s="79">
        <f>SUM(AA15:AA23)</f>
        <v>18933192458</v>
      </c>
    </row>
    <row r="25" spans="1:27" ht="13.5">
      <c r="A25" s="250" t="s">
        <v>159</v>
      </c>
      <c r="B25" s="251"/>
      <c r="C25" s="168">
        <f aca="true" t="shared" si="2" ref="C25:Y25">+C12+C24</f>
        <v>20994139037</v>
      </c>
      <c r="D25" s="168">
        <f>+D12+D24</f>
        <v>0</v>
      </c>
      <c r="E25" s="72">
        <f t="shared" si="2"/>
        <v>23191085528</v>
      </c>
      <c r="F25" s="73">
        <f t="shared" si="2"/>
        <v>22518363313</v>
      </c>
      <c r="G25" s="73">
        <f t="shared" si="2"/>
        <v>22160084769</v>
      </c>
      <c r="H25" s="73">
        <f t="shared" si="2"/>
        <v>22160084769</v>
      </c>
      <c r="I25" s="73">
        <f t="shared" si="2"/>
        <v>22098116566</v>
      </c>
      <c r="J25" s="73">
        <f t="shared" si="2"/>
        <v>22098116566</v>
      </c>
      <c r="K25" s="73">
        <f t="shared" si="2"/>
        <v>21542708487</v>
      </c>
      <c r="L25" s="73">
        <f t="shared" si="2"/>
        <v>21799394891</v>
      </c>
      <c r="M25" s="73">
        <f t="shared" si="2"/>
        <v>22359691608</v>
      </c>
      <c r="N25" s="73">
        <f t="shared" si="2"/>
        <v>22359691608</v>
      </c>
      <c r="O25" s="73">
        <f t="shared" si="2"/>
        <v>22394014988</v>
      </c>
      <c r="P25" s="73">
        <f t="shared" si="2"/>
        <v>22728173671</v>
      </c>
      <c r="Q25" s="73">
        <f t="shared" si="2"/>
        <v>23400914357</v>
      </c>
      <c r="R25" s="73">
        <f t="shared" si="2"/>
        <v>23400914357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23400914357</v>
      </c>
      <c r="X25" s="73">
        <f t="shared" si="2"/>
        <v>16888772487</v>
      </c>
      <c r="Y25" s="73">
        <f t="shared" si="2"/>
        <v>6512141870</v>
      </c>
      <c r="Z25" s="170">
        <f>+IF(X25&lt;&gt;0,+(Y25/X25)*100,0)</f>
        <v>38.55900051358185</v>
      </c>
      <c r="AA25" s="74">
        <f>+AA12+AA24</f>
        <v>22518363313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152539674</v>
      </c>
      <c r="D30" s="155"/>
      <c r="E30" s="59">
        <v>182425287</v>
      </c>
      <c r="F30" s="60">
        <v>182425287</v>
      </c>
      <c r="G30" s="60">
        <v>158883662</v>
      </c>
      <c r="H30" s="60">
        <v>158883662</v>
      </c>
      <c r="I30" s="60">
        <v>158883662</v>
      </c>
      <c r="J30" s="60">
        <v>158883662</v>
      </c>
      <c r="K30" s="60">
        <v>158883662</v>
      </c>
      <c r="L30" s="60">
        <v>158883662</v>
      </c>
      <c r="M30" s="60">
        <v>158883662</v>
      </c>
      <c r="N30" s="60">
        <v>158883662</v>
      </c>
      <c r="O30" s="60">
        <v>158883661</v>
      </c>
      <c r="P30" s="60">
        <v>158883661</v>
      </c>
      <c r="Q30" s="60">
        <v>158883662</v>
      </c>
      <c r="R30" s="60">
        <v>158883662</v>
      </c>
      <c r="S30" s="60"/>
      <c r="T30" s="60"/>
      <c r="U30" s="60"/>
      <c r="V30" s="60"/>
      <c r="W30" s="60">
        <v>158883662</v>
      </c>
      <c r="X30" s="60">
        <v>136818965</v>
      </c>
      <c r="Y30" s="60">
        <v>22064697</v>
      </c>
      <c r="Z30" s="140">
        <v>16.13</v>
      </c>
      <c r="AA30" s="62">
        <v>182425287</v>
      </c>
    </row>
    <row r="31" spans="1:27" ht="13.5">
      <c r="A31" s="249" t="s">
        <v>163</v>
      </c>
      <c r="B31" s="182"/>
      <c r="C31" s="155">
        <v>150182327</v>
      </c>
      <c r="D31" s="155"/>
      <c r="E31" s="59">
        <v>173928890</v>
      </c>
      <c r="F31" s="60">
        <v>182441994</v>
      </c>
      <c r="G31" s="60">
        <v>239723957</v>
      </c>
      <c r="H31" s="60">
        <v>239723957</v>
      </c>
      <c r="I31" s="60">
        <v>239723957</v>
      </c>
      <c r="J31" s="60">
        <v>239723957</v>
      </c>
      <c r="K31" s="60">
        <v>151593535</v>
      </c>
      <c r="L31" s="60">
        <v>152045788</v>
      </c>
      <c r="M31" s="60">
        <v>152113188</v>
      </c>
      <c r="N31" s="60">
        <v>152113188</v>
      </c>
      <c r="O31" s="60">
        <v>152264364</v>
      </c>
      <c r="P31" s="60">
        <v>151616019</v>
      </c>
      <c r="Q31" s="60">
        <v>151515780</v>
      </c>
      <c r="R31" s="60">
        <v>151515780</v>
      </c>
      <c r="S31" s="60"/>
      <c r="T31" s="60"/>
      <c r="U31" s="60"/>
      <c r="V31" s="60"/>
      <c r="W31" s="60">
        <v>151515780</v>
      </c>
      <c r="X31" s="60">
        <v>136831496</v>
      </c>
      <c r="Y31" s="60">
        <v>14684284</v>
      </c>
      <c r="Z31" s="140">
        <v>10.73</v>
      </c>
      <c r="AA31" s="62">
        <v>182441994</v>
      </c>
    </row>
    <row r="32" spans="1:27" ht="13.5">
      <c r="A32" s="249" t="s">
        <v>164</v>
      </c>
      <c r="B32" s="182"/>
      <c r="C32" s="155">
        <v>1877396884</v>
      </c>
      <c r="D32" s="155"/>
      <c r="E32" s="59">
        <v>2571537938</v>
      </c>
      <c r="F32" s="60">
        <v>2924055988</v>
      </c>
      <c r="G32" s="60">
        <v>2538246095</v>
      </c>
      <c r="H32" s="60">
        <v>2538246095</v>
      </c>
      <c r="I32" s="60">
        <v>2538246095</v>
      </c>
      <c r="J32" s="60">
        <v>2538246095</v>
      </c>
      <c r="K32" s="60">
        <v>1783713606</v>
      </c>
      <c r="L32" s="60">
        <v>1940459964</v>
      </c>
      <c r="M32" s="60">
        <v>2259817808</v>
      </c>
      <c r="N32" s="60">
        <v>2259817808</v>
      </c>
      <c r="O32" s="60">
        <v>2132528681</v>
      </c>
      <c r="P32" s="60">
        <v>2172839492</v>
      </c>
      <c r="Q32" s="60">
        <v>2183815857</v>
      </c>
      <c r="R32" s="60">
        <v>2183815857</v>
      </c>
      <c r="S32" s="60"/>
      <c r="T32" s="60"/>
      <c r="U32" s="60"/>
      <c r="V32" s="60"/>
      <c r="W32" s="60">
        <v>2183815857</v>
      </c>
      <c r="X32" s="60">
        <v>2193041991</v>
      </c>
      <c r="Y32" s="60">
        <v>-9226134</v>
      </c>
      <c r="Z32" s="140">
        <v>-0.42</v>
      </c>
      <c r="AA32" s="62">
        <v>2924055988</v>
      </c>
    </row>
    <row r="33" spans="1:27" ht="13.5">
      <c r="A33" s="249" t="s">
        <v>165</v>
      </c>
      <c r="B33" s="182"/>
      <c r="C33" s="155">
        <v>339545578</v>
      </c>
      <c r="D33" s="155"/>
      <c r="E33" s="59">
        <v>362612580</v>
      </c>
      <c r="F33" s="60">
        <v>337612580</v>
      </c>
      <c r="G33" s="60">
        <v>356931299</v>
      </c>
      <c r="H33" s="60">
        <v>356931299</v>
      </c>
      <c r="I33" s="60">
        <v>356931299</v>
      </c>
      <c r="J33" s="60">
        <v>356931299</v>
      </c>
      <c r="K33" s="60">
        <v>356931299</v>
      </c>
      <c r="L33" s="60">
        <v>356931299</v>
      </c>
      <c r="M33" s="60">
        <v>356931299</v>
      </c>
      <c r="N33" s="60">
        <v>356931299</v>
      </c>
      <c r="O33" s="60">
        <v>356931299</v>
      </c>
      <c r="P33" s="60">
        <v>356931299</v>
      </c>
      <c r="Q33" s="60">
        <v>356931299</v>
      </c>
      <c r="R33" s="60">
        <v>356931299</v>
      </c>
      <c r="S33" s="60"/>
      <c r="T33" s="60"/>
      <c r="U33" s="60"/>
      <c r="V33" s="60"/>
      <c r="W33" s="60">
        <v>356931299</v>
      </c>
      <c r="X33" s="60">
        <v>253209435</v>
      </c>
      <c r="Y33" s="60">
        <v>103721864</v>
      </c>
      <c r="Z33" s="140">
        <v>40.96</v>
      </c>
      <c r="AA33" s="62">
        <v>337612580</v>
      </c>
    </row>
    <row r="34" spans="1:27" ht="13.5">
      <c r="A34" s="250" t="s">
        <v>58</v>
      </c>
      <c r="B34" s="251"/>
      <c r="C34" s="168">
        <f aca="true" t="shared" si="3" ref="C34:Y34">SUM(C29:C33)</f>
        <v>2519664463</v>
      </c>
      <c r="D34" s="168">
        <f>SUM(D29:D33)</f>
        <v>0</v>
      </c>
      <c r="E34" s="72">
        <f t="shared" si="3"/>
        <v>3290504695</v>
      </c>
      <c r="F34" s="73">
        <f t="shared" si="3"/>
        <v>3626535849</v>
      </c>
      <c r="G34" s="73">
        <f t="shared" si="3"/>
        <v>3293785013</v>
      </c>
      <c r="H34" s="73">
        <f t="shared" si="3"/>
        <v>3293785013</v>
      </c>
      <c r="I34" s="73">
        <f t="shared" si="3"/>
        <v>3293785013</v>
      </c>
      <c r="J34" s="73">
        <f t="shared" si="3"/>
        <v>3293785013</v>
      </c>
      <c r="K34" s="73">
        <f t="shared" si="3"/>
        <v>2451122102</v>
      </c>
      <c r="L34" s="73">
        <f t="shared" si="3"/>
        <v>2608320713</v>
      </c>
      <c r="M34" s="73">
        <f t="shared" si="3"/>
        <v>2927745957</v>
      </c>
      <c r="N34" s="73">
        <f t="shared" si="3"/>
        <v>2927745957</v>
      </c>
      <c r="O34" s="73">
        <f t="shared" si="3"/>
        <v>2800608005</v>
      </c>
      <c r="P34" s="73">
        <f t="shared" si="3"/>
        <v>2840270471</v>
      </c>
      <c r="Q34" s="73">
        <f t="shared" si="3"/>
        <v>2851146598</v>
      </c>
      <c r="R34" s="73">
        <f t="shared" si="3"/>
        <v>2851146598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2851146598</v>
      </c>
      <c r="X34" s="73">
        <f t="shared" si="3"/>
        <v>2719901887</v>
      </c>
      <c r="Y34" s="73">
        <f t="shared" si="3"/>
        <v>131244711</v>
      </c>
      <c r="Z34" s="170">
        <f>+IF(X34&lt;&gt;0,+(Y34/X34)*100,0)</f>
        <v>4.8253472534173065</v>
      </c>
      <c r="AA34" s="74">
        <f>SUM(AA29:AA33)</f>
        <v>3626535849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1078600558</v>
      </c>
      <c r="D37" s="155"/>
      <c r="E37" s="59">
        <v>1123223218</v>
      </c>
      <c r="F37" s="60">
        <v>1110723218</v>
      </c>
      <c r="G37" s="60">
        <v>1286619512</v>
      </c>
      <c r="H37" s="60">
        <v>1286619512</v>
      </c>
      <c r="I37" s="60">
        <v>1286619512</v>
      </c>
      <c r="J37" s="60">
        <v>1286619512</v>
      </c>
      <c r="K37" s="60">
        <v>1685508166</v>
      </c>
      <c r="L37" s="60">
        <v>1704584014</v>
      </c>
      <c r="M37" s="60">
        <v>1746371721</v>
      </c>
      <c r="N37" s="60">
        <v>1746371721</v>
      </c>
      <c r="O37" s="60">
        <v>1769083580</v>
      </c>
      <c r="P37" s="60">
        <v>1812554008</v>
      </c>
      <c r="Q37" s="60">
        <v>1856951033</v>
      </c>
      <c r="R37" s="60">
        <v>1856951033</v>
      </c>
      <c r="S37" s="60"/>
      <c r="T37" s="60"/>
      <c r="U37" s="60"/>
      <c r="V37" s="60"/>
      <c r="W37" s="60">
        <v>1856951033</v>
      </c>
      <c r="X37" s="60">
        <v>833042414</v>
      </c>
      <c r="Y37" s="60">
        <v>1023908619</v>
      </c>
      <c r="Z37" s="140">
        <v>122.91</v>
      </c>
      <c r="AA37" s="62">
        <v>1110723218</v>
      </c>
    </row>
    <row r="38" spans="1:27" ht="13.5">
      <c r="A38" s="249" t="s">
        <v>165</v>
      </c>
      <c r="B38" s="182"/>
      <c r="C38" s="155">
        <v>2044394918</v>
      </c>
      <c r="D38" s="155"/>
      <c r="E38" s="59">
        <v>2034047918</v>
      </c>
      <c r="F38" s="60">
        <v>1193894355</v>
      </c>
      <c r="G38" s="60">
        <v>1671868316</v>
      </c>
      <c r="H38" s="60">
        <v>1671868316</v>
      </c>
      <c r="I38" s="60">
        <v>1671868316</v>
      </c>
      <c r="J38" s="60">
        <v>1671868316</v>
      </c>
      <c r="K38" s="60">
        <v>1519788357</v>
      </c>
      <c r="L38" s="60">
        <v>1525200302</v>
      </c>
      <c r="M38" s="60">
        <v>1532594846</v>
      </c>
      <c r="N38" s="60">
        <v>1532594846</v>
      </c>
      <c r="O38" s="60">
        <v>1534577445</v>
      </c>
      <c r="P38" s="60">
        <v>1544511688</v>
      </c>
      <c r="Q38" s="60">
        <v>1555576696</v>
      </c>
      <c r="R38" s="60">
        <v>1555576696</v>
      </c>
      <c r="S38" s="60"/>
      <c r="T38" s="60"/>
      <c r="U38" s="60"/>
      <c r="V38" s="60"/>
      <c r="W38" s="60">
        <v>1555576696</v>
      </c>
      <c r="X38" s="60">
        <v>895420766</v>
      </c>
      <c r="Y38" s="60">
        <v>660155930</v>
      </c>
      <c r="Z38" s="140">
        <v>73.73</v>
      </c>
      <c r="AA38" s="62">
        <v>1193894355</v>
      </c>
    </row>
    <row r="39" spans="1:27" ht="13.5">
      <c r="A39" s="250" t="s">
        <v>59</v>
      </c>
      <c r="B39" s="253"/>
      <c r="C39" s="168">
        <f aca="true" t="shared" si="4" ref="C39:Y39">SUM(C37:C38)</f>
        <v>3122995476</v>
      </c>
      <c r="D39" s="168">
        <f>SUM(D37:D38)</f>
        <v>0</v>
      </c>
      <c r="E39" s="76">
        <f t="shared" si="4"/>
        <v>3157271136</v>
      </c>
      <c r="F39" s="77">
        <f t="shared" si="4"/>
        <v>2304617573</v>
      </c>
      <c r="G39" s="77">
        <f t="shared" si="4"/>
        <v>2958487828</v>
      </c>
      <c r="H39" s="77">
        <f t="shared" si="4"/>
        <v>2958487828</v>
      </c>
      <c r="I39" s="77">
        <f t="shared" si="4"/>
        <v>2958487828</v>
      </c>
      <c r="J39" s="77">
        <f t="shared" si="4"/>
        <v>2958487828</v>
      </c>
      <c r="K39" s="77">
        <f t="shared" si="4"/>
        <v>3205296523</v>
      </c>
      <c r="L39" s="77">
        <f t="shared" si="4"/>
        <v>3229784316</v>
      </c>
      <c r="M39" s="77">
        <f t="shared" si="4"/>
        <v>3278966567</v>
      </c>
      <c r="N39" s="77">
        <f t="shared" si="4"/>
        <v>3278966567</v>
      </c>
      <c r="O39" s="77">
        <f t="shared" si="4"/>
        <v>3303661025</v>
      </c>
      <c r="P39" s="77">
        <f t="shared" si="4"/>
        <v>3357065696</v>
      </c>
      <c r="Q39" s="77">
        <f t="shared" si="4"/>
        <v>3412527729</v>
      </c>
      <c r="R39" s="77">
        <f t="shared" si="4"/>
        <v>3412527729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3412527729</v>
      </c>
      <c r="X39" s="77">
        <f t="shared" si="4"/>
        <v>1728463180</v>
      </c>
      <c r="Y39" s="77">
        <f t="shared" si="4"/>
        <v>1684064549</v>
      </c>
      <c r="Z39" s="212">
        <f>+IF(X39&lt;&gt;0,+(Y39/X39)*100,0)</f>
        <v>97.43132329842283</v>
      </c>
      <c r="AA39" s="79">
        <f>SUM(AA37:AA38)</f>
        <v>2304617573</v>
      </c>
    </row>
    <row r="40" spans="1:27" ht="13.5">
      <c r="A40" s="250" t="s">
        <v>167</v>
      </c>
      <c r="B40" s="251"/>
      <c r="C40" s="168">
        <f aca="true" t="shared" si="5" ref="C40:Y40">+C34+C39</f>
        <v>5642659939</v>
      </c>
      <c r="D40" s="168">
        <f>+D34+D39</f>
        <v>0</v>
      </c>
      <c r="E40" s="72">
        <f t="shared" si="5"/>
        <v>6447775831</v>
      </c>
      <c r="F40" s="73">
        <f t="shared" si="5"/>
        <v>5931153422</v>
      </c>
      <c r="G40" s="73">
        <f t="shared" si="5"/>
        <v>6252272841</v>
      </c>
      <c r="H40" s="73">
        <f t="shared" si="5"/>
        <v>6252272841</v>
      </c>
      <c r="I40" s="73">
        <f t="shared" si="5"/>
        <v>6252272841</v>
      </c>
      <c r="J40" s="73">
        <f t="shared" si="5"/>
        <v>6252272841</v>
      </c>
      <c r="K40" s="73">
        <f t="shared" si="5"/>
        <v>5656418625</v>
      </c>
      <c r="L40" s="73">
        <f t="shared" si="5"/>
        <v>5838105029</v>
      </c>
      <c r="M40" s="73">
        <f t="shared" si="5"/>
        <v>6206712524</v>
      </c>
      <c r="N40" s="73">
        <f t="shared" si="5"/>
        <v>6206712524</v>
      </c>
      <c r="O40" s="73">
        <f t="shared" si="5"/>
        <v>6104269030</v>
      </c>
      <c r="P40" s="73">
        <f t="shared" si="5"/>
        <v>6197336167</v>
      </c>
      <c r="Q40" s="73">
        <f t="shared" si="5"/>
        <v>6263674327</v>
      </c>
      <c r="R40" s="73">
        <f t="shared" si="5"/>
        <v>6263674327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6263674327</v>
      </c>
      <c r="X40" s="73">
        <f t="shared" si="5"/>
        <v>4448365067</v>
      </c>
      <c r="Y40" s="73">
        <f t="shared" si="5"/>
        <v>1815309260</v>
      </c>
      <c r="Z40" s="170">
        <f>+IF(X40&lt;&gt;0,+(Y40/X40)*100,0)</f>
        <v>40.80845957241216</v>
      </c>
      <c r="AA40" s="74">
        <f>+AA34+AA39</f>
        <v>5931153422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15351479098</v>
      </c>
      <c r="D42" s="257">
        <f>+D25-D40</f>
        <v>0</v>
      </c>
      <c r="E42" s="258">
        <f t="shared" si="6"/>
        <v>16743309697</v>
      </c>
      <c r="F42" s="259">
        <f t="shared" si="6"/>
        <v>16587209891</v>
      </c>
      <c r="G42" s="259">
        <f t="shared" si="6"/>
        <v>15907811928</v>
      </c>
      <c r="H42" s="259">
        <f t="shared" si="6"/>
        <v>15907811928</v>
      </c>
      <c r="I42" s="259">
        <f t="shared" si="6"/>
        <v>15845843725</v>
      </c>
      <c r="J42" s="259">
        <f t="shared" si="6"/>
        <v>15845843725</v>
      </c>
      <c r="K42" s="259">
        <f t="shared" si="6"/>
        <v>15886289862</v>
      </c>
      <c r="L42" s="259">
        <f t="shared" si="6"/>
        <v>15961289862</v>
      </c>
      <c r="M42" s="259">
        <f t="shared" si="6"/>
        <v>16152979084</v>
      </c>
      <c r="N42" s="259">
        <f t="shared" si="6"/>
        <v>16152979084</v>
      </c>
      <c r="O42" s="259">
        <f t="shared" si="6"/>
        <v>16289745958</v>
      </c>
      <c r="P42" s="259">
        <f t="shared" si="6"/>
        <v>16530837504</v>
      </c>
      <c r="Q42" s="259">
        <f t="shared" si="6"/>
        <v>17137240030</v>
      </c>
      <c r="R42" s="259">
        <f t="shared" si="6"/>
        <v>17137240030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17137240030</v>
      </c>
      <c r="X42" s="259">
        <f t="shared" si="6"/>
        <v>12440407420</v>
      </c>
      <c r="Y42" s="259">
        <f t="shared" si="6"/>
        <v>4696832610</v>
      </c>
      <c r="Z42" s="260">
        <f>+IF(X42&lt;&gt;0,+(Y42/X42)*100,0)</f>
        <v>37.7546526526862</v>
      </c>
      <c r="AA42" s="261">
        <f>+AA25-AA40</f>
        <v>16587209891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13234095693</v>
      </c>
      <c r="D45" s="155"/>
      <c r="E45" s="59">
        <v>13781175351</v>
      </c>
      <c r="F45" s="60">
        <v>14375075545</v>
      </c>
      <c r="G45" s="60">
        <v>13848888110</v>
      </c>
      <c r="H45" s="60">
        <v>13848888110</v>
      </c>
      <c r="I45" s="60">
        <v>13848888110</v>
      </c>
      <c r="J45" s="60">
        <v>13848888110</v>
      </c>
      <c r="K45" s="60">
        <v>13848888110</v>
      </c>
      <c r="L45" s="60">
        <v>13848888110</v>
      </c>
      <c r="M45" s="60">
        <v>13848888110</v>
      </c>
      <c r="N45" s="60">
        <v>13848888110</v>
      </c>
      <c r="O45" s="60">
        <v>13848888110</v>
      </c>
      <c r="P45" s="60">
        <v>13848888110</v>
      </c>
      <c r="Q45" s="60">
        <v>14101196968</v>
      </c>
      <c r="R45" s="60">
        <v>14101196968</v>
      </c>
      <c r="S45" s="60"/>
      <c r="T45" s="60"/>
      <c r="U45" s="60"/>
      <c r="V45" s="60"/>
      <c r="W45" s="60">
        <v>14101196968</v>
      </c>
      <c r="X45" s="60">
        <v>10781306659</v>
      </c>
      <c r="Y45" s="60">
        <v>3319890309</v>
      </c>
      <c r="Z45" s="139">
        <v>30.79</v>
      </c>
      <c r="AA45" s="62">
        <v>14375075545</v>
      </c>
    </row>
    <row r="46" spans="1:27" ht="13.5">
      <c r="A46" s="249" t="s">
        <v>171</v>
      </c>
      <c r="B46" s="182"/>
      <c r="C46" s="155">
        <v>2117383405</v>
      </c>
      <c r="D46" s="155"/>
      <c r="E46" s="59">
        <v>2962134346</v>
      </c>
      <c r="F46" s="60">
        <v>2212134346</v>
      </c>
      <c r="G46" s="60">
        <v>2058923818</v>
      </c>
      <c r="H46" s="60">
        <v>2058923818</v>
      </c>
      <c r="I46" s="60">
        <v>1996955615</v>
      </c>
      <c r="J46" s="60">
        <v>1996955615</v>
      </c>
      <c r="K46" s="60">
        <v>2037401752</v>
      </c>
      <c r="L46" s="60">
        <v>2112401752</v>
      </c>
      <c r="M46" s="60">
        <v>2304090974</v>
      </c>
      <c r="N46" s="60">
        <v>2304090974</v>
      </c>
      <c r="O46" s="60">
        <v>2440857848</v>
      </c>
      <c r="P46" s="60">
        <v>2681949394</v>
      </c>
      <c r="Q46" s="60">
        <v>3036043062</v>
      </c>
      <c r="R46" s="60">
        <v>3036043062</v>
      </c>
      <c r="S46" s="60"/>
      <c r="T46" s="60"/>
      <c r="U46" s="60"/>
      <c r="V46" s="60"/>
      <c r="W46" s="60">
        <v>3036043062</v>
      </c>
      <c r="X46" s="60">
        <v>1659100760</v>
      </c>
      <c r="Y46" s="60">
        <v>1376942302</v>
      </c>
      <c r="Z46" s="139">
        <v>82.99</v>
      </c>
      <c r="AA46" s="62">
        <v>2212134346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15351479098</v>
      </c>
      <c r="D48" s="217">
        <f>SUM(D45:D47)</f>
        <v>0</v>
      </c>
      <c r="E48" s="264">
        <f t="shared" si="7"/>
        <v>16743309697</v>
      </c>
      <c r="F48" s="219">
        <f t="shared" si="7"/>
        <v>16587209891</v>
      </c>
      <c r="G48" s="219">
        <f t="shared" si="7"/>
        <v>15907811928</v>
      </c>
      <c r="H48" s="219">
        <f t="shared" si="7"/>
        <v>15907811928</v>
      </c>
      <c r="I48" s="219">
        <f t="shared" si="7"/>
        <v>15845843725</v>
      </c>
      <c r="J48" s="219">
        <f t="shared" si="7"/>
        <v>15845843725</v>
      </c>
      <c r="K48" s="219">
        <f t="shared" si="7"/>
        <v>15886289862</v>
      </c>
      <c r="L48" s="219">
        <f t="shared" si="7"/>
        <v>15961289862</v>
      </c>
      <c r="M48" s="219">
        <f t="shared" si="7"/>
        <v>16152979084</v>
      </c>
      <c r="N48" s="219">
        <f t="shared" si="7"/>
        <v>16152979084</v>
      </c>
      <c r="O48" s="219">
        <f t="shared" si="7"/>
        <v>16289745958</v>
      </c>
      <c r="P48" s="219">
        <f t="shared" si="7"/>
        <v>16530837504</v>
      </c>
      <c r="Q48" s="219">
        <f t="shared" si="7"/>
        <v>17137240030</v>
      </c>
      <c r="R48" s="219">
        <f t="shared" si="7"/>
        <v>17137240030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17137240030</v>
      </c>
      <c r="X48" s="219">
        <f t="shared" si="7"/>
        <v>12440407419</v>
      </c>
      <c r="Y48" s="219">
        <f t="shared" si="7"/>
        <v>4696832611</v>
      </c>
      <c r="Z48" s="265">
        <f>+IF(X48&lt;&gt;0,+(Y48/X48)*100,0)</f>
        <v>37.75465266375936</v>
      </c>
      <c r="AA48" s="232">
        <f>SUM(AA45:AA47)</f>
        <v>16587209891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1048040153</v>
      </c>
      <c r="F6" s="60">
        <v>1048040152</v>
      </c>
      <c r="G6" s="60">
        <v>108850642</v>
      </c>
      <c r="H6" s="60">
        <v>183824048</v>
      </c>
      <c r="I6" s="60">
        <v>127514326</v>
      </c>
      <c r="J6" s="60">
        <v>420189016</v>
      </c>
      <c r="K6" s="60">
        <v>83396223</v>
      </c>
      <c r="L6" s="60">
        <v>276452035</v>
      </c>
      <c r="M6" s="60">
        <v>76949462</v>
      </c>
      <c r="N6" s="60">
        <v>436797720</v>
      </c>
      <c r="O6" s="60">
        <v>75116686</v>
      </c>
      <c r="P6" s="60">
        <v>106859652</v>
      </c>
      <c r="Q6" s="60">
        <v>111195091</v>
      </c>
      <c r="R6" s="60">
        <v>293171429</v>
      </c>
      <c r="S6" s="60"/>
      <c r="T6" s="60"/>
      <c r="U6" s="60"/>
      <c r="V6" s="60"/>
      <c r="W6" s="60">
        <v>1150158165</v>
      </c>
      <c r="X6" s="60">
        <v>978478114</v>
      </c>
      <c r="Y6" s="60">
        <v>171680051</v>
      </c>
      <c r="Z6" s="140">
        <v>17.55</v>
      </c>
      <c r="AA6" s="62">
        <v>1048040152</v>
      </c>
    </row>
    <row r="7" spans="1:27" ht="13.5">
      <c r="A7" s="249" t="s">
        <v>32</v>
      </c>
      <c r="B7" s="182"/>
      <c r="C7" s="155">
        <v>3410181376</v>
      </c>
      <c r="D7" s="155"/>
      <c r="E7" s="59">
        <v>3299291358</v>
      </c>
      <c r="F7" s="60">
        <v>3299291360</v>
      </c>
      <c r="G7" s="60">
        <v>273084130</v>
      </c>
      <c r="H7" s="60">
        <v>335526760</v>
      </c>
      <c r="I7" s="60">
        <v>302729360</v>
      </c>
      <c r="J7" s="60">
        <v>911340250</v>
      </c>
      <c r="K7" s="60">
        <v>288347748</v>
      </c>
      <c r="L7" s="60">
        <v>360733571</v>
      </c>
      <c r="M7" s="60">
        <v>226730702</v>
      </c>
      <c r="N7" s="60">
        <v>875812021</v>
      </c>
      <c r="O7" s="60">
        <v>232216459</v>
      </c>
      <c r="P7" s="60">
        <v>215519231</v>
      </c>
      <c r="Q7" s="60">
        <v>253279989</v>
      </c>
      <c r="R7" s="60">
        <v>701015679</v>
      </c>
      <c r="S7" s="60"/>
      <c r="T7" s="60"/>
      <c r="U7" s="60"/>
      <c r="V7" s="60"/>
      <c r="W7" s="60">
        <v>2488167950</v>
      </c>
      <c r="X7" s="60">
        <v>2531337782</v>
      </c>
      <c r="Y7" s="60">
        <v>-43169832</v>
      </c>
      <c r="Z7" s="140">
        <v>-1.71</v>
      </c>
      <c r="AA7" s="62">
        <v>3299291360</v>
      </c>
    </row>
    <row r="8" spans="1:27" ht="13.5">
      <c r="A8" s="249" t="s">
        <v>178</v>
      </c>
      <c r="B8" s="182"/>
      <c r="C8" s="155">
        <v>4362110</v>
      </c>
      <c r="D8" s="155"/>
      <c r="E8" s="59">
        <v>115530601</v>
      </c>
      <c r="F8" s="60">
        <v>115530599</v>
      </c>
      <c r="G8" s="60">
        <v>84159564</v>
      </c>
      <c r="H8" s="60">
        <v>191847421</v>
      </c>
      <c r="I8" s="60">
        <v>118418273</v>
      </c>
      <c r="J8" s="60">
        <v>394425258</v>
      </c>
      <c r="K8" s="60">
        <v>81544171</v>
      </c>
      <c r="L8" s="60">
        <v>154870893</v>
      </c>
      <c r="M8" s="60">
        <v>125019374</v>
      </c>
      <c r="N8" s="60">
        <v>361434438</v>
      </c>
      <c r="O8" s="60">
        <v>618417948</v>
      </c>
      <c r="P8" s="60">
        <v>43210536</v>
      </c>
      <c r="Q8" s="60">
        <v>15453072</v>
      </c>
      <c r="R8" s="60">
        <v>677081556</v>
      </c>
      <c r="S8" s="60"/>
      <c r="T8" s="60"/>
      <c r="U8" s="60"/>
      <c r="V8" s="60"/>
      <c r="W8" s="60">
        <v>1432941252</v>
      </c>
      <c r="X8" s="60">
        <v>870778826</v>
      </c>
      <c r="Y8" s="60">
        <v>562162426</v>
      </c>
      <c r="Z8" s="140">
        <v>64.56</v>
      </c>
      <c r="AA8" s="62">
        <v>115530599</v>
      </c>
    </row>
    <row r="9" spans="1:27" ht="13.5">
      <c r="A9" s="249" t="s">
        <v>179</v>
      </c>
      <c r="B9" s="182"/>
      <c r="C9" s="155">
        <v>918094780</v>
      </c>
      <c r="D9" s="155"/>
      <c r="E9" s="59">
        <v>1040687829</v>
      </c>
      <c r="F9" s="60">
        <v>1040687830</v>
      </c>
      <c r="G9" s="60">
        <v>264401000</v>
      </c>
      <c r="H9" s="60"/>
      <c r="I9" s="60"/>
      <c r="J9" s="60">
        <v>264401000</v>
      </c>
      <c r="K9" s="60"/>
      <c r="L9" s="60">
        <v>1000000</v>
      </c>
      <c r="M9" s="60">
        <v>265232000</v>
      </c>
      <c r="N9" s="60">
        <v>266232000</v>
      </c>
      <c r="O9" s="60"/>
      <c r="P9" s="60"/>
      <c r="Q9" s="60">
        <v>262627000</v>
      </c>
      <c r="R9" s="60">
        <v>262627000</v>
      </c>
      <c r="S9" s="60"/>
      <c r="T9" s="60"/>
      <c r="U9" s="60"/>
      <c r="V9" s="60"/>
      <c r="W9" s="60">
        <v>793260000</v>
      </c>
      <c r="X9" s="60">
        <v>734654932</v>
      </c>
      <c r="Y9" s="60">
        <v>58605068</v>
      </c>
      <c r="Z9" s="140">
        <v>7.98</v>
      </c>
      <c r="AA9" s="62">
        <v>1040687830</v>
      </c>
    </row>
    <row r="10" spans="1:27" ht="13.5">
      <c r="A10" s="249" t="s">
        <v>180</v>
      </c>
      <c r="B10" s="182"/>
      <c r="C10" s="155">
        <v>948823540</v>
      </c>
      <c r="D10" s="155"/>
      <c r="E10" s="59">
        <v>1040687829</v>
      </c>
      <c r="F10" s="60">
        <v>1040687830</v>
      </c>
      <c r="G10" s="60">
        <v>269084000</v>
      </c>
      <c r="H10" s="60">
        <v>62021000</v>
      </c>
      <c r="I10" s="60"/>
      <c r="J10" s="60">
        <v>331105000</v>
      </c>
      <c r="K10" s="60">
        <v>66614000</v>
      </c>
      <c r="L10" s="60">
        <v>4112000</v>
      </c>
      <c r="M10" s="60"/>
      <c r="N10" s="60">
        <v>70726000</v>
      </c>
      <c r="O10" s="60">
        <v>57909000</v>
      </c>
      <c r="P10" s="60">
        <v>177474000</v>
      </c>
      <c r="Q10" s="60">
        <v>157910000</v>
      </c>
      <c r="R10" s="60">
        <v>393293000</v>
      </c>
      <c r="S10" s="60"/>
      <c r="T10" s="60"/>
      <c r="U10" s="60"/>
      <c r="V10" s="60"/>
      <c r="W10" s="60">
        <v>795124000</v>
      </c>
      <c r="X10" s="60">
        <v>692119132</v>
      </c>
      <c r="Y10" s="60">
        <v>103004868</v>
      </c>
      <c r="Z10" s="140">
        <v>14.88</v>
      </c>
      <c r="AA10" s="62">
        <v>1040687830</v>
      </c>
    </row>
    <row r="11" spans="1:27" ht="13.5">
      <c r="A11" s="249" t="s">
        <v>181</v>
      </c>
      <c r="B11" s="182"/>
      <c r="C11" s="155">
        <v>272276682</v>
      </c>
      <c r="D11" s="155"/>
      <c r="E11" s="59">
        <v>161872634</v>
      </c>
      <c r="F11" s="60">
        <v>161872634</v>
      </c>
      <c r="G11" s="60">
        <v>3646137</v>
      </c>
      <c r="H11" s="60">
        <v>2011145</v>
      </c>
      <c r="I11" s="60">
        <v>4626896</v>
      </c>
      <c r="J11" s="60">
        <v>10284178</v>
      </c>
      <c r="K11" s="60">
        <v>23971261</v>
      </c>
      <c r="L11" s="60">
        <v>9704295</v>
      </c>
      <c r="M11" s="60">
        <v>2748521</v>
      </c>
      <c r="N11" s="60">
        <v>36424077</v>
      </c>
      <c r="O11" s="60">
        <v>2464624</v>
      </c>
      <c r="P11" s="60">
        <v>4054032</v>
      </c>
      <c r="Q11" s="60">
        <v>3149674</v>
      </c>
      <c r="R11" s="60">
        <v>9668330</v>
      </c>
      <c r="S11" s="60"/>
      <c r="T11" s="60"/>
      <c r="U11" s="60"/>
      <c r="V11" s="60"/>
      <c r="W11" s="60">
        <v>56376585</v>
      </c>
      <c r="X11" s="60">
        <v>94252781</v>
      </c>
      <c r="Y11" s="60">
        <v>-37876196</v>
      </c>
      <c r="Z11" s="140">
        <v>-40.19</v>
      </c>
      <c r="AA11" s="62">
        <v>161872634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-4678358902</v>
      </c>
      <c r="D14" s="155"/>
      <c r="E14" s="59">
        <v>-4842787210</v>
      </c>
      <c r="F14" s="60">
        <v>-4842787216</v>
      </c>
      <c r="G14" s="60">
        <v>-1158367438</v>
      </c>
      <c r="H14" s="60">
        <v>-742931940</v>
      </c>
      <c r="I14" s="60">
        <v>-637835952</v>
      </c>
      <c r="J14" s="60">
        <v>-2539135330</v>
      </c>
      <c r="K14" s="60">
        <v>-344011918</v>
      </c>
      <c r="L14" s="60">
        <v>-638710416</v>
      </c>
      <c r="M14" s="60">
        <v>-575182953</v>
      </c>
      <c r="N14" s="60">
        <v>-1557905287</v>
      </c>
      <c r="O14" s="60">
        <v>-648788684</v>
      </c>
      <c r="P14" s="60">
        <v>-406480109</v>
      </c>
      <c r="Q14" s="60">
        <v>-489018805</v>
      </c>
      <c r="R14" s="60">
        <v>-1544287598</v>
      </c>
      <c r="S14" s="60"/>
      <c r="T14" s="60"/>
      <c r="U14" s="60"/>
      <c r="V14" s="60"/>
      <c r="W14" s="60">
        <v>-5641328215</v>
      </c>
      <c r="X14" s="60">
        <v>-4784612467</v>
      </c>
      <c r="Y14" s="60">
        <v>-856715748</v>
      </c>
      <c r="Z14" s="140">
        <v>17.91</v>
      </c>
      <c r="AA14" s="62">
        <v>-4842787216</v>
      </c>
    </row>
    <row r="15" spans="1:27" ht="13.5">
      <c r="A15" s="249" t="s">
        <v>40</v>
      </c>
      <c r="B15" s="182"/>
      <c r="C15" s="155">
        <v>-114157257</v>
      </c>
      <c r="D15" s="155"/>
      <c r="E15" s="59"/>
      <c r="F15" s="60">
        <v>2</v>
      </c>
      <c r="G15" s="60">
        <v>-1571968</v>
      </c>
      <c r="H15" s="60">
        <v>-1617716</v>
      </c>
      <c r="I15" s="60">
        <v>-1659980</v>
      </c>
      <c r="J15" s="60">
        <v>-4849664</v>
      </c>
      <c r="K15" s="60">
        <v>-1104321</v>
      </c>
      <c r="L15" s="60">
        <v>-28003040</v>
      </c>
      <c r="M15" s="60">
        <v>-29379723</v>
      </c>
      <c r="N15" s="60">
        <v>-58487084</v>
      </c>
      <c r="O15" s="60">
        <v>-50943450</v>
      </c>
      <c r="P15" s="60">
        <v>-2751645</v>
      </c>
      <c r="Q15" s="60">
        <v>-4941108</v>
      </c>
      <c r="R15" s="60">
        <v>-58636203</v>
      </c>
      <c r="S15" s="60"/>
      <c r="T15" s="60"/>
      <c r="U15" s="60"/>
      <c r="V15" s="60"/>
      <c r="W15" s="60">
        <v>-121972951</v>
      </c>
      <c r="X15" s="60">
        <v>-68568118</v>
      </c>
      <c r="Y15" s="60">
        <v>-53404833</v>
      </c>
      <c r="Z15" s="140">
        <v>77.89</v>
      </c>
      <c r="AA15" s="62">
        <v>2</v>
      </c>
    </row>
    <row r="16" spans="1:27" ht="13.5">
      <c r="A16" s="249" t="s">
        <v>42</v>
      </c>
      <c r="B16" s="182"/>
      <c r="C16" s="155"/>
      <c r="D16" s="155"/>
      <c r="E16" s="59">
        <v>-38069023</v>
      </c>
      <c r="F16" s="60">
        <v>-38069025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-15227610</v>
      </c>
      <c r="Y16" s="60">
        <v>15227610</v>
      </c>
      <c r="Z16" s="140">
        <v>-100</v>
      </c>
      <c r="AA16" s="62">
        <v>-38069025</v>
      </c>
    </row>
    <row r="17" spans="1:27" ht="13.5">
      <c r="A17" s="250" t="s">
        <v>185</v>
      </c>
      <c r="B17" s="251"/>
      <c r="C17" s="168">
        <f aca="true" t="shared" si="0" ref="C17:Y17">SUM(C6:C16)</f>
        <v>761222329</v>
      </c>
      <c r="D17" s="168">
        <f t="shared" si="0"/>
        <v>0</v>
      </c>
      <c r="E17" s="72">
        <f t="shared" si="0"/>
        <v>1825254171</v>
      </c>
      <c r="F17" s="73">
        <f t="shared" si="0"/>
        <v>1825254166</v>
      </c>
      <c r="G17" s="73">
        <f t="shared" si="0"/>
        <v>-156713933</v>
      </c>
      <c r="H17" s="73">
        <f t="shared" si="0"/>
        <v>30680718</v>
      </c>
      <c r="I17" s="73">
        <f t="shared" si="0"/>
        <v>-86207077</v>
      </c>
      <c r="J17" s="73">
        <f t="shared" si="0"/>
        <v>-212240292</v>
      </c>
      <c r="K17" s="73">
        <f t="shared" si="0"/>
        <v>198757164</v>
      </c>
      <c r="L17" s="73">
        <f t="shared" si="0"/>
        <v>140159338</v>
      </c>
      <c r="M17" s="73">
        <f t="shared" si="0"/>
        <v>92117383</v>
      </c>
      <c r="N17" s="73">
        <f t="shared" si="0"/>
        <v>431033885</v>
      </c>
      <c r="O17" s="73">
        <f t="shared" si="0"/>
        <v>286392583</v>
      </c>
      <c r="P17" s="73">
        <f t="shared" si="0"/>
        <v>137885697</v>
      </c>
      <c r="Q17" s="73">
        <f t="shared" si="0"/>
        <v>309654913</v>
      </c>
      <c r="R17" s="73">
        <f t="shared" si="0"/>
        <v>733933193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952726786</v>
      </c>
      <c r="X17" s="73">
        <f t="shared" si="0"/>
        <v>1033213372</v>
      </c>
      <c r="Y17" s="73">
        <f t="shared" si="0"/>
        <v>-80486586</v>
      </c>
      <c r="Z17" s="170">
        <f>+IF(X17&lt;&gt;0,+(Y17/X17)*100,0)</f>
        <v>-7.78992879701135</v>
      </c>
      <c r="AA17" s="74">
        <f>SUM(AA6:AA16)</f>
        <v>1825254166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460014</v>
      </c>
      <c r="D23" s="157"/>
      <c r="E23" s="59">
        <v>300000</v>
      </c>
      <c r="F23" s="60">
        <v>300000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120000</v>
      </c>
      <c r="Y23" s="159">
        <v>-120000</v>
      </c>
      <c r="Z23" s="141">
        <v>-100</v>
      </c>
      <c r="AA23" s="225">
        <v>300000</v>
      </c>
    </row>
    <row r="24" spans="1:27" ht="13.5">
      <c r="A24" s="249" t="s">
        <v>190</v>
      </c>
      <c r="B24" s="182"/>
      <c r="C24" s="155">
        <v>-54903078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-1180260942</v>
      </c>
      <c r="D26" s="155"/>
      <c r="E26" s="59">
        <v>-1124143301</v>
      </c>
      <c r="F26" s="60">
        <v>-1124143302</v>
      </c>
      <c r="G26" s="60">
        <v>-59664933</v>
      </c>
      <c r="H26" s="60">
        <v>-58847661</v>
      </c>
      <c r="I26" s="60">
        <v>-75001511</v>
      </c>
      <c r="J26" s="60">
        <v>-193514105</v>
      </c>
      <c r="K26" s="60">
        <v>-52236374</v>
      </c>
      <c r="L26" s="60">
        <v>-108552256</v>
      </c>
      <c r="M26" s="60">
        <v>-122127186</v>
      </c>
      <c r="N26" s="60">
        <v>-282915816</v>
      </c>
      <c r="O26" s="60">
        <v>-294629606</v>
      </c>
      <c r="P26" s="60">
        <v>-28495405</v>
      </c>
      <c r="Q26" s="60">
        <v>-92101079</v>
      </c>
      <c r="R26" s="60">
        <v>-415226090</v>
      </c>
      <c r="S26" s="60"/>
      <c r="T26" s="60"/>
      <c r="U26" s="60"/>
      <c r="V26" s="60"/>
      <c r="W26" s="60">
        <v>-891656011</v>
      </c>
      <c r="X26" s="60">
        <v>-912293037</v>
      </c>
      <c r="Y26" s="60">
        <v>20637026</v>
      </c>
      <c r="Z26" s="140">
        <v>-2.26</v>
      </c>
      <c r="AA26" s="62">
        <v>-1124143302</v>
      </c>
    </row>
    <row r="27" spans="1:27" ht="13.5">
      <c r="A27" s="250" t="s">
        <v>192</v>
      </c>
      <c r="B27" s="251"/>
      <c r="C27" s="168">
        <f aca="true" t="shared" si="1" ref="C27:Y27">SUM(C21:C26)</f>
        <v>-1234704006</v>
      </c>
      <c r="D27" s="168">
        <f>SUM(D21:D26)</f>
        <v>0</v>
      </c>
      <c r="E27" s="72">
        <f t="shared" si="1"/>
        <v>-1123843301</v>
      </c>
      <c r="F27" s="73">
        <f t="shared" si="1"/>
        <v>-1123843302</v>
      </c>
      <c r="G27" s="73">
        <f t="shared" si="1"/>
        <v>-59664933</v>
      </c>
      <c r="H27" s="73">
        <f t="shared" si="1"/>
        <v>-58847661</v>
      </c>
      <c r="I27" s="73">
        <f t="shared" si="1"/>
        <v>-75001511</v>
      </c>
      <c r="J27" s="73">
        <f t="shared" si="1"/>
        <v>-193514105</v>
      </c>
      <c r="K27" s="73">
        <f t="shared" si="1"/>
        <v>-52236374</v>
      </c>
      <c r="L27" s="73">
        <f t="shared" si="1"/>
        <v>-108552256</v>
      </c>
      <c r="M27" s="73">
        <f t="shared" si="1"/>
        <v>-122127186</v>
      </c>
      <c r="N27" s="73">
        <f t="shared" si="1"/>
        <v>-282915816</v>
      </c>
      <c r="O27" s="73">
        <f t="shared" si="1"/>
        <v>-294629606</v>
      </c>
      <c r="P27" s="73">
        <f t="shared" si="1"/>
        <v>-28495405</v>
      </c>
      <c r="Q27" s="73">
        <f t="shared" si="1"/>
        <v>-92101079</v>
      </c>
      <c r="R27" s="73">
        <f t="shared" si="1"/>
        <v>-415226090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-891656011</v>
      </c>
      <c r="X27" s="73">
        <f t="shared" si="1"/>
        <v>-912173037</v>
      </c>
      <c r="Y27" s="73">
        <f t="shared" si="1"/>
        <v>20517026</v>
      </c>
      <c r="Z27" s="170">
        <f>+IF(X27&lt;&gt;0,+(Y27/X27)*100,0)</f>
        <v>-2.249247145857042</v>
      </c>
      <c r="AA27" s="74">
        <f>SUM(AA21:AA26)</f>
        <v>-1123843302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500000000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-12350304</v>
      </c>
      <c r="D33" s="155"/>
      <c r="E33" s="59">
        <v>5066000</v>
      </c>
      <c r="F33" s="60">
        <v>5065998</v>
      </c>
      <c r="G33" s="60">
        <v>185470</v>
      </c>
      <c r="H33" s="159">
        <v>114050</v>
      </c>
      <c r="I33" s="159">
        <v>94535</v>
      </c>
      <c r="J33" s="159">
        <v>394055</v>
      </c>
      <c r="K33" s="60">
        <v>97240</v>
      </c>
      <c r="L33" s="60">
        <v>72313</v>
      </c>
      <c r="M33" s="60">
        <v>45070</v>
      </c>
      <c r="N33" s="60">
        <v>214623</v>
      </c>
      <c r="O33" s="159">
        <v>106410</v>
      </c>
      <c r="P33" s="159">
        <v>65550</v>
      </c>
      <c r="Q33" s="159">
        <v>65340</v>
      </c>
      <c r="R33" s="60">
        <v>237300</v>
      </c>
      <c r="S33" s="60"/>
      <c r="T33" s="60"/>
      <c r="U33" s="60"/>
      <c r="V33" s="159"/>
      <c r="W33" s="159">
        <v>845978</v>
      </c>
      <c r="X33" s="159">
        <v>2455452</v>
      </c>
      <c r="Y33" s="60">
        <v>-1609474</v>
      </c>
      <c r="Z33" s="140">
        <v>-65.55</v>
      </c>
      <c r="AA33" s="62">
        <v>5065998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-108072924</v>
      </c>
      <c r="D35" s="155"/>
      <c r="E35" s="59">
        <v>-176311692</v>
      </c>
      <c r="F35" s="60">
        <v>-176311693</v>
      </c>
      <c r="G35" s="60"/>
      <c r="H35" s="60">
        <v>-779170</v>
      </c>
      <c r="I35" s="60">
        <v>-5886421</v>
      </c>
      <c r="J35" s="60">
        <v>-6665591</v>
      </c>
      <c r="K35" s="60"/>
      <c r="L35" s="60">
        <v>-36658558</v>
      </c>
      <c r="M35" s="60">
        <v>-22715926</v>
      </c>
      <c r="N35" s="60">
        <v>-59374484</v>
      </c>
      <c r="O35" s="60">
        <v>-31613233</v>
      </c>
      <c r="P35" s="60">
        <v>-10970919</v>
      </c>
      <c r="Q35" s="60">
        <v>-930664</v>
      </c>
      <c r="R35" s="60">
        <v>-43514816</v>
      </c>
      <c r="S35" s="60"/>
      <c r="T35" s="60"/>
      <c r="U35" s="60"/>
      <c r="V35" s="60"/>
      <c r="W35" s="60">
        <v>-109554891</v>
      </c>
      <c r="X35" s="60">
        <v>-129116662</v>
      </c>
      <c r="Y35" s="60">
        <v>19561771</v>
      </c>
      <c r="Z35" s="140">
        <v>-15.15</v>
      </c>
      <c r="AA35" s="62">
        <v>-176311693</v>
      </c>
    </row>
    <row r="36" spans="1:27" ht="13.5">
      <c r="A36" s="250" t="s">
        <v>198</v>
      </c>
      <c r="B36" s="251"/>
      <c r="C36" s="168">
        <f aca="true" t="shared" si="2" ref="C36:Y36">SUM(C31:C35)</f>
        <v>379576772</v>
      </c>
      <c r="D36" s="168">
        <f>SUM(D31:D35)</f>
        <v>0</v>
      </c>
      <c r="E36" s="72">
        <f t="shared" si="2"/>
        <v>-171245692</v>
      </c>
      <c r="F36" s="73">
        <f t="shared" si="2"/>
        <v>-171245695</v>
      </c>
      <c r="G36" s="73">
        <f t="shared" si="2"/>
        <v>185470</v>
      </c>
      <c r="H36" s="73">
        <f t="shared" si="2"/>
        <v>-665120</v>
      </c>
      <c r="I36" s="73">
        <f t="shared" si="2"/>
        <v>-5791886</v>
      </c>
      <c r="J36" s="73">
        <f t="shared" si="2"/>
        <v>-6271536</v>
      </c>
      <c r="K36" s="73">
        <f t="shared" si="2"/>
        <v>97240</v>
      </c>
      <c r="L36" s="73">
        <f t="shared" si="2"/>
        <v>-36586245</v>
      </c>
      <c r="M36" s="73">
        <f t="shared" si="2"/>
        <v>-22670856</v>
      </c>
      <c r="N36" s="73">
        <f t="shared" si="2"/>
        <v>-59159861</v>
      </c>
      <c r="O36" s="73">
        <f t="shared" si="2"/>
        <v>-31506823</v>
      </c>
      <c r="P36" s="73">
        <f t="shared" si="2"/>
        <v>-10905369</v>
      </c>
      <c r="Q36" s="73">
        <f t="shared" si="2"/>
        <v>-865324</v>
      </c>
      <c r="R36" s="73">
        <f t="shared" si="2"/>
        <v>-43277516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-108708913</v>
      </c>
      <c r="X36" s="73">
        <f t="shared" si="2"/>
        <v>-126661210</v>
      </c>
      <c r="Y36" s="73">
        <f t="shared" si="2"/>
        <v>17952297</v>
      </c>
      <c r="Z36" s="170">
        <f>+IF(X36&lt;&gt;0,+(Y36/X36)*100,0)</f>
        <v>-14.173476631085396</v>
      </c>
      <c r="AA36" s="74">
        <f>SUM(AA31:AA35)</f>
        <v>-171245695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-93904905</v>
      </c>
      <c r="D38" s="153">
        <f>+D17+D27+D36</f>
        <v>0</v>
      </c>
      <c r="E38" s="99">
        <f t="shared" si="3"/>
        <v>530165178</v>
      </c>
      <c r="F38" s="100">
        <f t="shared" si="3"/>
        <v>530165169</v>
      </c>
      <c r="G38" s="100">
        <f t="shared" si="3"/>
        <v>-216193396</v>
      </c>
      <c r="H38" s="100">
        <f t="shared" si="3"/>
        <v>-28832063</v>
      </c>
      <c r="I38" s="100">
        <f t="shared" si="3"/>
        <v>-167000474</v>
      </c>
      <c r="J38" s="100">
        <f t="shared" si="3"/>
        <v>-412025933</v>
      </c>
      <c r="K38" s="100">
        <f t="shared" si="3"/>
        <v>146618030</v>
      </c>
      <c r="L38" s="100">
        <f t="shared" si="3"/>
        <v>-4979163</v>
      </c>
      <c r="M38" s="100">
        <f t="shared" si="3"/>
        <v>-52680659</v>
      </c>
      <c r="N38" s="100">
        <f t="shared" si="3"/>
        <v>88958208</v>
      </c>
      <c r="O38" s="100">
        <f t="shared" si="3"/>
        <v>-39743846</v>
      </c>
      <c r="P38" s="100">
        <f t="shared" si="3"/>
        <v>98484923</v>
      </c>
      <c r="Q38" s="100">
        <f t="shared" si="3"/>
        <v>216688510</v>
      </c>
      <c r="R38" s="100">
        <f t="shared" si="3"/>
        <v>275429587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-47638138</v>
      </c>
      <c r="X38" s="100">
        <f t="shared" si="3"/>
        <v>-5620875</v>
      </c>
      <c r="Y38" s="100">
        <f t="shared" si="3"/>
        <v>-42017263</v>
      </c>
      <c r="Z38" s="137">
        <f>+IF(X38&lt;&gt;0,+(Y38/X38)*100,0)</f>
        <v>747.5217470589544</v>
      </c>
      <c r="AA38" s="102">
        <f>+AA17+AA27+AA36</f>
        <v>530165169</v>
      </c>
    </row>
    <row r="39" spans="1:27" ht="13.5">
      <c r="A39" s="249" t="s">
        <v>200</v>
      </c>
      <c r="B39" s="182"/>
      <c r="C39" s="153">
        <v>325679377</v>
      </c>
      <c r="D39" s="153"/>
      <c r="E39" s="99">
        <v>491445000</v>
      </c>
      <c r="F39" s="100">
        <v>695494832</v>
      </c>
      <c r="G39" s="100">
        <v>695494832</v>
      </c>
      <c r="H39" s="100">
        <v>479301436</v>
      </c>
      <c r="I39" s="100">
        <v>450469373</v>
      </c>
      <c r="J39" s="100">
        <v>695494832</v>
      </c>
      <c r="K39" s="100">
        <v>283468899</v>
      </c>
      <c r="L39" s="100">
        <v>430086929</v>
      </c>
      <c r="M39" s="100">
        <v>425107766</v>
      </c>
      <c r="N39" s="100">
        <v>283468899</v>
      </c>
      <c r="O39" s="100">
        <v>372427107</v>
      </c>
      <c r="P39" s="100">
        <v>332683261</v>
      </c>
      <c r="Q39" s="100">
        <v>431168184</v>
      </c>
      <c r="R39" s="100">
        <v>372427107</v>
      </c>
      <c r="S39" s="100"/>
      <c r="T39" s="100"/>
      <c r="U39" s="100"/>
      <c r="V39" s="100"/>
      <c r="W39" s="100">
        <v>695494832</v>
      </c>
      <c r="X39" s="100">
        <v>695494832</v>
      </c>
      <c r="Y39" s="100"/>
      <c r="Z39" s="137"/>
      <c r="AA39" s="102">
        <v>695494832</v>
      </c>
    </row>
    <row r="40" spans="1:27" ht="13.5">
      <c r="A40" s="269" t="s">
        <v>201</v>
      </c>
      <c r="B40" s="256"/>
      <c r="C40" s="257">
        <v>231774472</v>
      </c>
      <c r="D40" s="257"/>
      <c r="E40" s="258">
        <v>1021610177</v>
      </c>
      <c r="F40" s="259">
        <v>1225660001</v>
      </c>
      <c r="G40" s="259">
        <v>479301436</v>
      </c>
      <c r="H40" s="259">
        <v>450469373</v>
      </c>
      <c r="I40" s="259">
        <v>283468899</v>
      </c>
      <c r="J40" s="259">
        <v>283468899</v>
      </c>
      <c r="K40" s="259">
        <v>430086929</v>
      </c>
      <c r="L40" s="259">
        <v>425107766</v>
      </c>
      <c r="M40" s="259">
        <v>372427107</v>
      </c>
      <c r="N40" s="259">
        <v>372427107</v>
      </c>
      <c r="O40" s="259">
        <v>332683261</v>
      </c>
      <c r="P40" s="259">
        <v>431168184</v>
      </c>
      <c r="Q40" s="259">
        <v>647856694</v>
      </c>
      <c r="R40" s="259">
        <v>647856694</v>
      </c>
      <c r="S40" s="259"/>
      <c r="T40" s="259"/>
      <c r="U40" s="259"/>
      <c r="V40" s="259"/>
      <c r="W40" s="259">
        <v>647856694</v>
      </c>
      <c r="X40" s="259">
        <v>689873957</v>
      </c>
      <c r="Y40" s="259">
        <v>-42017263</v>
      </c>
      <c r="Z40" s="260">
        <v>-6.09</v>
      </c>
      <c r="AA40" s="261">
        <v>1225660001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1267252499</v>
      </c>
      <c r="D5" s="200">
        <f t="shared" si="0"/>
        <v>0</v>
      </c>
      <c r="E5" s="106">
        <f t="shared" si="0"/>
        <v>630957631</v>
      </c>
      <c r="F5" s="106">
        <f t="shared" si="0"/>
        <v>929574695</v>
      </c>
      <c r="G5" s="106">
        <f t="shared" si="0"/>
        <v>150129</v>
      </c>
      <c r="H5" s="106">
        <f t="shared" si="0"/>
        <v>9946027</v>
      </c>
      <c r="I5" s="106">
        <f t="shared" si="0"/>
        <v>28133926</v>
      </c>
      <c r="J5" s="106">
        <f t="shared" si="0"/>
        <v>38230082</v>
      </c>
      <c r="K5" s="106">
        <f t="shared" si="0"/>
        <v>31991232</v>
      </c>
      <c r="L5" s="106">
        <f t="shared" si="0"/>
        <v>36164557</v>
      </c>
      <c r="M5" s="106">
        <f t="shared" si="0"/>
        <v>56601598</v>
      </c>
      <c r="N5" s="106">
        <f t="shared" si="0"/>
        <v>124757387</v>
      </c>
      <c r="O5" s="106">
        <f t="shared" si="0"/>
        <v>16927042</v>
      </c>
      <c r="P5" s="106">
        <f t="shared" si="0"/>
        <v>18158548</v>
      </c>
      <c r="Q5" s="106">
        <f t="shared" si="0"/>
        <v>39850198</v>
      </c>
      <c r="R5" s="106">
        <f t="shared" si="0"/>
        <v>74935788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237923257</v>
      </c>
      <c r="X5" s="106">
        <f t="shared" si="0"/>
        <v>697181023</v>
      </c>
      <c r="Y5" s="106">
        <f t="shared" si="0"/>
        <v>-459257766</v>
      </c>
      <c r="Z5" s="201">
        <f>+IF(X5&lt;&gt;0,+(Y5/X5)*100,0)</f>
        <v>-65.8735322461581</v>
      </c>
      <c r="AA5" s="199">
        <f>SUM(AA11:AA18)</f>
        <v>929574695</v>
      </c>
    </row>
    <row r="6" spans="1:27" ht="13.5">
      <c r="A6" s="291" t="s">
        <v>205</v>
      </c>
      <c r="B6" s="142"/>
      <c r="C6" s="62">
        <v>228571056</v>
      </c>
      <c r="D6" s="156"/>
      <c r="E6" s="60">
        <v>13500000</v>
      </c>
      <c r="F6" s="60">
        <v>192584458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330940</v>
      </c>
      <c r="R6" s="60">
        <v>330940</v>
      </c>
      <c r="S6" s="60"/>
      <c r="T6" s="60"/>
      <c r="U6" s="60"/>
      <c r="V6" s="60"/>
      <c r="W6" s="60">
        <v>330940</v>
      </c>
      <c r="X6" s="60">
        <v>144438344</v>
      </c>
      <c r="Y6" s="60">
        <v>-144107404</v>
      </c>
      <c r="Z6" s="140">
        <v>-99.77</v>
      </c>
      <c r="AA6" s="155">
        <v>192584458</v>
      </c>
    </row>
    <row r="7" spans="1:27" ht="13.5">
      <c r="A7" s="291" t="s">
        <v>206</v>
      </c>
      <c r="B7" s="142"/>
      <c r="C7" s="62">
        <v>210267894</v>
      </c>
      <c r="D7" s="156"/>
      <c r="E7" s="60">
        <v>107804867</v>
      </c>
      <c r="F7" s="60">
        <v>81829014</v>
      </c>
      <c r="G7" s="60">
        <v>150129</v>
      </c>
      <c r="H7" s="60">
        <v>3272905</v>
      </c>
      <c r="I7" s="60">
        <v>3272340</v>
      </c>
      <c r="J7" s="60">
        <v>6695374</v>
      </c>
      <c r="K7" s="60">
        <v>6100006</v>
      </c>
      <c r="L7" s="60">
        <v>8548577</v>
      </c>
      <c r="M7" s="60">
        <v>11363634</v>
      </c>
      <c r="N7" s="60">
        <v>26012217</v>
      </c>
      <c r="O7" s="60">
        <v>2538748</v>
      </c>
      <c r="P7" s="60">
        <v>4831368</v>
      </c>
      <c r="Q7" s="60">
        <v>24179089</v>
      </c>
      <c r="R7" s="60">
        <v>31549205</v>
      </c>
      <c r="S7" s="60"/>
      <c r="T7" s="60"/>
      <c r="U7" s="60"/>
      <c r="V7" s="60"/>
      <c r="W7" s="60">
        <v>64256796</v>
      </c>
      <c r="X7" s="60">
        <v>61371761</v>
      </c>
      <c r="Y7" s="60">
        <v>2885035</v>
      </c>
      <c r="Z7" s="140">
        <v>4.7</v>
      </c>
      <c r="AA7" s="155">
        <v>81829014</v>
      </c>
    </row>
    <row r="8" spans="1:27" ht="13.5">
      <c r="A8" s="291" t="s">
        <v>207</v>
      </c>
      <c r="B8" s="142"/>
      <c r="C8" s="62">
        <v>32507501</v>
      </c>
      <c r="D8" s="156"/>
      <c r="E8" s="60">
        <v>127954225</v>
      </c>
      <c r="F8" s="60">
        <v>6782296</v>
      </c>
      <c r="G8" s="60"/>
      <c r="H8" s="60">
        <v>1161440</v>
      </c>
      <c r="I8" s="60">
        <v>18519255</v>
      </c>
      <c r="J8" s="60">
        <v>19680695</v>
      </c>
      <c r="K8" s="60">
        <v>14498890</v>
      </c>
      <c r="L8" s="60">
        <v>9690054</v>
      </c>
      <c r="M8" s="60">
        <v>23871476</v>
      </c>
      <c r="N8" s="60">
        <v>48060420</v>
      </c>
      <c r="O8" s="60">
        <v>555578</v>
      </c>
      <c r="P8" s="60">
        <v>2706450</v>
      </c>
      <c r="Q8" s="60">
        <v>7217800</v>
      </c>
      <c r="R8" s="60">
        <v>10479828</v>
      </c>
      <c r="S8" s="60"/>
      <c r="T8" s="60"/>
      <c r="U8" s="60"/>
      <c r="V8" s="60"/>
      <c r="W8" s="60">
        <v>78220943</v>
      </c>
      <c r="X8" s="60">
        <v>5086722</v>
      </c>
      <c r="Y8" s="60">
        <v>73134221</v>
      </c>
      <c r="Z8" s="140">
        <v>1437.75</v>
      </c>
      <c r="AA8" s="155">
        <v>6782296</v>
      </c>
    </row>
    <row r="9" spans="1:27" ht="13.5">
      <c r="A9" s="291" t="s">
        <v>208</v>
      </c>
      <c r="B9" s="142"/>
      <c r="C9" s="62">
        <v>584001466</v>
      </c>
      <c r="D9" s="156"/>
      <c r="E9" s="60">
        <v>114800000</v>
      </c>
      <c r="F9" s="60">
        <v>284358988</v>
      </c>
      <c r="G9" s="60"/>
      <c r="H9" s="60"/>
      <c r="I9" s="60"/>
      <c r="J9" s="60"/>
      <c r="K9" s="60">
        <v>776000</v>
      </c>
      <c r="L9" s="60"/>
      <c r="M9" s="60">
        <v>5520847</v>
      </c>
      <c r="N9" s="60">
        <v>6296847</v>
      </c>
      <c r="O9" s="60">
        <v>1396990</v>
      </c>
      <c r="P9" s="60"/>
      <c r="Q9" s="60">
        <v>1691449</v>
      </c>
      <c r="R9" s="60">
        <v>3088439</v>
      </c>
      <c r="S9" s="60"/>
      <c r="T9" s="60"/>
      <c r="U9" s="60"/>
      <c r="V9" s="60"/>
      <c r="W9" s="60">
        <v>9385286</v>
      </c>
      <c r="X9" s="60">
        <v>213269241</v>
      </c>
      <c r="Y9" s="60">
        <v>-203883955</v>
      </c>
      <c r="Z9" s="140">
        <v>-95.6</v>
      </c>
      <c r="AA9" s="155">
        <v>284358988</v>
      </c>
    </row>
    <row r="10" spans="1:27" ht="13.5">
      <c r="A10" s="291" t="s">
        <v>209</v>
      </c>
      <c r="B10" s="142"/>
      <c r="C10" s="62">
        <v>97622524</v>
      </c>
      <c r="D10" s="156"/>
      <c r="E10" s="60">
        <v>167686617</v>
      </c>
      <c r="F10" s="60">
        <v>219406423</v>
      </c>
      <c r="G10" s="60"/>
      <c r="H10" s="60"/>
      <c r="I10" s="60">
        <v>4108131</v>
      </c>
      <c r="J10" s="60">
        <v>4108131</v>
      </c>
      <c r="K10" s="60">
        <v>9449938</v>
      </c>
      <c r="L10" s="60">
        <v>13821307</v>
      </c>
      <c r="M10" s="60">
        <v>10926651</v>
      </c>
      <c r="N10" s="60">
        <v>34197896</v>
      </c>
      <c r="O10" s="60">
        <v>7778059</v>
      </c>
      <c r="P10" s="60">
        <v>6938938</v>
      </c>
      <c r="Q10" s="60">
        <v>2385546</v>
      </c>
      <c r="R10" s="60">
        <v>17102543</v>
      </c>
      <c r="S10" s="60"/>
      <c r="T10" s="60"/>
      <c r="U10" s="60"/>
      <c r="V10" s="60"/>
      <c r="W10" s="60">
        <v>55408570</v>
      </c>
      <c r="X10" s="60">
        <v>164554817</v>
      </c>
      <c r="Y10" s="60">
        <v>-109146247</v>
      </c>
      <c r="Z10" s="140">
        <v>-66.33</v>
      </c>
      <c r="AA10" s="155">
        <v>219406423</v>
      </c>
    </row>
    <row r="11" spans="1:27" ht="13.5">
      <c r="A11" s="292" t="s">
        <v>210</v>
      </c>
      <c r="B11" s="142"/>
      <c r="C11" s="293">
        <f aca="true" t="shared" si="1" ref="C11:Y11">SUM(C6:C10)</f>
        <v>1152970441</v>
      </c>
      <c r="D11" s="294">
        <f t="shared" si="1"/>
        <v>0</v>
      </c>
      <c r="E11" s="295">
        <f t="shared" si="1"/>
        <v>531745709</v>
      </c>
      <c r="F11" s="295">
        <f t="shared" si="1"/>
        <v>784961179</v>
      </c>
      <c r="G11" s="295">
        <f t="shared" si="1"/>
        <v>150129</v>
      </c>
      <c r="H11" s="295">
        <f t="shared" si="1"/>
        <v>4434345</v>
      </c>
      <c r="I11" s="295">
        <f t="shared" si="1"/>
        <v>25899726</v>
      </c>
      <c r="J11" s="295">
        <f t="shared" si="1"/>
        <v>30484200</v>
      </c>
      <c r="K11" s="295">
        <f t="shared" si="1"/>
        <v>30824834</v>
      </c>
      <c r="L11" s="295">
        <f t="shared" si="1"/>
        <v>32059938</v>
      </c>
      <c r="M11" s="295">
        <f t="shared" si="1"/>
        <v>51682608</v>
      </c>
      <c r="N11" s="295">
        <f t="shared" si="1"/>
        <v>114567380</v>
      </c>
      <c r="O11" s="295">
        <f t="shared" si="1"/>
        <v>12269375</v>
      </c>
      <c r="P11" s="295">
        <f t="shared" si="1"/>
        <v>14476756</v>
      </c>
      <c r="Q11" s="295">
        <f t="shared" si="1"/>
        <v>35804824</v>
      </c>
      <c r="R11" s="295">
        <f t="shared" si="1"/>
        <v>62550955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207602535</v>
      </c>
      <c r="X11" s="295">
        <f t="shared" si="1"/>
        <v>588720885</v>
      </c>
      <c r="Y11" s="295">
        <f t="shared" si="1"/>
        <v>-381118350</v>
      </c>
      <c r="Z11" s="296">
        <f>+IF(X11&lt;&gt;0,+(Y11/X11)*100,0)</f>
        <v>-64.73667908010432</v>
      </c>
      <c r="AA11" s="297">
        <f>SUM(AA6:AA10)</f>
        <v>784961179</v>
      </c>
    </row>
    <row r="12" spans="1:27" ht="13.5">
      <c r="A12" s="298" t="s">
        <v>211</v>
      </c>
      <c r="B12" s="136"/>
      <c r="C12" s="62">
        <v>42647565</v>
      </c>
      <c r="D12" s="156"/>
      <c r="E12" s="60">
        <v>21324000</v>
      </c>
      <c r="F12" s="60">
        <v>83856962</v>
      </c>
      <c r="G12" s="60"/>
      <c r="H12" s="60">
        <v>2894023</v>
      </c>
      <c r="I12" s="60">
        <v>1590108</v>
      </c>
      <c r="J12" s="60">
        <v>4484131</v>
      </c>
      <c r="K12" s="60">
        <v>644740</v>
      </c>
      <c r="L12" s="60">
        <v>2923876</v>
      </c>
      <c r="M12" s="60">
        <v>285336</v>
      </c>
      <c r="N12" s="60">
        <v>3853952</v>
      </c>
      <c r="O12" s="60">
        <v>1473444</v>
      </c>
      <c r="P12" s="60">
        <v>881948</v>
      </c>
      <c r="Q12" s="60">
        <v>2224369</v>
      </c>
      <c r="R12" s="60">
        <v>4579761</v>
      </c>
      <c r="S12" s="60"/>
      <c r="T12" s="60"/>
      <c r="U12" s="60"/>
      <c r="V12" s="60"/>
      <c r="W12" s="60">
        <v>12917844</v>
      </c>
      <c r="X12" s="60">
        <v>62892722</v>
      </c>
      <c r="Y12" s="60">
        <v>-49974878</v>
      </c>
      <c r="Z12" s="140">
        <v>-79.46</v>
      </c>
      <c r="AA12" s="155">
        <v>83856962</v>
      </c>
    </row>
    <row r="13" spans="1:27" ht="13.5">
      <c r="A13" s="298" t="s">
        <v>212</v>
      </c>
      <c r="B13" s="136"/>
      <c r="C13" s="273">
        <v>6200000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50141295</v>
      </c>
      <c r="D15" s="156"/>
      <c r="E15" s="60">
        <v>77887922</v>
      </c>
      <c r="F15" s="60">
        <v>60756554</v>
      </c>
      <c r="G15" s="60"/>
      <c r="H15" s="60">
        <v>2617659</v>
      </c>
      <c r="I15" s="60">
        <v>644092</v>
      </c>
      <c r="J15" s="60">
        <v>3261751</v>
      </c>
      <c r="K15" s="60">
        <v>521658</v>
      </c>
      <c r="L15" s="60">
        <v>1180743</v>
      </c>
      <c r="M15" s="60">
        <v>4633654</v>
      </c>
      <c r="N15" s="60">
        <v>6336055</v>
      </c>
      <c r="O15" s="60">
        <v>3184223</v>
      </c>
      <c r="P15" s="60">
        <v>2799844</v>
      </c>
      <c r="Q15" s="60">
        <v>1821005</v>
      </c>
      <c r="R15" s="60">
        <v>7805072</v>
      </c>
      <c r="S15" s="60"/>
      <c r="T15" s="60"/>
      <c r="U15" s="60"/>
      <c r="V15" s="60"/>
      <c r="W15" s="60">
        <v>17402878</v>
      </c>
      <c r="X15" s="60">
        <v>45567416</v>
      </c>
      <c r="Y15" s="60">
        <v>-28164538</v>
      </c>
      <c r="Z15" s="140">
        <v>-61.81</v>
      </c>
      <c r="AA15" s="155">
        <v>60756554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15293198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508478572</v>
      </c>
      <c r="F20" s="100">
        <f t="shared" si="2"/>
        <v>307953807</v>
      </c>
      <c r="G20" s="100">
        <f t="shared" si="2"/>
        <v>0</v>
      </c>
      <c r="H20" s="100">
        <f t="shared" si="2"/>
        <v>43716305</v>
      </c>
      <c r="I20" s="100">
        <f t="shared" si="2"/>
        <v>41877473</v>
      </c>
      <c r="J20" s="100">
        <f t="shared" si="2"/>
        <v>85593778</v>
      </c>
      <c r="K20" s="100">
        <f t="shared" si="2"/>
        <v>55732151</v>
      </c>
      <c r="L20" s="100">
        <f t="shared" si="2"/>
        <v>21886234</v>
      </c>
      <c r="M20" s="100">
        <f t="shared" si="2"/>
        <v>56196563</v>
      </c>
      <c r="N20" s="100">
        <f t="shared" si="2"/>
        <v>133814948</v>
      </c>
      <c r="O20" s="100">
        <f t="shared" si="2"/>
        <v>19789048</v>
      </c>
      <c r="P20" s="100">
        <f t="shared" si="2"/>
        <v>11817216</v>
      </c>
      <c r="Q20" s="100">
        <f t="shared" si="2"/>
        <v>48089533</v>
      </c>
      <c r="R20" s="100">
        <f t="shared" si="2"/>
        <v>79695797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299104523</v>
      </c>
      <c r="X20" s="100">
        <f t="shared" si="2"/>
        <v>230965355</v>
      </c>
      <c r="Y20" s="100">
        <f t="shared" si="2"/>
        <v>68139168</v>
      </c>
      <c r="Z20" s="137">
        <f>+IF(X20&lt;&gt;0,+(Y20/X20)*100,0)</f>
        <v>29.501899971101725</v>
      </c>
      <c r="AA20" s="153">
        <f>SUM(AA26:AA33)</f>
        <v>307953807</v>
      </c>
    </row>
    <row r="21" spans="1:27" ht="13.5">
      <c r="A21" s="291" t="s">
        <v>205</v>
      </c>
      <c r="B21" s="142"/>
      <c r="C21" s="62"/>
      <c r="D21" s="156"/>
      <c r="E21" s="60">
        <v>189200000</v>
      </c>
      <c r="F21" s="60">
        <v>2196658</v>
      </c>
      <c r="G21" s="60"/>
      <c r="H21" s="60">
        <v>1445410</v>
      </c>
      <c r="I21" s="60">
        <v>656479</v>
      </c>
      <c r="J21" s="60">
        <v>2101889</v>
      </c>
      <c r="K21" s="60">
        <v>12755847</v>
      </c>
      <c r="L21" s="60">
        <v>9262599</v>
      </c>
      <c r="M21" s="60">
        <v>28228246</v>
      </c>
      <c r="N21" s="60">
        <v>50246692</v>
      </c>
      <c r="O21" s="60">
        <v>8727895</v>
      </c>
      <c r="P21" s="60">
        <v>8242200</v>
      </c>
      <c r="Q21" s="60">
        <v>28037104</v>
      </c>
      <c r="R21" s="60">
        <v>45007199</v>
      </c>
      <c r="S21" s="60"/>
      <c r="T21" s="60"/>
      <c r="U21" s="60"/>
      <c r="V21" s="60"/>
      <c r="W21" s="60">
        <v>97355780</v>
      </c>
      <c r="X21" s="60">
        <v>1647494</v>
      </c>
      <c r="Y21" s="60">
        <v>95708286</v>
      </c>
      <c r="Z21" s="140">
        <v>5809.33</v>
      </c>
      <c r="AA21" s="155">
        <v>2196658</v>
      </c>
    </row>
    <row r="22" spans="1:27" ht="13.5">
      <c r="A22" s="291" t="s">
        <v>206</v>
      </c>
      <c r="B22" s="142"/>
      <c r="C22" s="62"/>
      <c r="D22" s="156"/>
      <c r="E22" s="60">
        <v>1675597</v>
      </c>
      <c r="F22" s="60">
        <v>15281315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11460986</v>
      </c>
      <c r="Y22" s="60">
        <v>-11460986</v>
      </c>
      <c r="Z22" s="140">
        <v>-100</v>
      </c>
      <c r="AA22" s="155">
        <v>15281315</v>
      </c>
    </row>
    <row r="23" spans="1:27" ht="13.5">
      <c r="A23" s="291" t="s">
        <v>207</v>
      </c>
      <c r="B23" s="142"/>
      <c r="C23" s="62"/>
      <c r="D23" s="156"/>
      <c r="E23" s="60"/>
      <c r="F23" s="60">
        <v>172935939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129701954</v>
      </c>
      <c r="Y23" s="60">
        <v>-129701954</v>
      </c>
      <c r="Z23" s="140">
        <v>-100</v>
      </c>
      <c r="AA23" s="155">
        <v>172935939</v>
      </c>
    </row>
    <row r="24" spans="1:27" ht="13.5">
      <c r="A24" s="291" t="s">
        <v>208</v>
      </c>
      <c r="B24" s="142"/>
      <c r="C24" s="62"/>
      <c r="D24" s="156"/>
      <c r="E24" s="60">
        <v>298000000</v>
      </c>
      <c r="F24" s="60"/>
      <c r="G24" s="60"/>
      <c r="H24" s="60">
        <v>42270895</v>
      </c>
      <c r="I24" s="60">
        <v>37123321</v>
      </c>
      <c r="J24" s="60">
        <v>79394216</v>
      </c>
      <c r="K24" s="60">
        <v>42904569</v>
      </c>
      <c r="L24" s="60">
        <v>12586779</v>
      </c>
      <c r="M24" s="60">
        <v>27928012</v>
      </c>
      <c r="N24" s="60">
        <v>83419360</v>
      </c>
      <c r="O24" s="60">
        <v>11061153</v>
      </c>
      <c r="P24" s="60">
        <v>2867381</v>
      </c>
      <c r="Q24" s="60">
        <v>17890896</v>
      </c>
      <c r="R24" s="60">
        <v>31819430</v>
      </c>
      <c r="S24" s="60"/>
      <c r="T24" s="60"/>
      <c r="U24" s="60"/>
      <c r="V24" s="60"/>
      <c r="W24" s="60">
        <v>194633006</v>
      </c>
      <c r="X24" s="60"/>
      <c r="Y24" s="60">
        <v>194633006</v>
      </c>
      <c r="Z24" s="140"/>
      <c r="AA24" s="155"/>
    </row>
    <row r="25" spans="1:27" ht="13.5">
      <c r="A25" s="291" t="s">
        <v>209</v>
      </c>
      <c r="B25" s="142"/>
      <c r="C25" s="62"/>
      <c r="D25" s="156"/>
      <c r="E25" s="60">
        <v>11679375</v>
      </c>
      <c r="F25" s="60">
        <v>113579895</v>
      </c>
      <c r="G25" s="60"/>
      <c r="H25" s="60"/>
      <c r="I25" s="60"/>
      <c r="J25" s="60"/>
      <c r="K25" s="60"/>
      <c r="L25" s="60"/>
      <c r="M25" s="60"/>
      <c r="N25" s="60"/>
      <c r="O25" s="60"/>
      <c r="P25" s="60">
        <v>707635</v>
      </c>
      <c r="Q25" s="60">
        <v>2161533</v>
      </c>
      <c r="R25" s="60">
        <v>2869168</v>
      </c>
      <c r="S25" s="60"/>
      <c r="T25" s="60"/>
      <c r="U25" s="60"/>
      <c r="V25" s="60"/>
      <c r="W25" s="60">
        <v>2869168</v>
      </c>
      <c r="X25" s="60">
        <v>85184921</v>
      </c>
      <c r="Y25" s="60">
        <v>-82315753</v>
      </c>
      <c r="Z25" s="140">
        <v>-96.63</v>
      </c>
      <c r="AA25" s="155">
        <v>113579895</v>
      </c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500554972</v>
      </c>
      <c r="F26" s="295">
        <f t="shared" si="3"/>
        <v>303993807</v>
      </c>
      <c r="G26" s="295">
        <f t="shared" si="3"/>
        <v>0</v>
      </c>
      <c r="H26" s="295">
        <f t="shared" si="3"/>
        <v>43716305</v>
      </c>
      <c r="I26" s="295">
        <f t="shared" si="3"/>
        <v>37779800</v>
      </c>
      <c r="J26" s="295">
        <f t="shared" si="3"/>
        <v>81496105</v>
      </c>
      <c r="K26" s="295">
        <f t="shared" si="3"/>
        <v>55660416</v>
      </c>
      <c r="L26" s="295">
        <f t="shared" si="3"/>
        <v>21849378</v>
      </c>
      <c r="M26" s="295">
        <f t="shared" si="3"/>
        <v>56156258</v>
      </c>
      <c r="N26" s="295">
        <f t="shared" si="3"/>
        <v>133666052</v>
      </c>
      <c r="O26" s="295">
        <f t="shared" si="3"/>
        <v>19789048</v>
      </c>
      <c r="P26" s="295">
        <f t="shared" si="3"/>
        <v>11817216</v>
      </c>
      <c r="Q26" s="295">
        <f t="shared" si="3"/>
        <v>48089533</v>
      </c>
      <c r="R26" s="295">
        <f t="shared" si="3"/>
        <v>79695797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294857954</v>
      </c>
      <c r="X26" s="295">
        <f t="shared" si="3"/>
        <v>227995355</v>
      </c>
      <c r="Y26" s="295">
        <f t="shared" si="3"/>
        <v>66862599</v>
      </c>
      <c r="Z26" s="296">
        <f>+IF(X26&lt;&gt;0,+(Y26/X26)*100,0)</f>
        <v>29.32629877481495</v>
      </c>
      <c r="AA26" s="297">
        <f>SUM(AA21:AA25)</f>
        <v>303993807</v>
      </c>
    </row>
    <row r="27" spans="1:27" ht="13.5">
      <c r="A27" s="298" t="s">
        <v>211</v>
      </c>
      <c r="B27" s="147"/>
      <c r="C27" s="62"/>
      <c r="D27" s="156"/>
      <c r="E27" s="60"/>
      <c r="F27" s="60">
        <v>1000000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750000</v>
      </c>
      <c r="Y27" s="60">
        <v>-750000</v>
      </c>
      <c r="Z27" s="140">
        <v>-100</v>
      </c>
      <c r="AA27" s="155">
        <v>1000000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>
        <v>7923600</v>
      </c>
      <c r="F30" s="60">
        <v>2960000</v>
      </c>
      <c r="G30" s="60"/>
      <c r="H30" s="60"/>
      <c r="I30" s="60">
        <v>4097673</v>
      </c>
      <c r="J30" s="60">
        <v>4097673</v>
      </c>
      <c r="K30" s="60">
        <v>71735</v>
      </c>
      <c r="L30" s="60">
        <v>36856</v>
      </c>
      <c r="M30" s="60">
        <v>40305</v>
      </c>
      <c r="N30" s="60">
        <v>148896</v>
      </c>
      <c r="O30" s="60"/>
      <c r="P30" s="60"/>
      <c r="Q30" s="60"/>
      <c r="R30" s="60"/>
      <c r="S30" s="60"/>
      <c r="T30" s="60"/>
      <c r="U30" s="60"/>
      <c r="V30" s="60"/>
      <c r="W30" s="60">
        <v>4246569</v>
      </c>
      <c r="X30" s="60">
        <v>2220000</v>
      </c>
      <c r="Y30" s="60">
        <v>2026569</v>
      </c>
      <c r="Z30" s="140">
        <v>91.29</v>
      </c>
      <c r="AA30" s="155">
        <v>2960000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228571056</v>
      </c>
      <c r="D36" s="156">
        <f t="shared" si="4"/>
        <v>0</v>
      </c>
      <c r="E36" s="60">
        <f t="shared" si="4"/>
        <v>202700000</v>
      </c>
      <c r="F36" s="60">
        <f t="shared" si="4"/>
        <v>194781116</v>
      </c>
      <c r="G36" s="60">
        <f t="shared" si="4"/>
        <v>0</v>
      </c>
      <c r="H36" s="60">
        <f t="shared" si="4"/>
        <v>1445410</v>
      </c>
      <c r="I36" s="60">
        <f t="shared" si="4"/>
        <v>656479</v>
      </c>
      <c r="J36" s="60">
        <f t="shared" si="4"/>
        <v>2101889</v>
      </c>
      <c r="K36" s="60">
        <f t="shared" si="4"/>
        <v>12755847</v>
      </c>
      <c r="L36" s="60">
        <f t="shared" si="4"/>
        <v>9262599</v>
      </c>
      <c r="M36" s="60">
        <f t="shared" si="4"/>
        <v>28228246</v>
      </c>
      <c r="N36" s="60">
        <f t="shared" si="4"/>
        <v>50246692</v>
      </c>
      <c r="O36" s="60">
        <f t="shared" si="4"/>
        <v>8727895</v>
      </c>
      <c r="P36" s="60">
        <f t="shared" si="4"/>
        <v>8242200</v>
      </c>
      <c r="Q36" s="60">
        <f t="shared" si="4"/>
        <v>28368044</v>
      </c>
      <c r="R36" s="60">
        <f t="shared" si="4"/>
        <v>45338139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97686720</v>
      </c>
      <c r="X36" s="60">
        <f t="shared" si="4"/>
        <v>146085838</v>
      </c>
      <c r="Y36" s="60">
        <f t="shared" si="4"/>
        <v>-48399118</v>
      </c>
      <c r="Z36" s="140">
        <f aca="true" t="shared" si="5" ref="Z36:Z49">+IF(X36&lt;&gt;0,+(Y36/X36)*100,0)</f>
        <v>-33.13060229698652</v>
      </c>
      <c r="AA36" s="155">
        <f>AA6+AA21</f>
        <v>194781116</v>
      </c>
    </row>
    <row r="37" spans="1:27" ht="13.5">
      <c r="A37" s="291" t="s">
        <v>206</v>
      </c>
      <c r="B37" s="142"/>
      <c r="C37" s="62">
        <f t="shared" si="4"/>
        <v>210267894</v>
      </c>
      <c r="D37" s="156">
        <f t="shared" si="4"/>
        <v>0</v>
      </c>
      <c r="E37" s="60">
        <f t="shared" si="4"/>
        <v>109480464</v>
      </c>
      <c r="F37" s="60">
        <f t="shared" si="4"/>
        <v>97110329</v>
      </c>
      <c r="G37" s="60">
        <f t="shared" si="4"/>
        <v>150129</v>
      </c>
      <c r="H37" s="60">
        <f t="shared" si="4"/>
        <v>3272905</v>
      </c>
      <c r="I37" s="60">
        <f t="shared" si="4"/>
        <v>3272340</v>
      </c>
      <c r="J37" s="60">
        <f t="shared" si="4"/>
        <v>6695374</v>
      </c>
      <c r="K37" s="60">
        <f t="shared" si="4"/>
        <v>6100006</v>
      </c>
      <c r="L37" s="60">
        <f t="shared" si="4"/>
        <v>8548577</v>
      </c>
      <c r="M37" s="60">
        <f t="shared" si="4"/>
        <v>11363634</v>
      </c>
      <c r="N37" s="60">
        <f t="shared" si="4"/>
        <v>26012217</v>
      </c>
      <c r="O37" s="60">
        <f t="shared" si="4"/>
        <v>2538748</v>
      </c>
      <c r="P37" s="60">
        <f t="shared" si="4"/>
        <v>4831368</v>
      </c>
      <c r="Q37" s="60">
        <f t="shared" si="4"/>
        <v>24179089</v>
      </c>
      <c r="R37" s="60">
        <f t="shared" si="4"/>
        <v>31549205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64256796</v>
      </c>
      <c r="X37" s="60">
        <f t="shared" si="4"/>
        <v>72832747</v>
      </c>
      <c r="Y37" s="60">
        <f t="shared" si="4"/>
        <v>-8575951</v>
      </c>
      <c r="Z37" s="140">
        <f t="shared" si="5"/>
        <v>-11.774855890029796</v>
      </c>
      <c r="AA37" s="155">
        <f>AA7+AA22</f>
        <v>97110329</v>
      </c>
    </row>
    <row r="38" spans="1:27" ht="13.5">
      <c r="A38" s="291" t="s">
        <v>207</v>
      </c>
      <c r="B38" s="142"/>
      <c r="C38" s="62">
        <f t="shared" si="4"/>
        <v>32507501</v>
      </c>
      <c r="D38" s="156">
        <f t="shared" si="4"/>
        <v>0</v>
      </c>
      <c r="E38" s="60">
        <f t="shared" si="4"/>
        <v>127954225</v>
      </c>
      <c r="F38" s="60">
        <f t="shared" si="4"/>
        <v>179718235</v>
      </c>
      <c r="G38" s="60">
        <f t="shared" si="4"/>
        <v>0</v>
      </c>
      <c r="H38" s="60">
        <f t="shared" si="4"/>
        <v>1161440</v>
      </c>
      <c r="I38" s="60">
        <f t="shared" si="4"/>
        <v>18519255</v>
      </c>
      <c r="J38" s="60">
        <f t="shared" si="4"/>
        <v>19680695</v>
      </c>
      <c r="K38" s="60">
        <f t="shared" si="4"/>
        <v>14498890</v>
      </c>
      <c r="L38" s="60">
        <f t="shared" si="4"/>
        <v>9690054</v>
      </c>
      <c r="M38" s="60">
        <f t="shared" si="4"/>
        <v>23871476</v>
      </c>
      <c r="N38" s="60">
        <f t="shared" si="4"/>
        <v>48060420</v>
      </c>
      <c r="O38" s="60">
        <f t="shared" si="4"/>
        <v>555578</v>
      </c>
      <c r="P38" s="60">
        <f t="shared" si="4"/>
        <v>2706450</v>
      </c>
      <c r="Q38" s="60">
        <f t="shared" si="4"/>
        <v>7217800</v>
      </c>
      <c r="R38" s="60">
        <f t="shared" si="4"/>
        <v>10479828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78220943</v>
      </c>
      <c r="X38" s="60">
        <f t="shared" si="4"/>
        <v>134788676</v>
      </c>
      <c r="Y38" s="60">
        <f t="shared" si="4"/>
        <v>-56567733</v>
      </c>
      <c r="Z38" s="140">
        <f t="shared" si="5"/>
        <v>-41.96771915765387</v>
      </c>
      <c r="AA38" s="155">
        <f>AA8+AA23</f>
        <v>179718235</v>
      </c>
    </row>
    <row r="39" spans="1:27" ht="13.5">
      <c r="A39" s="291" t="s">
        <v>208</v>
      </c>
      <c r="B39" s="142"/>
      <c r="C39" s="62">
        <f t="shared" si="4"/>
        <v>584001466</v>
      </c>
      <c r="D39" s="156">
        <f t="shared" si="4"/>
        <v>0</v>
      </c>
      <c r="E39" s="60">
        <f t="shared" si="4"/>
        <v>412800000</v>
      </c>
      <c r="F39" s="60">
        <f t="shared" si="4"/>
        <v>284358988</v>
      </c>
      <c r="G39" s="60">
        <f t="shared" si="4"/>
        <v>0</v>
      </c>
      <c r="H39" s="60">
        <f t="shared" si="4"/>
        <v>42270895</v>
      </c>
      <c r="I39" s="60">
        <f t="shared" si="4"/>
        <v>37123321</v>
      </c>
      <c r="J39" s="60">
        <f t="shared" si="4"/>
        <v>79394216</v>
      </c>
      <c r="K39" s="60">
        <f t="shared" si="4"/>
        <v>43680569</v>
      </c>
      <c r="L39" s="60">
        <f t="shared" si="4"/>
        <v>12586779</v>
      </c>
      <c r="M39" s="60">
        <f t="shared" si="4"/>
        <v>33448859</v>
      </c>
      <c r="N39" s="60">
        <f t="shared" si="4"/>
        <v>89716207</v>
      </c>
      <c r="O39" s="60">
        <f t="shared" si="4"/>
        <v>12458143</v>
      </c>
      <c r="P39" s="60">
        <f t="shared" si="4"/>
        <v>2867381</v>
      </c>
      <c r="Q39" s="60">
        <f t="shared" si="4"/>
        <v>19582345</v>
      </c>
      <c r="R39" s="60">
        <f t="shared" si="4"/>
        <v>34907869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204018292</v>
      </c>
      <c r="X39" s="60">
        <f t="shared" si="4"/>
        <v>213269241</v>
      </c>
      <c r="Y39" s="60">
        <f t="shared" si="4"/>
        <v>-9250949</v>
      </c>
      <c r="Z39" s="140">
        <f t="shared" si="5"/>
        <v>-4.337685526812561</v>
      </c>
      <c r="AA39" s="155">
        <f>AA9+AA24</f>
        <v>284358988</v>
      </c>
    </row>
    <row r="40" spans="1:27" ht="13.5">
      <c r="A40" s="291" t="s">
        <v>209</v>
      </c>
      <c r="B40" s="142"/>
      <c r="C40" s="62">
        <f t="shared" si="4"/>
        <v>97622524</v>
      </c>
      <c r="D40" s="156">
        <f t="shared" si="4"/>
        <v>0</v>
      </c>
      <c r="E40" s="60">
        <f t="shared" si="4"/>
        <v>179365992</v>
      </c>
      <c r="F40" s="60">
        <f t="shared" si="4"/>
        <v>332986318</v>
      </c>
      <c r="G40" s="60">
        <f t="shared" si="4"/>
        <v>0</v>
      </c>
      <c r="H40" s="60">
        <f t="shared" si="4"/>
        <v>0</v>
      </c>
      <c r="I40" s="60">
        <f t="shared" si="4"/>
        <v>4108131</v>
      </c>
      <c r="J40" s="60">
        <f t="shared" si="4"/>
        <v>4108131</v>
      </c>
      <c r="K40" s="60">
        <f t="shared" si="4"/>
        <v>9449938</v>
      </c>
      <c r="L40" s="60">
        <f t="shared" si="4"/>
        <v>13821307</v>
      </c>
      <c r="M40" s="60">
        <f t="shared" si="4"/>
        <v>10926651</v>
      </c>
      <c r="N40" s="60">
        <f t="shared" si="4"/>
        <v>34197896</v>
      </c>
      <c r="O40" s="60">
        <f t="shared" si="4"/>
        <v>7778059</v>
      </c>
      <c r="P40" s="60">
        <f t="shared" si="4"/>
        <v>7646573</v>
      </c>
      <c r="Q40" s="60">
        <f t="shared" si="4"/>
        <v>4547079</v>
      </c>
      <c r="R40" s="60">
        <f t="shared" si="4"/>
        <v>19971711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58277738</v>
      </c>
      <c r="X40" s="60">
        <f t="shared" si="4"/>
        <v>249739738</v>
      </c>
      <c r="Y40" s="60">
        <f t="shared" si="4"/>
        <v>-191462000</v>
      </c>
      <c r="Z40" s="140">
        <f t="shared" si="5"/>
        <v>-76.66461154051503</v>
      </c>
      <c r="AA40" s="155">
        <f>AA10+AA25</f>
        <v>332986318</v>
      </c>
    </row>
    <row r="41" spans="1:27" ht="13.5">
      <c r="A41" s="292" t="s">
        <v>210</v>
      </c>
      <c r="B41" s="142"/>
      <c r="C41" s="293">
        <f aca="true" t="shared" si="6" ref="C41:Y41">SUM(C36:C40)</f>
        <v>1152970441</v>
      </c>
      <c r="D41" s="294">
        <f t="shared" si="6"/>
        <v>0</v>
      </c>
      <c r="E41" s="295">
        <f t="shared" si="6"/>
        <v>1032300681</v>
      </c>
      <c r="F41" s="295">
        <f t="shared" si="6"/>
        <v>1088954986</v>
      </c>
      <c r="G41" s="295">
        <f t="shared" si="6"/>
        <v>150129</v>
      </c>
      <c r="H41" s="295">
        <f t="shared" si="6"/>
        <v>48150650</v>
      </c>
      <c r="I41" s="295">
        <f t="shared" si="6"/>
        <v>63679526</v>
      </c>
      <c r="J41" s="295">
        <f t="shared" si="6"/>
        <v>111980305</v>
      </c>
      <c r="K41" s="295">
        <f t="shared" si="6"/>
        <v>86485250</v>
      </c>
      <c r="L41" s="295">
        <f t="shared" si="6"/>
        <v>53909316</v>
      </c>
      <c r="M41" s="295">
        <f t="shared" si="6"/>
        <v>107838866</v>
      </c>
      <c r="N41" s="295">
        <f t="shared" si="6"/>
        <v>248233432</v>
      </c>
      <c r="O41" s="295">
        <f t="shared" si="6"/>
        <v>32058423</v>
      </c>
      <c r="P41" s="295">
        <f t="shared" si="6"/>
        <v>26293972</v>
      </c>
      <c r="Q41" s="295">
        <f t="shared" si="6"/>
        <v>83894357</v>
      </c>
      <c r="R41" s="295">
        <f t="shared" si="6"/>
        <v>142246752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502460489</v>
      </c>
      <c r="X41" s="295">
        <f t="shared" si="6"/>
        <v>816716240</v>
      </c>
      <c r="Y41" s="295">
        <f t="shared" si="6"/>
        <v>-314255751</v>
      </c>
      <c r="Z41" s="296">
        <f t="shared" si="5"/>
        <v>-38.47796035009662</v>
      </c>
      <c r="AA41" s="297">
        <f>SUM(AA36:AA40)</f>
        <v>1088954986</v>
      </c>
    </row>
    <row r="42" spans="1:27" ht="13.5">
      <c r="A42" s="298" t="s">
        <v>211</v>
      </c>
      <c r="B42" s="136"/>
      <c r="C42" s="95">
        <f aca="true" t="shared" si="7" ref="C42:Y48">C12+C27</f>
        <v>42647565</v>
      </c>
      <c r="D42" s="129">
        <f t="shared" si="7"/>
        <v>0</v>
      </c>
      <c r="E42" s="54">
        <f t="shared" si="7"/>
        <v>21324000</v>
      </c>
      <c r="F42" s="54">
        <f t="shared" si="7"/>
        <v>84856962</v>
      </c>
      <c r="G42" s="54">
        <f t="shared" si="7"/>
        <v>0</v>
      </c>
      <c r="H42" s="54">
        <f t="shared" si="7"/>
        <v>2894023</v>
      </c>
      <c r="I42" s="54">
        <f t="shared" si="7"/>
        <v>1590108</v>
      </c>
      <c r="J42" s="54">
        <f t="shared" si="7"/>
        <v>4484131</v>
      </c>
      <c r="K42" s="54">
        <f t="shared" si="7"/>
        <v>644740</v>
      </c>
      <c r="L42" s="54">
        <f t="shared" si="7"/>
        <v>2923876</v>
      </c>
      <c r="M42" s="54">
        <f t="shared" si="7"/>
        <v>285336</v>
      </c>
      <c r="N42" s="54">
        <f t="shared" si="7"/>
        <v>3853952</v>
      </c>
      <c r="O42" s="54">
        <f t="shared" si="7"/>
        <v>1473444</v>
      </c>
      <c r="P42" s="54">
        <f t="shared" si="7"/>
        <v>881948</v>
      </c>
      <c r="Q42" s="54">
        <f t="shared" si="7"/>
        <v>2224369</v>
      </c>
      <c r="R42" s="54">
        <f t="shared" si="7"/>
        <v>4579761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12917844</v>
      </c>
      <c r="X42" s="54">
        <f t="shared" si="7"/>
        <v>63642722</v>
      </c>
      <c r="Y42" s="54">
        <f t="shared" si="7"/>
        <v>-50724878</v>
      </c>
      <c r="Z42" s="184">
        <f t="shared" si="5"/>
        <v>-79.70255891946294</v>
      </c>
      <c r="AA42" s="130">
        <f aca="true" t="shared" si="8" ref="AA42:AA48">AA12+AA27</f>
        <v>84856962</v>
      </c>
    </row>
    <row r="43" spans="1:27" ht="13.5">
      <c r="A43" s="298" t="s">
        <v>212</v>
      </c>
      <c r="B43" s="136"/>
      <c r="C43" s="303">
        <f t="shared" si="7"/>
        <v>6200000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50141295</v>
      </c>
      <c r="D45" s="129">
        <f t="shared" si="7"/>
        <v>0</v>
      </c>
      <c r="E45" s="54">
        <f t="shared" si="7"/>
        <v>85811522</v>
      </c>
      <c r="F45" s="54">
        <f t="shared" si="7"/>
        <v>63716554</v>
      </c>
      <c r="G45" s="54">
        <f t="shared" si="7"/>
        <v>0</v>
      </c>
      <c r="H45" s="54">
        <f t="shared" si="7"/>
        <v>2617659</v>
      </c>
      <c r="I45" s="54">
        <f t="shared" si="7"/>
        <v>4741765</v>
      </c>
      <c r="J45" s="54">
        <f t="shared" si="7"/>
        <v>7359424</v>
      </c>
      <c r="K45" s="54">
        <f t="shared" si="7"/>
        <v>593393</v>
      </c>
      <c r="L45" s="54">
        <f t="shared" si="7"/>
        <v>1217599</v>
      </c>
      <c r="M45" s="54">
        <f t="shared" si="7"/>
        <v>4673959</v>
      </c>
      <c r="N45" s="54">
        <f t="shared" si="7"/>
        <v>6484951</v>
      </c>
      <c r="O45" s="54">
        <f t="shared" si="7"/>
        <v>3184223</v>
      </c>
      <c r="P45" s="54">
        <f t="shared" si="7"/>
        <v>2799844</v>
      </c>
      <c r="Q45" s="54">
        <f t="shared" si="7"/>
        <v>1821005</v>
      </c>
      <c r="R45" s="54">
        <f t="shared" si="7"/>
        <v>7805072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21649447</v>
      </c>
      <c r="X45" s="54">
        <f t="shared" si="7"/>
        <v>47787416</v>
      </c>
      <c r="Y45" s="54">
        <f t="shared" si="7"/>
        <v>-26137969</v>
      </c>
      <c r="Z45" s="184">
        <f t="shared" si="5"/>
        <v>-54.69634307073644</v>
      </c>
      <c r="AA45" s="130">
        <f t="shared" si="8"/>
        <v>63716554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15293198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1267252499</v>
      </c>
      <c r="D49" s="218">
        <f t="shared" si="9"/>
        <v>0</v>
      </c>
      <c r="E49" s="220">
        <f t="shared" si="9"/>
        <v>1139436203</v>
      </c>
      <c r="F49" s="220">
        <f t="shared" si="9"/>
        <v>1237528502</v>
      </c>
      <c r="G49" s="220">
        <f t="shared" si="9"/>
        <v>150129</v>
      </c>
      <c r="H49" s="220">
        <f t="shared" si="9"/>
        <v>53662332</v>
      </c>
      <c r="I49" s="220">
        <f t="shared" si="9"/>
        <v>70011399</v>
      </c>
      <c r="J49" s="220">
        <f t="shared" si="9"/>
        <v>123823860</v>
      </c>
      <c r="K49" s="220">
        <f t="shared" si="9"/>
        <v>87723383</v>
      </c>
      <c r="L49" s="220">
        <f t="shared" si="9"/>
        <v>58050791</v>
      </c>
      <c r="M49" s="220">
        <f t="shared" si="9"/>
        <v>112798161</v>
      </c>
      <c r="N49" s="220">
        <f t="shared" si="9"/>
        <v>258572335</v>
      </c>
      <c r="O49" s="220">
        <f t="shared" si="9"/>
        <v>36716090</v>
      </c>
      <c r="P49" s="220">
        <f t="shared" si="9"/>
        <v>29975764</v>
      </c>
      <c r="Q49" s="220">
        <f t="shared" si="9"/>
        <v>87939731</v>
      </c>
      <c r="R49" s="220">
        <f t="shared" si="9"/>
        <v>154631585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537027780</v>
      </c>
      <c r="X49" s="220">
        <f t="shared" si="9"/>
        <v>928146378</v>
      </c>
      <c r="Y49" s="220">
        <f t="shared" si="9"/>
        <v>-391118598</v>
      </c>
      <c r="Z49" s="221">
        <f t="shared" si="5"/>
        <v>-42.139753736128895</v>
      </c>
      <c r="AA49" s="222">
        <f>SUM(AA41:AA48)</f>
        <v>1237528502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397507135</v>
      </c>
      <c r="D51" s="129">
        <f t="shared" si="10"/>
        <v>0</v>
      </c>
      <c r="E51" s="54">
        <f t="shared" si="10"/>
        <v>485135749</v>
      </c>
      <c r="F51" s="54">
        <f t="shared" si="10"/>
        <v>276154302</v>
      </c>
      <c r="G51" s="54">
        <f t="shared" si="10"/>
        <v>13401193</v>
      </c>
      <c r="H51" s="54">
        <f t="shared" si="10"/>
        <v>16416494</v>
      </c>
      <c r="I51" s="54">
        <f t="shared" si="10"/>
        <v>13720141</v>
      </c>
      <c r="J51" s="54">
        <f t="shared" si="10"/>
        <v>43537828</v>
      </c>
      <c r="K51" s="54">
        <f t="shared" si="10"/>
        <v>13259163</v>
      </c>
      <c r="L51" s="54">
        <f t="shared" si="10"/>
        <v>8048436</v>
      </c>
      <c r="M51" s="54">
        <f t="shared" si="10"/>
        <v>13048362</v>
      </c>
      <c r="N51" s="54">
        <f t="shared" si="10"/>
        <v>34355961</v>
      </c>
      <c r="O51" s="54">
        <f t="shared" si="10"/>
        <v>8405091</v>
      </c>
      <c r="P51" s="54">
        <f t="shared" si="10"/>
        <v>5016240</v>
      </c>
      <c r="Q51" s="54">
        <f t="shared" si="10"/>
        <v>21105843</v>
      </c>
      <c r="R51" s="54">
        <f t="shared" si="10"/>
        <v>34527174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112420963</v>
      </c>
      <c r="X51" s="54">
        <f t="shared" si="10"/>
        <v>207115727</v>
      </c>
      <c r="Y51" s="54">
        <f t="shared" si="10"/>
        <v>-94694764</v>
      </c>
      <c r="Z51" s="184">
        <f>+IF(X51&lt;&gt;0,+(Y51/X51)*100,0)</f>
        <v>-45.720701837383885</v>
      </c>
      <c r="AA51" s="130">
        <f>SUM(AA57:AA61)</f>
        <v>276154302</v>
      </c>
    </row>
    <row r="52" spans="1:27" ht="13.5">
      <c r="A52" s="310" t="s">
        <v>205</v>
      </c>
      <c r="B52" s="142"/>
      <c r="C52" s="62">
        <v>143102569</v>
      </c>
      <c r="D52" s="156"/>
      <c r="E52" s="60">
        <v>40359065</v>
      </c>
      <c r="F52" s="60">
        <v>46571485</v>
      </c>
      <c r="G52" s="60"/>
      <c r="H52" s="60">
        <v>2322880</v>
      </c>
      <c r="I52" s="60">
        <v>-240</v>
      </c>
      <c r="J52" s="60">
        <v>2322640</v>
      </c>
      <c r="K52" s="60">
        <v>173395</v>
      </c>
      <c r="L52" s="60">
        <v>1025250</v>
      </c>
      <c r="M52" s="60">
        <v>17030</v>
      </c>
      <c r="N52" s="60">
        <v>1215675</v>
      </c>
      <c r="O52" s="60">
        <v>1007140</v>
      </c>
      <c r="P52" s="60">
        <v>285456</v>
      </c>
      <c r="Q52" s="60">
        <v>840497</v>
      </c>
      <c r="R52" s="60">
        <v>2133093</v>
      </c>
      <c r="S52" s="60"/>
      <c r="T52" s="60"/>
      <c r="U52" s="60"/>
      <c r="V52" s="60"/>
      <c r="W52" s="60">
        <v>5671408</v>
      </c>
      <c r="X52" s="60">
        <v>34928614</v>
      </c>
      <c r="Y52" s="60">
        <v>-29257206</v>
      </c>
      <c r="Z52" s="140">
        <v>-83.76</v>
      </c>
      <c r="AA52" s="155">
        <v>46571485</v>
      </c>
    </row>
    <row r="53" spans="1:27" ht="13.5">
      <c r="A53" s="310" t="s">
        <v>206</v>
      </c>
      <c r="B53" s="142"/>
      <c r="C53" s="62">
        <v>55650999</v>
      </c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>
        <v>59626070</v>
      </c>
      <c r="D54" s="156"/>
      <c r="E54" s="60">
        <v>8238677</v>
      </c>
      <c r="F54" s="60">
        <v>22123300</v>
      </c>
      <c r="G54" s="60"/>
      <c r="H54" s="60"/>
      <c r="I54" s="60">
        <v>1639204</v>
      </c>
      <c r="J54" s="60">
        <v>1639204</v>
      </c>
      <c r="K54" s="60">
        <v>4779690</v>
      </c>
      <c r="L54" s="60">
        <v>1334144</v>
      </c>
      <c r="M54" s="60">
        <v>4408828</v>
      </c>
      <c r="N54" s="60">
        <v>10522662</v>
      </c>
      <c r="O54" s="60">
        <v>1617969</v>
      </c>
      <c r="P54" s="60">
        <v>2228739</v>
      </c>
      <c r="Q54" s="60">
        <v>5208496</v>
      </c>
      <c r="R54" s="60">
        <v>9055204</v>
      </c>
      <c r="S54" s="60"/>
      <c r="T54" s="60"/>
      <c r="U54" s="60"/>
      <c r="V54" s="60"/>
      <c r="W54" s="60">
        <v>21217070</v>
      </c>
      <c r="X54" s="60">
        <v>16592475</v>
      </c>
      <c r="Y54" s="60">
        <v>4624595</v>
      </c>
      <c r="Z54" s="140">
        <v>27.87</v>
      </c>
      <c r="AA54" s="155">
        <v>22123300</v>
      </c>
    </row>
    <row r="55" spans="1:27" ht="13.5">
      <c r="A55" s="310" t="s">
        <v>208</v>
      </c>
      <c r="B55" s="142"/>
      <c r="C55" s="62">
        <v>67576213</v>
      </c>
      <c r="D55" s="156"/>
      <c r="E55" s="60">
        <v>13749028</v>
      </c>
      <c r="F55" s="60">
        <v>13801212</v>
      </c>
      <c r="G55" s="60"/>
      <c r="H55" s="60"/>
      <c r="I55" s="60">
        <v>3383959</v>
      </c>
      <c r="J55" s="60">
        <v>3383959</v>
      </c>
      <c r="K55" s="60">
        <v>1980936</v>
      </c>
      <c r="L55" s="60">
        <v>776879</v>
      </c>
      <c r="M55" s="60">
        <v>264600</v>
      </c>
      <c r="N55" s="60">
        <v>3022415</v>
      </c>
      <c r="O55" s="60">
        <v>1414237</v>
      </c>
      <c r="P55" s="60">
        <v>181809</v>
      </c>
      <c r="Q55" s="60">
        <v>3935001</v>
      </c>
      <c r="R55" s="60">
        <v>5531047</v>
      </c>
      <c r="S55" s="60"/>
      <c r="T55" s="60"/>
      <c r="U55" s="60"/>
      <c r="V55" s="60"/>
      <c r="W55" s="60">
        <v>11937421</v>
      </c>
      <c r="X55" s="60">
        <v>10350909</v>
      </c>
      <c r="Y55" s="60">
        <v>1586512</v>
      </c>
      <c r="Z55" s="140">
        <v>15.33</v>
      </c>
      <c r="AA55" s="155">
        <v>13801212</v>
      </c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325955851</v>
      </c>
      <c r="D57" s="294">
        <f t="shared" si="11"/>
        <v>0</v>
      </c>
      <c r="E57" s="295">
        <f t="shared" si="11"/>
        <v>62346770</v>
      </c>
      <c r="F57" s="295">
        <f t="shared" si="11"/>
        <v>82495997</v>
      </c>
      <c r="G57" s="295">
        <f t="shared" si="11"/>
        <v>0</v>
      </c>
      <c r="H57" s="295">
        <f t="shared" si="11"/>
        <v>2322880</v>
      </c>
      <c r="I57" s="295">
        <f t="shared" si="11"/>
        <v>5022923</v>
      </c>
      <c r="J57" s="295">
        <f t="shared" si="11"/>
        <v>7345803</v>
      </c>
      <c r="K57" s="295">
        <f t="shared" si="11"/>
        <v>6934021</v>
      </c>
      <c r="L57" s="295">
        <f t="shared" si="11"/>
        <v>3136273</v>
      </c>
      <c r="M57" s="295">
        <f t="shared" si="11"/>
        <v>4690458</v>
      </c>
      <c r="N57" s="295">
        <f t="shared" si="11"/>
        <v>14760752</v>
      </c>
      <c r="O57" s="295">
        <f t="shared" si="11"/>
        <v>4039346</v>
      </c>
      <c r="P57" s="295">
        <f t="shared" si="11"/>
        <v>2696004</v>
      </c>
      <c r="Q57" s="295">
        <f t="shared" si="11"/>
        <v>9983994</v>
      </c>
      <c r="R57" s="295">
        <f t="shared" si="11"/>
        <v>16719344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38825899</v>
      </c>
      <c r="X57" s="295">
        <f t="shared" si="11"/>
        <v>61871998</v>
      </c>
      <c r="Y57" s="295">
        <f t="shared" si="11"/>
        <v>-23046099</v>
      </c>
      <c r="Z57" s="296">
        <f>+IF(X57&lt;&gt;0,+(Y57/X57)*100,0)</f>
        <v>-37.24802777502029</v>
      </c>
      <c r="AA57" s="297">
        <f>SUM(AA52:AA56)</f>
        <v>82495997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71551284</v>
      </c>
      <c r="D61" s="156"/>
      <c r="E61" s="60">
        <v>422788979</v>
      </c>
      <c r="F61" s="60">
        <v>193658305</v>
      </c>
      <c r="G61" s="60">
        <v>13401193</v>
      </c>
      <c r="H61" s="60">
        <v>14093614</v>
      </c>
      <c r="I61" s="60">
        <v>8697218</v>
      </c>
      <c r="J61" s="60">
        <v>36192025</v>
      </c>
      <c r="K61" s="60">
        <v>6325142</v>
      </c>
      <c r="L61" s="60">
        <v>4912163</v>
      </c>
      <c r="M61" s="60">
        <v>8357904</v>
      </c>
      <c r="N61" s="60">
        <v>19595209</v>
      </c>
      <c r="O61" s="60">
        <v>4365745</v>
      </c>
      <c r="P61" s="60">
        <v>2320236</v>
      </c>
      <c r="Q61" s="60">
        <v>11121849</v>
      </c>
      <c r="R61" s="60">
        <v>17807830</v>
      </c>
      <c r="S61" s="60"/>
      <c r="T61" s="60"/>
      <c r="U61" s="60"/>
      <c r="V61" s="60"/>
      <c r="W61" s="60">
        <v>73595064</v>
      </c>
      <c r="X61" s="60">
        <v>145243729</v>
      </c>
      <c r="Y61" s="60">
        <v>-71648665</v>
      </c>
      <c r="Z61" s="140">
        <v>-49.33</v>
      </c>
      <c r="AA61" s="155">
        <v>193658305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>
        <v>462400</v>
      </c>
      <c r="F66" s="275">
        <v>462400</v>
      </c>
      <c r="G66" s="275">
        <v>1293642</v>
      </c>
      <c r="H66" s="275"/>
      <c r="I66" s="275"/>
      <c r="J66" s="275">
        <v>1293642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1293642</v>
      </c>
      <c r="X66" s="275">
        <v>346800</v>
      </c>
      <c r="Y66" s="275">
        <v>946842</v>
      </c>
      <c r="Z66" s="140">
        <v>273.02</v>
      </c>
      <c r="AA66" s="277"/>
    </row>
    <row r="67" spans="1:27" ht="13.5">
      <c r="A67" s="311" t="s">
        <v>225</v>
      </c>
      <c r="B67" s="316"/>
      <c r="C67" s="62">
        <v>373982590</v>
      </c>
      <c r="D67" s="156"/>
      <c r="E67" s="60">
        <v>478873208</v>
      </c>
      <c r="F67" s="60">
        <v>357564374</v>
      </c>
      <c r="G67" s="60">
        <v>13401193</v>
      </c>
      <c r="H67" s="60">
        <v>16416492</v>
      </c>
      <c r="I67" s="60">
        <v>13720140</v>
      </c>
      <c r="J67" s="60">
        <v>43537825</v>
      </c>
      <c r="K67" s="60">
        <v>13259162</v>
      </c>
      <c r="L67" s="60">
        <v>8048435</v>
      </c>
      <c r="M67" s="60">
        <v>13048361</v>
      </c>
      <c r="N67" s="60">
        <v>34355958</v>
      </c>
      <c r="O67" s="60">
        <v>8405090</v>
      </c>
      <c r="P67" s="60">
        <v>5016238</v>
      </c>
      <c r="Q67" s="60">
        <v>21105843</v>
      </c>
      <c r="R67" s="60">
        <v>34527171</v>
      </c>
      <c r="S67" s="60"/>
      <c r="T67" s="60"/>
      <c r="U67" s="60"/>
      <c r="V67" s="60"/>
      <c r="W67" s="60">
        <v>112420954</v>
      </c>
      <c r="X67" s="60">
        <v>268173281</v>
      </c>
      <c r="Y67" s="60">
        <v>-155752327</v>
      </c>
      <c r="Z67" s="140">
        <v>-58.08</v>
      </c>
      <c r="AA67" s="155"/>
    </row>
    <row r="68" spans="1:27" ht="13.5">
      <c r="A68" s="311" t="s">
        <v>43</v>
      </c>
      <c r="B68" s="316"/>
      <c r="C68" s="62"/>
      <c r="D68" s="156"/>
      <c r="E68" s="60">
        <v>5800142</v>
      </c>
      <c r="F68" s="60">
        <v>5800142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4350107</v>
      </c>
      <c r="Y68" s="60">
        <v>-4350107</v>
      </c>
      <c r="Z68" s="140">
        <v>-100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373982590</v>
      </c>
      <c r="D69" s="218">
        <f t="shared" si="12"/>
        <v>0</v>
      </c>
      <c r="E69" s="220">
        <f t="shared" si="12"/>
        <v>485135750</v>
      </c>
      <c r="F69" s="220">
        <f t="shared" si="12"/>
        <v>363826916</v>
      </c>
      <c r="G69" s="220">
        <f t="shared" si="12"/>
        <v>14694835</v>
      </c>
      <c r="H69" s="220">
        <f t="shared" si="12"/>
        <v>16416492</v>
      </c>
      <c r="I69" s="220">
        <f t="shared" si="12"/>
        <v>13720140</v>
      </c>
      <c r="J69" s="220">
        <f t="shared" si="12"/>
        <v>44831467</v>
      </c>
      <c r="K69" s="220">
        <f t="shared" si="12"/>
        <v>13259162</v>
      </c>
      <c r="L69" s="220">
        <f t="shared" si="12"/>
        <v>8048435</v>
      </c>
      <c r="M69" s="220">
        <f t="shared" si="12"/>
        <v>13048361</v>
      </c>
      <c r="N69" s="220">
        <f t="shared" si="12"/>
        <v>34355958</v>
      </c>
      <c r="O69" s="220">
        <f t="shared" si="12"/>
        <v>8405090</v>
      </c>
      <c r="P69" s="220">
        <f t="shared" si="12"/>
        <v>5016238</v>
      </c>
      <c r="Q69" s="220">
        <f t="shared" si="12"/>
        <v>21105843</v>
      </c>
      <c r="R69" s="220">
        <f t="shared" si="12"/>
        <v>34527171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113714596</v>
      </c>
      <c r="X69" s="220">
        <f t="shared" si="12"/>
        <v>272870188</v>
      </c>
      <c r="Y69" s="220">
        <f t="shared" si="12"/>
        <v>-159155592</v>
      </c>
      <c r="Z69" s="221">
        <f>+IF(X69&lt;&gt;0,+(Y69/X69)*100,0)</f>
        <v>-58.32648599926936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1152970441</v>
      </c>
      <c r="D5" s="344">
        <f t="shared" si="0"/>
        <v>0</v>
      </c>
      <c r="E5" s="343">
        <f t="shared" si="0"/>
        <v>531745709</v>
      </c>
      <c r="F5" s="345">
        <f t="shared" si="0"/>
        <v>784961179</v>
      </c>
      <c r="G5" s="345">
        <f t="shared" si="0"/>
        <v>150129</v>
      </c>
      <c r="H5" s="343">
        <f t="shared" si="0"/>
        <v>4434345</v>
      </c>
      <c r="I5" s="343">
        <f t="shared" si="0"/>
        <v>25899726</v>
      </c>
      <c r="J5" s="345">
        <f t="shared" si="0"/>
        <v>30484200</v>
      </c>
      <c r="K5" s="345">
        <f t="shared" si="0"/>
        <v>30824834</v>
      </c>
      <c r="L5" s="343">
        <f t="shared" si="0"/>
        <v>32059938</v>
      </c>
      <c r="M5" s="343">
        <f t="shared" si="0"/>
        <v>51682608</v>
      </c>
      <c r="N5" s="345">
        <f t="shared" si="0"/>
        <v>114567380</v>
      </c>
      <c r="O5" s="345">
        <f t="shared" si="0"/>
        <v>12269375</v>
      </c>
      <c r="P5" s="343">
        <f t="shared" si="0"/>
        <v>14476756</v>
      </c>
      <c r="Q5" s="343">
        <f t="shared" si="0"/>
        <v>35804824</v>
      </c>
      <c r="R5" s="345">
        <f t="shared" si="0"/>
        <v>62550955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207602535</v>
      </c>
      <c r="X5" s="343">
        <f t="shared" si="0"/>
        <v>588720886</v>
      </c>
      <c r="Y5" s="345">
        <f t="shared" si="0"/>
        <v>-381118351</v>
      </c>
      <c r="Z5" s="346">
        <f>+IF(X5&lt;&gt;0,+(Y5/X5)*100,0)</f>
        <v>-64.73667914000252</v>
      </c>
      <c r="AA5" s="347">
        <f>+AA6+AA8+AA11+AA13+AA15</f>
        <v>784961179</v>
      </c>
    </row>
    <row r="6" spans="1:27" ht="13.5">
      <c r="A6" s="348" t="s">
        <v>205</v>
      </c>
      <c r="B6" s="142"/>
      <c r="C6" s="60">
        <f>+C7</f>
        <v>228571056</v>
      </c>
      <c r="D6" s="327">
        <f aca="true" t="shared" si="1" ref="D6:AA6">+D7</f>
        <v>0</v>
      </c>
      <c r="E6" s="60">
        <f t="shared" si="1"/>
        <v>13500000</v>
      </c>
      <c r="F6" s="59">
        <f t="shared" si="1"/>
        <v>192584458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330940</v>
      </c>
      <c r="R6" s="59">
        <f t="shared" si="1"/>
        <v>330940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330940</v>
      </c>
      <c r="X6" s="60">
        <f t="shared" si="1"/>
        <v>144438344</v>
      </c>
      <c r="Y6" s="59">
        <f t="shared" si="1"/>
        <v>-144107404</v>
      </c>
      <c r="Z6" s="61">
        <f>+IF(X6&lt;&gt;0,+(Y6/X6)*100,0)</f>
        <v>-99.77087801560506</v>
      </c>
      <c r="AA6" s="62">
        <f t="shared" si="1"/>
        <v>192584458</v>
      </c>
    </row>
    <row r="7" spans="1:27" ht="13.5">
      <c r="A7" s="291" t="s">
        <v>229</v>
      </c>
      <c r="B7" s="142"/>
      <c r="C7" s="60">
        <v>228571056</v>
      </c>
      <c r="D7" s="327"/>
      <c r="E7" s="60">
        <v>13500000</v>
      </c>
      <c r="F7" s="59">
        <v>192584458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>
        <v>330940</v>
      </c>
      <c r="R7" s="59">
        <v>330940</v>
      </c>
      <c r="S7" s="59"/>
      <c r="T7" s="60"/>
      <c r="U7" s="60"/>
      <c r="V7" s="59"/>
      <c r="W7" s="59">
        <v>330940</v>
      </c>
      <c r="X7" s="60">
        <v>144438344</v>
      </c>
      <c r="Y7" s="59">
        <v>-144107404</v>
      </c>
      <c r="Z7" s="61">
        <v>-99.77</v>
      </c>
      <c r="AA7" s="62">
        <v>192584458</v>
      </c>
    </row>
    <row r="8" spans="1:27" ht="13.5">
      <c r="A8" s="348" t="s">
        <v>206</v>
      </c>
      <c r="B8" s="142"/>
      <c r="C8" s="60">
        <f aca="true" t="shared" si="2" ref="C8:Y8">SUM(C9:C10)</f>
        <v>210267894</v>
      </c>
      <c r="D8" s="327">
        <f t="shared" si="2"/>
        <v>0</v>
      </c>
      <c r="E8" s="60">
        <f t="shared" si="2"/>
        <v>107804867</v>
      </c>
      <c r="F8" s="59">
        <f t="shared" si="2"/>
        <v>81829014</v>
      </c>
      <c r="G8" s="59">
        <f t="shared" si="2"/>
        <v>150129</v>
      </c>
      <c r="H8" s="60">
        <f t="shared" si="2"/>
        <v>3272905</v>
      </c>
      <c r="I8" s="60">
        <f t="shared" si="2"/>
        <v>3272340</v>
      </c>
      <c r="J8" s="59">
        <f t="shared" si="2"/>
        <v>6695374</v>
      </c>
      <c r="K8" s="59">
        <f t="shared" si="2"/>
        <v>6100006</v>
      </c>
      <c r="L8" s="60">
        <f t="shared" si="2"/>
        <v>8548577</v>
      </c>
      <c r="M8" s="60">
        <f t="shared" si="2"/>
        <v>11363634</v>
      </c>
      <c r="N8" s="59">
        <f t="shared" si="2"/>
        <v>26012217</v>
      </c>
      <c r="O8" s="59">
        <f t="shared" si="2"/>
        <v>2538748</v>
      </c>
      <c r="P8" s="60">
        <f t="shared" si="2"/>
        <v>4831368</v>
      </c>
      <c r="Q8" s="60">
        <f t="shared" si="2"/>
        <v>24179089</v>
      </c>
      <c r="R8" s="59">
        <f t="shared" si="2"/>
        <v>31549205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64256796</v>
      </c>
      <c r="X8" s="60">
        <f t="shared" si="2"/>
        <v>61371761</v>
      </c>
      <c r="Y8" s="59">
        <f t="shared" si="2"/>
        <v>2885035</v>
      </c>
      <c r="Z8" s="61">
        <f>+IF(X8&lt;&gt;0,+(Y8/X8)*100,0)</f>
        <v>4.7009161102612</v>
      </c>
      <c r="AA8" s="62">
        <f>SUM(AA9:AA10)</f>
        <v>81829014</v>
      </c>
    </row>
    <row r="9" spans="1:27" ht="13.5">
      <c r="A9" s="291" t="s">
        <v>230</v>
      </c>
      <c r="B9" s="142"/>
      <c r="C9" s="60">
        <v>210267894</v>
      </c>
      <c r="D9" s="327"/>
      <c r="E9" s="60">
        <v>107804867</v>
      </c>
      <c r="F9" s="59">
        <v>81829014</v>
      </c>
      <c r="G9" s="59">
        <v>150129</v>
      </c>
      <c r="H9" s="60">
        <v>3272905</v>
      </c>
      <c r="I9" s="60">
        <v>3272340</v>
      </c>
      <c r="J9" s="59">
        <v>6695374</v>
      </c>
      <c r="K9" s="59">
        <v>6100006</v>
      </c>
      <c r="L9" s="60">
        <v>8548577</v>
      </c>
      <c r="M9" s="60">
        <v>11363634</v>
      </c>
      <c r="N9" s="59">
        <v>26012217</v>
      </c>
      <c r="O9" s="59">
        <v>2538748</v>
      </c>
      <c r="P9" s="60">
        <v>4831368</v>
      </c>
      <c r="Q9" s="60">
        <v>24179089</v>
      </c>
      <c r="R9" s="59">
        <v>31549205</v>
      </c>
      <c r="S9" s="59"/>
      <c r="T9" s="60"/>
      <c r="U9" s="60"/>
      <c r="V9" s="59"/>
      <c r="W9" s="59">
        <v>64256796</v>
      </c>
      <c r="X9" s="60">
        <v>61371761</v>
      </c>
      <c r="Y9" s="59">
        <v>2885035</v>
      </c>
      <c r="Z9" s="61">
        <v>4.7</v>
      </c>
      <c r="AA9" s="62">
        <v>81829014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32507501</v>
      </c>
      <c r="D11" s="350">
        <f aca="true" t="shared" si="3" ref="D11:AA11">+D12</f>
        <v>0</v>
      </c>
      <c r="E11" s="349">
        <f t="shared" si="3"/>
        <v>127954225</v>
      </c>
      <c r="F11" s="351">
        <f t="shared" si="3"/>
        <v>6782296</v>
      </c>
      <c r="G11" s="351">
        <f t="shared" si="3"/>
        <v>0</v>
      </c>
      <c r="H11" s="349">
        <f t="shared" si="3"/>
        <v>1161440</v>
      </c>
      <c r="I11" s="349">
        <f t="shared" si="3"/>
        <v>18519255</v>
      </c>
      <c r="J11" s="351">
        <f t="shared" si="3"/>
        <v>19680695</v>
      </c>
      <c r="K11" s="351">
        <f t="shared" si="3"/>
        <v>14498890</v>
      </c>
      <c r="L11" s="349">
        <f t="shared" si="3"/>
        <v>9690054</v>
      </c>
      <c r="M11" s="349">
        <f t="shared" si="3"/>
        <v>23871476</v>
      </c>
      <c r="N11" s="351">
        <f t="shared" si="3"/>
        <v>48060420</v>
      </c>
      <c r="O11" s="351">
        <f t="shared" si="3"/>
        <v>555578</v>
      </c>
      <c r="P11" s="349">
        <f t="shared" si="3"/>
        <v>2706450</v>
      </c>
      <c r="Q11" s="349">
        <f t="shared" si="3"/>
        <v>7217800</v>
      </c>
      <c r="R11" s="351">
        <f t="shared" si="3"/>
        <v>10479828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78220943</v>
      </c>
      <c r="X11" s="349">
        <f t="shared" si="3"/>
        <v>5086722</v>
      </c>
      <c r="Y11" s="351">
        <f t="shared" si="3"/>
        <v>73134221</v>
      </c>
      <c r="Z11" s="352">
        <f>+IF(X11&lt;&gt;0,+(Y11/X11)*100,0)</f>
        <v>1437.7475513700178</v>
      </c>
      <c r="AA11" s="353">
        <f t="shared" si="3"/>
        <v>6782296</v>
      </c>
    </row>
    <row r="12" spans="1:27" ht="13.5">
      <c r="A12" s="291" t="s">
        <v>232</v>
      </c>
      <c r="B12" s="136"/>
      <c r="C12" s="60">
        <v>32507501</v>
      </c>
      <c r="D12" s="327"/>
      <c r="E12" s="60">
        <v>127954225</v>
      </c>
      <c r="F12" s="59">
        <v>6782296</v>
      </c>
      <c r="G12" s="59"/>
      <c r="H12" s="60">
        <v>1161440</v>
      </c>
      <c r="I12" s="60">
        <v>18519255</v>
      </c>
      <c r="J12" s="59">
        <v>19680695</v>
      </c>
      <c r="K12" s="59">
        <v>14498890</v>
      </c>
      <c r="L12" s="60">
        <v>9690054</v>
      </c>
      <c r="M12" s="60">
        <v>23871476</v>
      </c>
      <c r="N12" s="59">
        <v>48060420</v>
      </c>
      <c r="O12" s="59">
        <v>555578</v>
      </c>
      <c r="P12" s="60">
        <v>2706450</v>
      </c>
      <c r="Q12" s="60">
        <v>7217800</v>
      </c>
      <c r="R12" s="59">
        <v>10479828</v>
      </c>
      <c r="S12" s="59"/>
      <c r="T12" s="60"/>
      <c r="U12" s="60"/>
      <c r="V12" s="59"/>
      <c r="W12" s="59">
        <v>78220943</v>
      </c>
      <c r="X12" s="60">
        <v>5086722</v>
      </c>
      <c r="Y12" s="59">
        <v>73134221</v>
      </c>
      <c r="Z12" s="61">
        <v>1437.75</v>
      </c>
      <c r="AA12" s="62">
        <v>6782296</v>
      </c>
    </row>
    <row r="13" spans="1:27" ht="13.5">
      <c r="A13" s="348" t="s">
        <v>208</v>
      </c>
      <c r="B13" s="136"/>
      <c r="C13" s="275">
        <f>+C14</f>
        <v>584001466</v>
      </c>
      <c r="D13" s="328">
        <f aca="true" t="shared" si="4" ref="D13:AA13">+D14</f>
        <v>0</v>
      </c>
      <c r="E13" s="275">
        <f t="shared" si="4"/>
        <v>114800000</v>
      </c>
      <c r="F13" s="329">
        <f t="shared" si="4"/>
        <v>284358988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776000</v>
      </c>
      <c r="L13" s="275">
        <f t="shared" si="4"/>
        <v>0</v>
      </c>
      <c r="M13" s="275">
        <f t="shared" si="4"/>
        <v>5520847</v>
      </c>
      <c r="N13" s="329">
        <f t="shared" si="4"/>
        <v>6296847</v>
      </c>
      <c r="O13" s="329">
        <f t="shared" si="4"/>
        <v>1396990</v>
      </c>
      <c r="P13" s="275">
        <f t="shared" si="4"/>
        <v>0</v>
      </c>
      <c r="Q13" s="275">
        <f t="shared" si="4"/>
        <v>1691449</v>
      </c>
      <c r="R13" s="329">
        <f t="shared" si="4"/>
        <v>3088439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9385286</v>
      </c>
      <c r="X13" s="275">
        <f t="shared" si="4"/>
        <v>213269241</v>
      </c>
      <c r="Y13" s="329">
        <f t="shared" si="4"/>
        <v>-203883955</v>
      </c>
      <c r="Z13" s="322">
        <f>+IF(X13&lt;&gt;0,+(Y13/X13)*100,0)</f>
        <v>-95.59932508035699</v>
      </c>
      <c r="AA13" s="273">
        <f t="shared" si="4"/>
        <v>284358988</v>
      </c>
    </row>
    <row r="14" spans="1:27" ht="13.5">
      <c r="A14" s="291" t="s">
        <v>233</v>
      </c>
      <c r="B14" s="136"/>
      <c r="C14" s="60">
        <v>584001466</v>
      </c>
      <c r="D14" s="327"/>
      <c r="E14" s="60">
        <v>114800000</v>
      </c>
      <c r="F14" s="59">
        <v>284358988</v>
      </c>
      <c r="G14" s="59"/>
      <c r="H14" s="60"/>
      <c r="I14" s="60"/>
      <c r="J14" s="59"/>
      <c r="K14" s="59">
        <v>776000</v>
      </c>
      <c r="L14" s="60"/>
      <c r="M14" s="60">
        <v>5520847</v>
      </c>
      <c r="N14" s="59">
        <v>6296847</v>
      </c>
      <c r="O14" s="59">
        <v>1396990</v>
      </c>
      <c r="P14" s="60"/>
      <c r="Q14" s="60">
        <v>1691449</v>
      </c>
      <c r="R14" s="59">
        <v>3088439</v>
      </c>
      <c r="S14" s="59"/>
      <c r="T14" s="60"/>
      <c r="U14" s="60"/>
      <c r="V14" s="59"/>
      <c r="W14" s="59">
        <v>9385286</v>
      </c>
      <c r="X14" s="60">
        <v>213269241</v>
      </c>
      <c r="Y14" s="59">
        <v>-203883955</v>
      </c>
      <c r="Z14" s="61">
        <v>-95.6</v>
      </c>
      <c r="AA14" s="62">
        <v>284358988</v>
      </c>
    </row>
    <row r="15" spans="1:27" ht="13.5">
      <c r="A15" s="348" t="s">
        <v>209</v>
      </c>
      <c r="B15" s="136"/>
      <c r="C15" s="60">
        <f aca="true" t="shared" si="5" ref="C15:Y15">SUM(C16:C20)</f>
        <v>97622524</v>
      </c>
      <c r="D15" s="327">
        <f t="shared" si="5"/>
        <v>0</v>
      </c>
      <c r="E15" s="60">
        <f t="shared" si="5"/>
        <v>167686617</v>
      </c>
      <c r="F15" s="59">
        <f t="shared" si="5"/>
        <v>219406423</v>
      </c>
      <c r="G15" s="59">
        <f t="shared" si="5"/>
        <v>0</v>
      </c>
      <c r="H15" s="60">
        <f t="shared" si="5"/>
        <v>0</v>
      </c>
      <c r="I15" s="60">
        <f t="shared" si="5"/>
        <v>4108131</v>
      </c>
      <c r="J15" s="59">
        <f t="shared" si="5"/>
        <v>4108131</v>
      </c>
      <c r="K15" s="59">
        <f t="shared" si="5"/>
        <v>9449938</v>
      </c>
      <c r="L15" s="60">
        <f t="shared" si="5"/>
        <v>13821307</v>
      </c>
      <c r="M15" s="60">
        <f t="shared" si="5"/>
        <v>10926651</v>
      </c>
      <c r="N15" s="59">
        <f t="shared" si="5"/>
        <v>34197896</v>
      </c>
      <c r="O15" s="59">
        <f t="shared" si="5"/>
        <v>7778059</v>
      </c>
      <c r="P15" s="60">
        <f t="shared" si="5"/>
        <v>6938938</v>
      </c>
      <c r="Q15" s="60">
        <f t="shared" si="5"/>
        <v>2385546</v>
      </c>
      <c r="R15" s="59">
        <f t="shared" si="5"/>
        <v>17102543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55408570</v>
      </c>
      <c r="X15" s="60">
        <f t="shared" si="5"/>
        <v>164554818</v>
      </c>
      <c r="Y15" s="59">
        <f t="shared" si="5"/>
        <v>-109146248</v>
      </c>
      <c r="Z15" s="61">
        <f>+IF(X15&lt;&gt;0,+(Y15/X15)*100,0)</f>
        <v>-66.32819951829062</v>
      </c>
      <c r="AA15" s="62">
        <f>SUM(AA16:AA20)</f>
        <v>219406423</v>
      </c>
    </row>
    <row r="16" spans="1:27" ht="13.5">
      <c r="A16" s="291" t="s">
        <v>234</v>
      </c>
      <c r="B16" s="300"/>
      <c r="C16" s="60"/>
      <c r="D16" s="327"/>
      <c r="E16" s="60"/>
      <c r="F16" s="59">
        <v>6404375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4803281</v>
      </c>
      <c r="Y16" s="59">
        <v>-4803281</v>
      </c>
      <c r="Z16" s="61">
        <v>-100</v>
      </c>
      <c r="AA16" s="62">
        <v>6404375</v>
      </c>
    </row>
    <row r="17" spans="1:27" ht="13.5">
      <c r="A17" s="291" t="s">
        <v>235</v>
      </c>
      <c r="B17" s="136"/>
      <c r="C17" s="60"/>
      <c r="D17" s="327"/>
      <c r="E17" s="60">
        <v>155086617</v>
      </c>
      <c r="F17" s="59">
        <v>177185134</v>
      </c>
      <c r="G17" s="59"/>
      <c r="H17" s="60"/>
      <c r="I17" s="60">
        <v>4108131</v>
      </c>
      <c r="J17" s="59">
        <v>4108131</v>
      </c>
      <c r="K17" s="59">
        <v>9449938</v>
      </c>
      <c r="L17" s="60">
        <v>13821307</v>
      </c>
      <c r="M17" s="60">
        <v>3485434</v>
      </c>
      <c r="N17" s="59">
        <v>26756679</v>
      </c>
      <c r="O17" s="59">
        <v>7480546</v>
      </c>
      <c r="P17" s="60">
        <v>6456248</v>
      </c>
      <c r="Q17" s="60">
        <v>2385546</v>
      </c>
      <c r="R17" s="59">
        <v>16322340</v>
      </c>
      <c r="S17" s="59"/>
      <c r="T17" s="60"/>
      <c r="U17" s="60"/>
      <c r="V17" s="59"/>
      <c r="W17" s="59">
        <v>47187150</v>
      </c>
      <c r="X17" s="60">
        <v>132888851</v>
      </c>
      <c r="Y17" s="59">
        <v>-85701701</v>
      </c>
      <c r="Z17" s="61">
        <v>-64.49</v>
      </c>
      <c r="AA17" s="62">
        <v>177185134</v>
      </c>
    </row>
    <row r="18" spans="1:27" ht="13.5">
      <c r="A18" s="291" t="s">
        <v>82</v>
      </c>
      <c r="B18" s="136"/>
      <c r="C18" s="60"/>
      <c r="D18" s="327"/>
      <c r="E18" s="60">
        <v>12600000</v>
      </c>
      <c r="F18" s="59">
        <v>6000000</v>
      </c>
      <c r="G18" s="59"/>
      <c r="H18" s="60"/>
      <c r="I18" s="60"/>
      <c r="J18" s="59"/>
      <c r="K18" s="59"/>
      <c r="L18" s="60"/>
      <c r="M18" s="60">
        <v>7441217</v>
      </c>
      <c r="N18" s="59">
        <v>7441217</v>
      </c>
      <c r="O18" s="59">
        <v>297513</v>
      </c>
      <c r="P18" s="60">
        <v>482690</v>
      </c>
      <c r="Q18" s="60"/>
      <c r="R18" s="59">
        <v>780203</v>
      </c>
      <c r="S18" s="59"/>
      <c r="T18" s="60"/>
      <c r="U18" s="60"/>
      <c r="V18" s="59"/>
      <c r="W18" s="59">
        <v>8221420</v>
      </c>
      <c r="X18" s="60">
        <v>4500000</v>
      </c>
      <c r="Y18" s="59">
        <v>3721420</v>
      </c>
      <c r="Z18" s="61">
        <v>82.7</v>
      </c>
      <c r="AA18" s="62">
        <v>6000000</v>
      </c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97622524</v>
      </c>
      <c r="D20" s="327"/>
      <c r="E20" s="60"/>
      <c r="F20" s="59">
        <v>29816914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22362686</v>
      </c>
      <c r="Y20" s="59">
        <v>-22362686</v>
      </c>
      <c r="Z20" s="61">
        <v>-100</v>
      </c>
      <c r="AA20" s="62">
        <v>29816914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42647565</v>
      </c>
      <c r="D22" s="331">
        <f t="shared" si="6"/>
        <v>0</v>
      </c>
      <c r="E22" s="330">
        <f t="shared" si="6"/>
        <v>21324000</v>
      </c>
      <c r="F22" s="332">
        <f t="shared" si="6"/>
        <v>83856962</v>
      </c>
      <c r="G22" s="332">
        <f t="shared" si="6"/>
        <v>0</v>
      </c>
      <c r="H22" s="330">
        <f t="shared" si="6"/>
        <v>2894023</v>
      </c>
      <c r="I22" s="330">
        <f t="shared" si="6"/>
        <v>1590108</v>
      </c>
      <c r="J22" s="332">
        <f t="shared" si="6"/>
        <v>4484131</v>
      </c>
      <c r="K22" s="332">
        <f t="shared" si="6"/>
        <v>644740</v>
      </c>
      <c r="L22" s="330">
        <f t="shared" si="6"/>
        <v>2923876</v>
      </c>
      <c r="M22" s="330">
        <f t="shared" si="6"/>
        <v>285336</v>
      </c>
      <c r="N22" s="332">
        <f t="shared" si="6"/>
        <v>3853952</v>
      </c>
      <c r="O22" s="332">
        <f t="shared" si="6"/>
        <v>1473444</v>
      </c>
      <c r="P22" s="330">
        <f t="shared" si="6"/>
        <v>881948</v>
      </c>
      <c r="Q22" s="330">
        <f t="shared" si="6"/>
        <v>2224369</v>
      </c>
      <c r="R22" s="332">
        <f t="shared" si="6"/>
        <v>4579761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12917844</v>
      </c>
      <c r="X22" s="330">
        <f t="shared" si="6"/>
        <v>62892722</v>
      </c>
      <c r="Y22" s="332">
        <f t="shared" si="6"/>
        <v>-49974878</v>
      </c>
      <c r="Z22" s="323">
        <f>+IF(X22&lt;&gt;0,+(Y22/X22)*100,0)</f>
        <v>-79.46051055001246</v>
      </c>
      <c r="AA22" s="337">
        <f>SUM(AA23:AA32)</f>
        <v>83856962</v>
      </c>
    </row>
    <row r="23" spans="1:27" ht="13.5">
      <c r="A23" s="348" t="s">
        <v>237</v>
      </c>
      <c r="B23" s="142"/>
      <c r="C23" s="60"/>
      <c r="D23" s="327"/>
      <c r="E23" s="60">
        <v>3000000</v>
      </c>
      <c r="F23" s="59">
        <v>8021610</v>
      </c>
      <c r="G23" s="59"/>
      <c r="H23" s="60"/>
      <c r="I23" s="60"/>
      <c r="J23" s="59"/>
      <c r="K23" s="59"/>
      <c r="L23" s="60"/>
      <c r="M23" s="60"/>
      <c r="N23" s="59"/>
      <c r="O23" s="59">
        <v>119223</v>
      </c>
      <c r="P23" s="60"/>
      <c r="Q23" s="60">
        <v>45857</v>
      </c>
      <c r="R23" s="59">
        <v>165080</v>
      </c>
      <c r="S23" s="59"/>
      <c r="T23" s="60"/>
      <c r="U23" s="60"/>
      <c r="V23" s="59"/>
      <c r="W23" s="59">
        <v>165080</v>
      </c>
      <c r="X23" s="60">
        <v>6016208</v>
      </c>
      <c r="Y23" s="59">
        <v>-5851128</v>
      </c>
      <c r="Z23" s="61">
        <v>-97.26</v>
      </c>
      <c r="AA23" s="62">
        <v>8021610</v>
      </c>
    </row>
    <row r="24" spans="1:27" ht="13.5">
      <c r="A24" s="348" t="s">
        <v>238</v>
      </c>
      <c r="B24" s="142"/>
      <c r="C24" s="60"/>
      <c r="D24" s="327"/>
      <c r="E24" s="60">
        <v>1000000</v>
      </c>
      <c r="F24" s="59">
        <v>13653284</v>
      </c>
      <c r="G24" s="59"/>
      <c r="H24" s="60"/>
      <c r="I24" s="60">
        <v>139507</v>
      </c>
      <c r="J24" s="59">
        <v>139507</v>
      </c>
      <c r="K24" s="59"/>
      <c r="L24" s="60"/>
      <c r="M24" s="60">
        <v>30789</v>
      </c>
      <c r="N24" s="59">
        <v>30789</v>
      </c>
      <c r="O24" s="59"/>
      <c r="P24" s="60"/>
      <c r="Q24" s="60">
        <v>202448</v>
      </c>
      <c r="R24" s="59">
        <v>202448</v>
      </c>
      <c r="S24" s="59"/>
      <c r="T24" s="60"/>
      <c r="U24" s="60"/>
      <c r="V24" s="59"/>
      <c r="W24" s="59">
        <v>372744</v>
      </c>
      <c r="X24" s="60">
        <v>10239963</v>
      </c>
      <c r="Y24" s="59">
        <v>-9867219</v>
      </c>
      <c r="Z24" s="61">
        <v>-96.36</v>
      </c>
      <c r="AA24" s="62">
        <v>13653284</v>
      </c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42647565</v>
      </c>
      <c r="D32" s="327"/>
      <c r="E32" s="60">
        <v>17324000</v>
      </c>
      <c r="F32" s="59">
        <v>62182068</v>
      </c>
      <c r="G32" s="59"/>
      <c r="H32" s="60">
        <v>2894023</v>
      </c>
      <c r="I32" s="60">
        <v>1450601</v>
      </c>
      <c r="J32" s="59">
        <v>4344624</v>
      </c>
      <c r="K32" s="59">
        <v>644740</v>
      </c>
      <c r="L32" s="60">
        <v>2923876</v>
      </c>
      <c r="M32" s="60">
        <v>254547</v>
      </c>
      <c r="N32" s="59">
        <v>3823163</v>
      </c>
      <c r="O32" s="59">
        <v>1354221</v>
      </c>
      <c r="P32" s="60">
        <v>881948</v>
      </c>
      <c r="Q32" s="60">
        <v>1976064</v>
      </c>
      <c r="R32" s="59">
        <v>4212233</v>
      </c>
      <c r="S32" s="59"/>
      <c r="T32" s="60"/>
      <c r="U32" s="60"/>
      <c r="V32" s="59"/>
      <c r="W32" s="59">
        <v>12380020</v>
      </c>
      <c r="X32" s="60">
        <v>46636551</v>
      </c>
      <c r="Y32" s="59">
        <v>-34256531</v>
      </c>
      <c r="Z32" s="61">
        <v>-73.45</v>
      </c>
      <c r="AA32" s="62">
        <v>62182068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6200000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>
        <v>6200000</v>
      </c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50141295</v>
      </c>
      <c r="D40" s="331">
        <f t="shared" si="9"/>
        <v>0</v>
      </c>
      <c r="E40" s="330">
        <f t="shared" si="9"/>
        <v>77887922</v>
      </c>
      <c r="F40" s="332">
        <f t="shared" si="9"/>
        <v>60756554</v>
      </c>
      <c r="G40" s="332">
        <f t="shared" si="9"/>
        <v>0</v>
      </c>
      <c r="H40" s="330">
        <f t="shared" si="9"/>
        <v>2617659</v>
      </c>
      <c r="I40" s="330">
        <f t="shared" si="9"/>
        <v>644092</v>
      </c>
      <c r="J40" s="332">
        <f t="shared" si="9"/>
        <v>3261751</v>
      </c>
      <c r="K40" s="332">
        <f t="shared" si="9"/>
        <v>521658</v>
      </c>
      <c r="L40" s="330">
        <f t="shared" si="9"/>
        <v>1180743</v>
      </c>
      <c r="M40" s="330">
        <f t="shared" si="9"/>
        <v>4633654</v>
      </c>
      <c r="N40" s="332">
        <f t="shared" si="9"/>
        <v>6336055</v>
      </c>
      <c r="O40" s="332">
        <f t="shared" si="9"/>
        <v>3184223</v>
      </c>
      <c r="P40" s="330">
        <f t="shared" si="9"/>
        <v>2799844</v>
      </c>
      <c r="Q40" s="330">
        <f t="shared" si="9"/>
        <v>1821005</v>
      </c>
      <c r="R40" s="332">
        <f t="shared" si="9"/>
        <v>7805072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17402878</v>
      </c>
      <c r="X40" s="330">
        <f t="shared" si="9"/>
        <v>45567416</v>
      </c>
      <c r="Y40" s="332">
        <f t="shared" si="9"/>
        <v>-28164538</v>
      </c>
      <c r="Z40" s="323">
        <f>+IF(X40&lt;&gt;0,+(Y40/X40)*100,0)</f>
        <v>-61.80850369044406</v>
      </c>
      <c r="AA40" s="337">
        <f>SUM(AA41:AA49)</f>
        <v>60756554</v>
      </c>
    </row>
    <row r="41" spans="1:27" ht="13.5">
      <c r="A41" s="348" t="s">
        <v>248</v>
      </c>
      <c r="B41" s="142"/>
      <c r="C41" s="349">
        <v>1547153</v>
      </c>
      <c r="D41" s="350"/>
      <c r="E41" s="349">
        <v>29599094</v>
      </c>
      <c r="F41" s="351">
        <v>29599094</v>
      </c>
      <c r="G41" s="351"/>
      <c r="H41" s="349">
        <v>2460552</v>
      </c>
      <c r="I41" s="349">
        <v>833641</v>
      </c>
      <c r="J41" s="351">
        <v>3294193</v>
      </c>
      <c r="K41" s="351"/>
      <c r="L41" s="349">
        <v>722307</v>
      </c>
      <c r="M41" s="349">
        <v>719256</v>
      </c>
      <c r="N41" s="351">
        <v>1441563</v>
      </c>
      <c r="O41" s="351">
        <v>376793</v>
      </c>
      <c r="P41" s="349">
        <v>1310116</v>
      </c>
      <c r="Q41" s="349"/>
      <c r="R41" s="351">
        <v>1686909</v>
      </c>
      <c r="S41" s="351"/>
      <c r="T41" s="349"/>
      <c r="U41" s="349"/>
      <c r="V41" s="351"/>
      <c r="W41" s="351">
        <v>6422665</v>
      </c>
      <c r="X41" s="349">
        <v>22199321</v>
      </c>
      <c r="Y41" s="351">
        <v>-15776656</v>
      </c>
      <c r="Z41" s="352">
        <v>-71.07</v>
      </c>
      <c r="AA41" s="353">
        <v>29599094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6089000</v>
      </c>
      <c r="F43" s="357">
        <v>15193860</v>
      </c>
      <c r="G43" s="357"/>
      <c r="H43" s="305">
        <v>154189</v>
      </c>
      <c r="I43" s="305">
        <v>8082</v>
      </c>
      <c r="J43" s="357">
        <v>162271</v>
      </c>
      <c r="K43" s="357">
        <v>300249</v>
      </c>
      <c r="L43" s="305">
        <v>323849</v>
      </c>
      <c r="M43" s="305">
        <v>-240</v>
      </c>
      <c r="N43" s="357">
        <v>623858</v>
      </c>
      <c r="O43" s="357">
        <v>2805255</v>
      </c>
      <c r="P43" s="305">
        <v>1373503</v>
      </c>
      <c r="Q43" s="305">
        <v>1680456</v>
      </c>
      <c r="R43" s="357">
        <v>5859214</v>
      </c>
      <c r="S43" s="357"/>
      <c r="T43" s="305"/>
      <c r="U43" s="305"/>
      <c r="V43" s="357"/>
      <c r="W43" s="357">
        <v>6645343</v>
      </c>
      <c r="X43" s="305">
        <v>11395395</v>
      </c>
      <c r="Y43" s="357">
        <v>-4750052</v>
      </c>
      <c r="Z43" s="358">
        <v>-41.68</v>
      </c>
      <c r="AA43" s="303">
        <v>15193860</v>
      </c>
    </row>
    <row r="44" spans="1:27" ht="13.5">
      <c r="A44" s="348" t="s">
        <v>251</v>
      </c>
      <c r="B44" s="136"/>
      <c r="C44" s="60"/>
      <c r="D44" s="355"/>
      <c r="E44" s="54">
        <v>1878218</v>
      </c>
      <c r="F44" s="53"/>
      <c r="G44" s="53"/>
      <c r="H44" s="54">
        <v>2918</v>
      </c>
      <c r="I44" s="54"/>
      <c r="J44" s="53">
        <v>2918</v>
      </c>
      <c r="K44" s="53">
        <v>20757</v>
      </c>
      <c r="L44" s="54">
        <v>134587</v>
      </c>
      <c r="M44" s="54">
        <v>27702</v>
      </c>
      <c r="N44" s="53">
        <v>183046</v>
      </c>
      <c r="O44" s="53">
        <v>2175</v>
      </c>
      <c r="P44" s="54"/>
      <c r="Q44" s="54"/>
      <c r="R44" s="53">
        <v>2175</v>
      </c>
      <c r="S44" s="53"/>
      <c r="T44" s="54"/>
      <c r="U44" s="54"/>
      <c r="V44" s="53"/>
      <c r="W44" s="53">
        <v>188139</v>
      </c>
      <c r="X44" s="54"/>
      <c r="Y44" s="53">
        <v>188139</v>
      </c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>
        <v>963600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722700</v>
      </c>
      <c r="Y46" s="53">
        <v>-722700</v>
      </c>
      <c r="Z46" s="94">
        <v>-100</v>
      </c>
      <c r="AA46" s="95">
        <v>963600</v>
      </c>
    </row>
    <row r="47" spans="1:27" ht="13.5">
      <c r="A47" s="348" t="s">
        <v>254</v>
      </c>
      <c r="B47" s="136"/>
      <c r="C47" s="60">
        <v>183985</v>
      </c>
      <c r="D47" s="355"/>
      <c r="E47" s="54">
        <v>23321610</v>
      </c>
      <c r="F47" s="53"/>
      <c r="G47" s="53"/>
      <c r="H47" s="54"/>
      <c r="I47" s="54">
        <v>-197631</v>
      </c>
      <c r="J47" s="53">
        <v>-197631</v>
      </c>
      <c r="K47" s="53">
        <v>200652</v>
      </c>
      <c r="L47" s="54"/>
      <c r="M47" s="54">
        <v>3886936</v>
      </c>
      <c r="N47" s="53">
        <v>4087588</v>
      </c>
      <c r="O47" s="53"/>
      <c r="P47" s="54">
        <v>116225</v>
      </c>
      <c r="Q47" s="54">
        <v>140549</v>
      </c>
      <c r="R47" s="53">
        <v>256774</v>
      </c>
      <c r="S47" s="53"/>
      <c r="T47" s="54"/>
      <c r="U47" s="54"/>
      <c r="V47" s="53"/>
      <c r="W47" s="53">
        <v>4146731</v>
      </c>
      <c r="X47" s="54"/>
      <c r="Y47" s="53">
        <v>4146731</v>
      </c>
      <c r="Z47" s="94"/>
      <c r="AA47" s="95"/>
    </row>
    <row r="48" spans="1:27" ht="13.5">
      <c r="A48" s="348" t="s">
        <v>255</v>
      </c>
      <c r="B48" s="136"/>
      <c r="C48" s="60">
        <v>34403249</v>
      </c>
      <c r="D48" s="355"/>
      <c r="E48" s="54">
        <v>17000000</v>
      </c>
      <c r="F48" s="53">
        <v>15000000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11250000</v>
      </c>
      <c r="Y48" s="53">
        <v>-11250000</v>
      </c>
      <c r="Z48" s="94">
        <v>-100</v>
      </c>
      <c r="AA48" s="95">
        <v>15000000</v>
      </c>
    </row>
    <row r="49" spans="1:27" ht="13.5">
      <c r="A49" s="348" t="s">
        <v>93</v>
      </c>
      <c r="B49" s="136"/>
      <c r="C49" s="54">
        <v>14006908</v>
      </c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15293198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>
        <v>15293198</v>
      </c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1267252499</v>
      </c>
      <c r="D60" s="333">
        <f t="shared" si="14"/>
        <v>0</v>
      </c>
      <c r="E60" s="219">
        <f t="shared" si="14"/>
        <v>630957631</v>
      </c>
      <c r="F60" s="264">
        <f t="shared" si="14"/>
        <v>929574695</v>
      </c>
      <c r="G60" s="264">
        <f t="shared" si="14"/>
        <v>150129</v>
      </c>
      <c r="H60" s="219">
        <f t="shared" si="14"/>
        <v>9946027</v>
      </c>
      <c r="I60" s="219">
        <f t="shared" si="14"/>
        <v>28133926</v>
      </c>
      <c r="J60" s="264">
        <f t="shared" si="14"/>
        <v>38230082</v>
      </c>
      <c r="K60" s="264">
        <f t="shared" si="14"/>
        <v>31991232</v>
      </c>
      <c r="L60" s="219">
        <f t="shared" si="14"/>
        <v>36164557</v>
      </c>
      <c r="M60" s="219">
        <f t="shared" si="14"/>
        <v>56601598</v>
      </c>
      <c r="N60" s="264">
        <f t="shared" si="14"/>
        <v>124757387</v>
      </c>
      <c r="O60" s="264">
        <f t="shared" si="14"/>
        <v>16927042</v>
      </c>
      <c r="P60" s="219">
        <f t="shared" si="14"/>
        <v>18158548</v>
      </c>
      <c r="Q60" s="219">
        <f t="shared" si="14"/>
        <v>39850198</v>
      </c>
      <c r="R60" s="264">
        <f t="shared" si="14"/>
        <v>74935788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237923257</v>
      </c>
      <c r="X60" s="219">
        <f t="shared" si="14"/>
        <v>697181024</v>
      </c>
      <c r="Y60" s="264">
        <f t="shared" si="14"/>
        <v>-459257767</v>
      </c>
      <c r="Z60" s="324">
        <f>+IF(X60&lt;&gt;0,+(Y60/X60)*100,0)</f>
        <v>-65.87353229510732</v>
      </c>
      <c r="AA60" s="232">
        <f>+AA57+AA54+AA51+AA40+AA37+AA34+AA22+AA5</f>
        <v>929574695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500554972</v>
      </c>
      <c r="F5" s="345">
        <f t="shared" si="0"/>
        <v>303993807</v>
      </c>
      <c r="G5" s="345">
        <f t="shared" si="0"/>
        <v>0</v>
      </c>
      <c r="H5" s="343">
        <f t="shared" si="0"/>
        <v>43716305</v>
      </c>
      <c r="I5" s="343">
        <f t="shared" si="0"/>
        <v>37779800</v>
      </c>
      <c r="J5" s="345">
        <f t="shared" si="0"/>
        <v>81496105</v>
      </c>
      <c r="K5" s="345">
        <f t="shared" si="0"/>
        <v>55660416</v>
      </c>
      <c r="L5" s="343">
        <f t="shared" si="0"/>
        <v>21849378</v>
      </c>
      <c r="M5" s="343">
        <f t="shared" si="0"/>
        <v>56156258</v>
      </c>
      <c r="N5" s="345">
        <f t="shared" si="0"/>
        <v>133666052</v>
      </c>
      <c r="O5" s="345">
        <f t="shared" si="0"/>
        <v>19789048</v>
      </c>
      <c r="P5" s="343">
        <f t="shared" si="0"/>
        <v>11817216</v>
      </c>
      <c r="Q5" s="343">
        <f t="shared" si="0"/>
        <v>48089533</v>
      </c>
      <c r="R5" s="345">
        <f t="shared" si="0"/>
        <v>79695797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294857954</v>
      </c>
      <c r="X5" s="343">
        <f t="shared" si="0"/>
        <v>227995355</v>
      </c>
      <c r="Y5" s="345">
        <f t="shared" si="0"/>
        <v>66862599</v>
      </c>
      <c r="Z5" s="346">
        <f>+IF(X5&lt;&gt;0,+(Y5/X5)*100,0)</f>
        <v>29.32629877481495</v>
      </c>
      <c r="AA5" s="347">
        <f>+AA6+AA8+AA11+AA13+AA15</f>
        <v>303993807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189200000</v>
      </c>
      <c r="F6" s="59">
        <f t="shared" si="1"/>
        <v>2196658</v>
      </c>
      <c r="G6" s="59">
        <f t="shared" si="1"/>
        <v>0</v>
      </c>
      <c r="H6" s="60">
        <f t="shared" si="1"/>
        <v>1445410</v>
      </c>
      <c r="I6" s="60">
        <f t="shared" si="1"/>
        <v>656479</v>
      </c>
      <c r="J6" s="59">
        <f t="shared" si="1"/>
        <v>2101889</v>
      </c>
      <c r="K6" s="59">
        <f t="shared" si="1"/>
        <v>12755847</v>
      </c>
      <c r="L6" s="60">
        <f t="shared" si="1"/>
        <v>9262599</v>
      </c>
      <c r="M6" s="60">
        <f t="shared" si="1"/>
        <v>28228246</v>
      </c>
      <c r="N6" s="59">
        <f t="shared" si="1"/>
        <v>50246692</v>
      </c>
      <c r="O6" s="59">
        <f t="shared" si="1"/>
        <v>8727895</v>
      </c>
      <c r="P6" s="60">
        <f t="shared" si="1"/>
        <v>8242200</v>
      </c>
      <c r="Q6" s="60">
        <f t="shared" si="1"/>
        <v>28037104</v>
      </c>
      <c r="R6" s="59">
        <f t="shared" si="1"/>
        <v>45007199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97355780</v>
      </c>
      <c r="X6" s="60">
        <f t="shared" si="1"/>
        <v>1647494</v>
      </c>
      <c r="Y6" s="59">
        <f t="shared" si="1"/>
        <v>95708286</v>
      </c>
      <c r="Z6" s="61">
        <f>+IF(X6&lt;&gt;0,+(Y6/X6)*100,0)</f>
        <v>5809.325314690069</v>
      </c>
      <c r="AA6" s="62">
        <f t="shared" si="1"/>
        <v>2196658</v>
      </c>
    </row>
    <row r="7" spans="1:27" ht="13.5">
      <c r="A7" s="291" t="s">
        <v>229</v>
      </c>
      <c r="B7" s="142"/>
      <c r="C7" s="60"/>
      <c r="D7" s="327"/>
      <c r="E7" s="60">
        <v>189200000</v>
      </c>
      <c r="F7" s="59">
        <v>2196658</v>
      </c>
      <c r="G7" s="59"/>
      <c r="H7" s="60">
        <v>1445410</v>
      </c>
      <c r="I7" s="60">
        <v>656479</v>
      </c>
      <c r="J7" s="59">
        <v>2101889</v>
      </c>
      <c r="K7" s="59">
        <v>12755847</v>
      </c>
      <c r="L7" s="60">
        <v>9262599</v>
      </c>
      <c r="M7" s="60">
        <v>28228246</v>
      </c>
      <c r="N7" s="59">
        <v>50246692</v>
      </c>
      <c r="O7" s="59">
        <v>8727895</v>
      </c>
      <c r="P7" s="60">
        <v>8242200</v>
      </c>
      <c r="Q7" s="60">
        <v>28037104</v>
      </c>
      <c r="R7" s="59">
        <v>45007199</v>
      </c>
      <c r="S7" s="59"/>
      <c r="T7" s="60"/>
      <c r="U7" s="60"/>
      <c r="V7" s="59"/>
      <c r="W7" s="59">
        <v>97355780</v>
      </c>
      <c r="X7" s="60">
        <v>1647494</v>
      </c>
      <c r="Y7" s="59">
        <v>95708286</v>
      </c>
      <c r="Z7" s="61">
        <v>5809.33</v>
      </c>
      <c r="AA7" s="62">
        <v>2196658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1675597</v>
      </c>
      <c r="F8" s="59">
        <f t="shared" si="2"/>
        <v>15281315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11460986</v>
      </c>
      <c r="Y8" s="59">
        <f t="shared" si="2"/>
        <v>-11460986</v>
      </c>
      <c r="Z8" s="61">
        <f>+IF(X8&lt;&gt;0,+(Y8/X8)*100,0)</f>
        <v>-100</v>
      </c>
      <c r="AA8" s="62">
        <f>SUM(AA9:AA10)</f>
        <v>15281315</v>
      </c>
    </row>
    <row r="9" spans="1:27" ht="13.5">
      <c r="A9" s="291" t="s">
        <v>230</v>
      </c>
      <c r="B9" s="142"/>
      <c r="C9" s="60"/>
      <c r="D9" s="327"/>
      <c r="E9" s="60">
        <v>1675597</v>
      </c>
      <c r="F9" s="59">
        <v>15281315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11460986</v>
      </c>
      <c r="Y9" s="59">
        <v>-11460986</v>
      </c>
      <c r="Z9" s="61">
        <v>-100</v>
      </c>
      <c r="AA9" s="62">
        <v>15281315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172935939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129701954</v>
      </c>
      <c r="Y11" s="351">
        <f t="shared" si="3"/>
        <v>-129701954</v>
      </c>
      <c r="Z11" s="352">
        <f>+IF(X11&lt;&gt;0,+(Y11/X11)*100,0)</f>
        <v>-100</v>
      </c>
      <c r="AA11" s="353">
        <f t="shared" si="3"/>
        <v>172935939</v>
      </c>
    </row>
    <row r="12" spans="1:27" ht="13.5">
      <c r="A12" s="291" t="s">
        <v>232</v>
      </c>
      <c r="B12" s="136"/>
      <c r="C12" s="60"/>
      <c r="D12" s="327"/>
      <c r="E12" s="60"/>
      <c r="F12" s="59">
        <v>172935939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129701954</v>
      </c>
      <c r="Y12" s="59">
        <v>-129701954</v>
      </c>
      <c r="Z12" s="61">
        <v>-100</v>
      </c>
      <c r="AA12" s="62">
        <v>172935939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298000000</v>
      </c>
      <c r="F13" s="329">
        <f t="shared" si="4"/>
        <v>0</v>
      </c>
      <c r="G13" s="329">
        <f t="shared" si="4"/>
        <v>0</v>
      </c>
      <c r="H13" s="275">
        <f t="shared" si="4"/>
        <v>42270895</v>
      </c>
      <c r="I13" s="275">
        <f t="shared" si="4"/>
        <v>37123321</v>
      </c>
      <c r="J13" s="329">
        <f t="shared" si="4"/>
        <v>79394216</v>
      </c>
      <c r="K13" s="329">
        <f t="shared" si="4"/>
        <v>42904569</v>
      </c>
      <c r="L13" s="275">
        <f t="shared" si="4"/>
        <v>12586779</v>
      </c>
      <c r="M13" s="275">
        <f t="shared" si="4"/>
        <v>27928012</v>
      </c>
      <c r="N13" s="329">
        <f t="shared" si="4"/>
        <v>83419360</v>
      </c>
      <c r="O13" s="329">
        <f t="shared" si="4"/>
        <v>11061153</v>
      </c>
      <c r="P13" s="275">
        <f t="shared" si="4"/>
        <v>2867381</v>
      </c>
      <c r="Q13" s="275">
        <f t="shared" si="4"/>
        <v>17890896</v>
      </c>
      <c r="R13" s="329">
        <f t="shared" si="4"/>
        <v>31819430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194633006</v>
      </c>
      <c r="X13" s="275">
        <f t="shared" si="4"/>
        <v>0</v>
      </c>
      <c r="Y13" s="329">
        <f t="shared" si="4"/>
        <v>194633006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>
        <v>298000000</v>
      </c>
      <c r="F14" s="59"/>
      <c r="G14" s="59"/>
      <c r="H14" s="60">
        <v>42270895</v>
      </c>
      <c r="I14" s="60">
        <v>37123321</v>
      </c>
      <c r="J14" s="59">
        <v>79394216</v>
      </c>
      <c r="K14" s="59">
        <v>42904569</v>
      </c>
      <c r="L14" s="60">
        <v>12586779</v>
      </c>
      <c r="M14" s="60">
        <v>27928012</v>
      </c>
      <c r="N14" s="59">
        <v>83419360</v>
      </c>
      <c r="O14" s="59">
        <v>11061153</v>
      </c>
      <c r="P14" s="60">
        <v>2867381</v>
      </c>
      <c r="Q14" s="60">
        <v>17890896</v>
      </c>
      <c r="R14" s="59">
        <v>31819430</v>
      </c>
      <c r="S14" s="59"/>
      <c r="T14" s="60"/>
      <c r="U14" s="60"/>
      <c r="V14" s="59"/>
      <c r="W14" s="59">
        <v>194633006</v>
      </c>
      <c r="X14" s="60"/>
      <c r="Y14" s="59">
        <v>194633006</v>
      </c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11679375</v>
      </c>
      <c r="F15" s="59">
        <f t="shared" si="5"/>
        <v>113579895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707635</v>
      </c>
      <c r="Q15" s="60">
        <f t="shared" si="5"/>
        <v>2161533</v>
      </c>
      <c r="R15" s="59">
        <f t="shared" si="5"/>
        <v>2869168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2869168</v>
      </c>
      <c r="X15" s="60">
        <f t="shared" si="5"/>
        <v>85184921</v>
      </c>
      <c r="Y15" s="59">
        <f t="shared" si="5"/>
        <v>-82315753</v>
      </c>
      <c r="Z15" s="61">
        <f>+IF(X15&lt;&gt;0,+(Y15/X15)*100,0)</f>
        <v>-96.63183581516734</v>
      </c>
      <c r="AA15" s="62">
        <f>SUM(AA16:AA20)</f>
        <v>113579895</v>
      </c>
    </row>
    <row r="16" spans="1:27" ht="13.5">
      <c r="A16" s="291" t="s">
        <v>234</v>
      </c>
      <c r="B16" s="300"/>
      <c r="C16" s="60"/>
      <c r="D16" s="327"/>
      <c r="E16" s="60">
        <v>11679375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>
        <v>707635</v>
      </c>
      <c r="Q16" s="60">
        <v>2161533</v>
      </c>
      <c r="R16" s="59">
        <v>2869168</v>
      </c>
      <c r="S16" s="59"/>
      <c r="T16" s="60"/>
      <c r="U16" s="60"/>
      <c r="V16" s="59"/>
      <c r="W16" s="59">
        <v>2869168</v>
      </c>
      <c r="X16" s="60"/>
      <c r="Y16" s="59">
        <v>2869168</v>
      </c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>
        <v>113579895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85184921</v>
      </c>
      <c r="Y18" s="59">
        <v>-85184921</v>
      </c>
      <c r="Z18" s="61">
        <v>-100</v>
      </c>
      <c r="AA18" s="62">
        <v>113579895</v>
      </c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1000000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750000</v>
      </c>
      <c r="Y22" s="332">
        <f t="shared" si="6"/>
        <v>-750000</v>
      </c>
      <c r="Z22" s="323">
        <f>+IF(X22&lt;&gt;0,+(Y22/X22)*100,0)</f>
        <v>-100</v>
      </c>
      <c r="AA22" s="337">
        <f>SUM(AA23:AA32)</f>
        <v>1000000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>
        <v>1000000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750000</v>
      </c>
      <c r="Y24" s="59">
        <v>-750000</v>
      </c>
      <c r="Z24" s="61">
        <v>-100</v>
      </c>
      <c r="AA24" s="62">
        <v>1000000</v>
      </c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7923600</v>
      </c>
      <c r="F40" s="332">
        <f t="shared" si="9"/>
        <v>2960000</v>
      </c>
      <c r="G40" s="332">
        <f t="shared" si="9"/>
        <v>0</v>
      </c>
      <c r="H40" s="330">
        <f t="shared" si="9"/>
        <v>0</v>
      </c>
      <c r="I40" s="330">
        <f t="shared" si="9"/>
        <v>4097673</v>
      </c>
      <c r="J40" s="332">
        <f t="shared" si="9"/>
        <v>4097673</v>
      </c>
      <c r="K40" s="332">
        <f t="shared" si="9"/>
        <v>71735</v>
      </c>
      <c r="L40" s="330">
        <f t="shared" si="9"/>
        <v>36856</v>
      </c>
      <c r="M40" s="330">
        <f t="shared" si="9"/>
        <v>40305</v>
      </c>
      <c r="N40" s="332">
        <f t="shared" si="9"/>
        <v>148896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4246569</v>
      </c>
      <c r="X40" s="330">
        <f t="shared" si="9"/>
        <v>2220000</v>
      </c>
      <c r="Y40" s="332">
        <f t="shared" si="9"/>
        <v>2026569</v>
      </c>
      <c r="Z40" s="323">
        <f>+IF(X40&lt;&gt;0,+(Y40/X40)*100,0)</f>
        <v>91.2868918918919</v>
      </c>
      <c r="AA40" s="337">
        <f>SUM(AA41:AA49)</f>
        <v>2960000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1960000</v>
      </c>
      <c r="F43" s="357">
        <v>2960000</v>
      </c>
      <c r="G43" s="357"/>
      <c r="H43" s="305"/>
      <c r="I43" s="305"/>
      <c r="J43" s="357"/>
      <c r="K43" s="357"/>
      <c r="L43" s="305">
        <v>36856</v>
      </c>
      <c r="M43" s="305"/>
      <c r="N43" s="357">
        <v>36856</v>
      </c>
      <c r="O43" s="357"/>
      <c r="P43" s="305"/>
      <c r="Q43" s="305"/>
      <c r="R43" s="357"/>
      <c r="S43" s="357"/>
      <c r="T43" s="305"/>
      <c r="U43" s="305"/>
      <c r="V43" s="357"/>
      <c r="W43" s="357">
        <v>36856</v>
      </c>
      <c r="X43" s="305">
        <v>2220000</v>
      </c>
      <c r="Y43" s="357">
        <v>-2183144</v>
      </c>
      <c r="Z43" s="358">
        <v>-98.34</v>
      </c>
      <c r="AA43" s="303">
        <v>2960000</v>
      </c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>
        <v>963600</v>
      </c>
      <c r="F46" s="53"/>
      <c r="G46" s="53"/>
      <c r="H46" s="54"/>
      <c r="I46" s="54"/>
      <c r="J46" s="53"/>
      <c r="K46" s="53"/>
      <c r="L46" s="54"/>
      <c r="M46" s="54">
        <v>40305</v>
      </c>
      <c r="N46" s="53">
        <v>40305</v>
      </c>
      <c r="O46" s="53"/>
      <c r="P46" s="54"/>
      <c r="Q46" s="54"/>
      <c r="R46" s="53"/>
      <c r="S46" s="53"/>
      <c r="T46" s="54"/>
      <c r="U46" s="54"/>
      <c r="V46" s="53"/>
      <c r="W46" s="53">
        <v>40305</v>
      </c>
      <c r="X46" s="54"/>
      <c r="Y46" s="53">
        <v>40305</v>
      </c>
      <c r="Z46" s="94"/>
      <c r="AA46" s="95"/>
    </row>
    <row r="47" spans="1:27" ht="13.5">
      <c r="A47" s="348" t="s">
        <v>254</v>
      </c>
      <c r="B47" s="136"/>
      <c r="C47" s="60"/>
      <c r="D47" s="355"/>
      <c r="E47" s="54">
        <v>5000000</v>
      </c>
      <c r="F47" s="53"/>
      <c r="G47" s="53"/>
      <c r="H47" s="54"/>
      <c r="I47" s="54">
        <v>4097673</v>
      </c>
      <c r="J47" s="53">
        <v>4097673</v>
      </c>
      <c r="K47" s="53">
        <v>71735</v>
      </c>
      <c r="L47" s="54"/>
      <c r="M47" s="54"/>
      <c r="N47" s="53">
        <v>71735</v>
      </c>
      <c r="O47" s="53"/>
      <c r="P47" s="54"/>
      <c r="Q47" s="54"/>
      <c r="R47" s="53"/>
      <c r="S47" s="53"/>
      <c r="T47" s="54"/>
      <c r="U47" s="54"/>
      <c r="V47" s="53"/>
      <c r="W47" s="53">
        <v>4169408</v>
      </c>
      <c r="X47" s="54"/>
      <c r="Y47" s="53">
        <v>4169408</v>
      </c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508478572</v>
      </c>
      <c r="F60" s="264">
        <f t="shared" si="14"/>
        <v>307953807</v>
      </c>
      <c r="G60" s="264">
        <f t="shared" si="14"/>
        <v>0</v>
      </c>
      <c r="H60" s="219">
        <f t="shared" si="14"/>
        <v>43716305</v>
      </c>
      <c r="I60" s="219">
        <f t="shared" si="14"/>
        <v>41877473</v>
      </c>
      <c r="J60" s="264">
        <f t="shared" si="14"/>
        <v>85593778</v>
      </c>
      <c r="K60" s="264">
        <f t="shared" si="14"/>
        <v>55732151</v>
      </c>
      <c r="L60" s="219">
        <f t="shared" si="14"/>
        <v>21886234</v>
      </c>
      <c r="M60" s="219">
        <f t="shared" si="14"/>
        <v>56196563</v>
      </c>
      <c r="N60" s="264">
        <f t="shared" si="14"/>
        <v>133814948</v>
      </c>
      <c r="O60" s="264">
        <f t="shared" si="14"/>
        <v>19789048</v>
      </c>
      <c r="P60" s="219">
        <f t="shared" si="14"/>
        <v>11817216</v>
      </c>
      <c r="Q60" s="219">
        <f t="shared" si="14"/>
        <v>48089533</v>
      </c>
      <c r="R60" s="264">
        <f t="shared" si="14"/>
        <v>79695797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299104523</v>
      </c>
      <c r="X60" s="219">
        <f t="shared" si="14"/>
        <v>230965355</v>
      </c>
      <c r="Y60" s="264">
        <f t="shared" si="14"/>
        <v>68139168</v>
      </c>
      <c r="Z60" s="324">
        <f>+IF(X60&lt;&gt;0,+(Y60/X60)*100,0)</f>
        <v>29.501899971101725</v>
      </c>
      <c r="AA60" s="232">
        <f>+AA57+AA54+AA51+AA40+AA37+AA34+AA22+AA5</f>
        <v>307953807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Kgothatso Matlala</cp:lastModifiedBy>
  <dcterms:created xsi:type="dcterms:W3CDTF">2018-05-08T14:50:45Z</dcterms:created>
  <dcterms:modified xsi:type="dcterms:W3CDTF">2018-05-08T14:58:34Z</dcterms:modified>
  <cp:category/>
  <cp:version/>
  <cp:contentType/>
  <cp:contentStatus/>
</cp:coreProperties>
</file>