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<sst xmlns="http://schemas.openxmlformats.org/spreadsheetml/2006/main" count="857" uniqueCount="303">
  <si>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Nelson Mandela Bay(NMA)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</si>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</sst>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1639398711</v>
      </c>
      <c r="C5" s="19">
        <v>0</v>
      </c>
      <c r="D5" s="59">
        <v>1882347183</v>
      </c>
      <c r="E5" s="60">
        <v>1882347183</v>
      </c>
      <c r="F5" s="60">
        <v>170938670</v>
      </c>
      <c r="G5" s="60">
        <v>172251030</v>
      </c>
      <c r="H5" s="60">
        <v>151444784</v>
      </c>
      <c r="I5" s="60">
        <v>494634484</v>
      </c>
      <c r="J5" s="60">
        <v>186203907</v>
      </c>
      <c r="K5" s="60">
        <v>131511491</v>
      </c>
      <c r="L5" s="60">
        <v>169276082</v>
      </c>
      <c r="M5" s="60">
        <v>486991480</v>
      </c>
      <c r="N5" s="60">
        <v>168551198</v>
      </c>
      <c r="O5" s="60">
        <v>157629837</v>
      </c>
      <c r="P5" s="60">
        <v>102199235</v>
      </c>
      <c r="Q5" s="60">
        <v>428380270</v>
      </c>
      <c r="R5" s="60">
        <v>0</v>
      </c>
      <c r="S5" s="60">
        <v>0</v>
      </c>
      <c r="T5" s="60">
        <v>0</v>
      </c>
      <c r="U5" s="60">
        <v>0</v>
      </c>
      <c r="V5" s="60">
        <v>1410006234</v>
      </c>
      <c r="W5" s="60">
        <v>1409193040</v>
      </c>
      <c r="X5" s="60">
        <v>813194</v>
      </c>
      <c r="Y5" s="61">
        <v>0.06</v>
      </c>
      <c r="Z5" s="62">
        <v>1882347183</v>
      </c>
    </row>
    <row r="6" spans="1:26" ht="13.5">
      <c r="A6" s="58" t="s">
        <v>32</v>
      </c>
      <c r="B6" s="19">
        <v>4882016499</v>
      </c>
      <c r="C6" s="19">
        <v>0</v>
      </c>
      <c r="D6" s="59">
        <v>5107448870</v>
      </c>
      <c r="E6" s="60">
        <v>5107448870</v>
      </c>
      <c r="F6" s="60">
        <v>519871110</v>
      </c>
      <c r="G6" s="60">
        <v>340695514</v>
      </c>
      <c r="H6" s="60">
        <v>581067082</v>
      </c>
      <c r="I6" s="60">
        <v>1441633706</v>
      </c>
      <c r="J6" s="60">
        <v>207292247</v>
      </c>
      <c r="K6" s="60">
        <v>596966019</v>
      </c>
      <c r="L6" s="60">
        <v>522415452</v>
      </c>
      <c r="M6" s="60">
        <v>1326673718</v>
      </c>
      <c r="N6" s="60">
        <v>369013365</v>
      </c>
      <c r="O6" s="60">
        <v>588548051</v>
      </c>
      <c r="P6" s="60">
        <v>589711225</v>
      </c>
      <c r="Q6" s="60">
        <v>1547272641</v>
      </c>
      <c r="R6" s="60">
        <v>0</v>
      </c>
      <c r="S6" s="60">
        <v>0</v>
      </c>
      <c r="T6" s="60">
        <v>0</v>
      </c>
      <c r="U6" s="60">
        <v>0</v>
      </c>
      <c r="V6" s="60">
        <v>4315580065</v>
      </c>
      <c r="W6" s="60">
        <v>3718905610</v>
      </c>
      <c r="X6" s="60">
        <v>596674455</v>
      </c>
      <c r="Y6" s="61">
        <v>16.04</v>
      </c>
      <c r="Z6" s="62">
        <v>5107448870</v>
      </c>
    </row>
    <row r="7" spans="1:26" ht="13.5">
      <c r="A7" s="58" t="s">
        <v>33</v>
      </c>
      <c r="B7" s="19">
        <v>121035381</v>
      </c>
      <c r="C7" s="19">
        <v>0</v>
      </c>
      <c r="D7" s="59">
        <v>105174842</v>
      </c>
      <c r="E7" s="60">
        <v>105174842</v>
      </c>
      <c r="F7" s="60">
        <v>15106678</v>
      </c>
      <c r="G7" s="60">
        <v>12365763</v>
      </c>
      <c r="H7" s="60">
        <v>-7513768</v>
      </c>
      <c r="I7" s="60">
        <v>19958673</v>
      </c>
      <c r="J7" s="60">
        <v>11711381</v>
      </c>
      <c r="K7" s="60">
        <v>11115114</v>
      </c>
      <c r="L7" s="60">
        <v>5225368</v>
      </c>
      <c r="M7" s="60">
        <v>28051863</v>
      </c>
      <c r="N7" s="60">
        <v>12713443</v>
      </c>
      <c r="O7" s="60">
        <v>11164297</v>
      </c>
      <c r="P7" s="60">
        <v>10606910</v>
      </c>
      <c r="Q7" s="60">
        <v>34484650</v>
      </c>
      <c r="R7" s="60">
        <v>0</v>
      </c>
      <c r="S7" s="60">
        <v>0</v>
      </c>
      <c r="T7" s="60">
        <v>0</v>
      </c>
      <c r="U7" s="60">
        <v>0</v>
      </c>
      <c r="V7" s="60">
        <v>82495186</v>
      </c>
      <c r="W7" s="60">
        <v>81135460</v>
      </c>
      <c r="X7" s="60">
        <v>1359726</v>
      </c>
      <c r="Y7" s="61">
        <v>1.68</v>
      </c>
      <c r="Z7" s="62">
        <v>105174842</v>
      </c>
    </row>
    <row r="8" spans="1:26" ht="13.5">
      <c r="A8" s="58" t="s">
        <v>34</v>
      </c>
      <c r="B8" s="19">
        <v>954122281</v>
      </c>
      <c r="C8" s="19">
        <v>0</v>
      </c>
      <c r="D8" s="59">
        <v>1543703529</v>
      </c>
      <c r="E8" s="60">
        <v>1543703529</v>
      </c>
      <c r="F8" s="60">
        <v>354608822</v>
      </c>
      <c r="G8" s="60">
        <v>186105674</v>
      </c>
      <c r="H8" s="60">
        <v>11916946</v>
      </c>
      <c r="I8" s="60">
        <v>552631442</v>
      </c>
      <c r="J8" s="60">
        <v>4239592</v>
      </c>
      <c r="K8" s="60">
        <v>5104215</v>
      </c>
      <c r="L8" s="60">
        <v>459433876</v>
      </c>
      <c r="M8" s="60">
        <v>468777683</v>
      </c>
      <c r="N8" s="60">
        <v>10629187</v>
      </c>
      <c r="O8" s="60">
        <v>35636659</v>
      </c>
      <c r="P8" s="60">
        <v>397111254</v>
      </c>
      <c r="Q8" s="60">
        <v>443377100</v>
      </c>
      <c r="R8" s="60">
        <v>0</v>
      </c>
      <c r="S8" s="60">
        <v>0</v>
      </c>
      <c r="T8" s="60">
        <v>0</v>
      </c>
      <c r="U8" s="60">
        <v>0</v>
      </c>
      <c r="V8" s="60">
        <v>1464786225</v>
      </c>
      <c r="W8" s="60">
        <v>1313346930</v>
      </c>
      <c r="X8" s="60">
        <v>151439295</v>
      </c>
      <c r="Y8" s="61">
        <v>11.53</v>
      </c>
      <c r="Z8" s="62">
        <v>1543703529</v>
      </c>
    </row>
    <row r="9" spans="1:26" ht="13.5">
      <c r="A9" s="58" t="s">
        <v>35</v>
      </c>
      <c r="B9" s="19">
        <v>1322117057</v>
      </c>
      <c r="C9" s="19">
        <v>0</v>
      </c>
      <c r="D9" s="59">
        <v>724861447</v>
      </c>
      <c r="E9" s="60">
        <v>724861447</v>
      </c>
      <c r="F9" s="60">
        <v>37618855</v>
      </c>
      <c r="G9" s="60">
        <v>23422719</v>
      </c>
      <c r="H9" s="60">
        <v>55454005</v>
      </c>
      <c r="I9" s="60">
        <v>116495579</v>
      </c>
      <c r="J9" s="60">
        <v>49699026</v>
      </c>
      <c r="K9" s="60">
        <v>46734894</v>
      </c>
      <c r="L9" s="60">
        <v>40752999</v>
      </c>
      <c r="M9" s="60">
        <v>137186919</v>
      </c>
      <c r="N9" s="60">
        <v>14555881</v>
      </c>
      <c r="O9" s="60">
        <v>45568686</v>
      </c>
      <c r="P9" s="60">
        <v>48213416</v>
      </c>
      <c r="Q9" s="60">
        <v>108337983</v>
      </c>
      <c r="R9" s="60">
        <v>0</v>
      </c>
      <c r="S9" s="60">
        <v>0</v>
      </c>
      <c r="T9" s="60">
        <v>0</v>
      </c>
      <c r="U9" s="60">
        <v>0</v>
      </c>
      <c r="V9" s="60">
        <v>362020481</v>
      </c>
      <c r="W9" s="60">
        <v>541606562</v>
      </c>
      <c r="X9" s="60">
        <v>-179586081</v>
      </c>
      <c r="Y9" s="61">
        <v>-33.16</v>
      </c>
      <c r="Z9" s="62">
        <v>724861447</v>
      </c>
    </row>
    <row r="10" spans="1:26" ht="25.5">
      <c r="A10" s="63" t="s">
        <v>278</v>
      </c>
      <c r="B10" s="64">
        <f>SUM(B5:B9)</f>
        <v>8918689929</v>
      </c>
      <c r="C10" s="64">
        <f>SUM(C5:C9)</f>
        <v>0</v>
      </c>
      <c r="D10" s="65">
        <f aca="true" t="shared" si="0" ref="D10:Z10">SUM(D5:D9)</f>
        <v>9363535871</v>
      </c>
      <c r="E10" s="66">
        <f t="shared" si="0"/>
        <v>9363535871</v>
      </c>
      <c r="F10" s="66">
        <f t="shared" si="0"/>
        <v>1098144135</v>
      </c>
      <c r="G10" s="66">
        <f t="shared" si="0"/>
        <v>734840700</v>
      </c>
      <c r="H10" s="66">
        <f t="shared" si="0"/>
        <v>792369049</v>
      </c>
      <c r="I10" s="66">
        <f t="shared" si="0"/>
        <v>2625353884</v>
      </c>
      <c r="J10" s="66">
        <f t="shared" si="0"/>
        <v>459146153</v>
      </c>
      <c r="K10" s="66">
        <f t="shared" si="0"/>
        <v>791431733</v>
      </c>
      <c r="L10" s="66">
        <f t="shared" si="0"/>
        <v>1197103777</v>
      </c>
      <c r="M10" s="66">
        <f t="shared" si="0"/>
        <v>2447681663</v>
      </c>
      <c r="N10" s="66">
        <f t="shared" si="0"/>
        <v>575463074</v>
      </c>
      <c r="O10" s="66">
        <f t="shared" si="0"/>
        <v>838547530</v>
      </c>
      <c r="P10" s="66">
        <f t="shared" si="0"/>
        <v>1147842040</v>
      </c>
      <c r="Q10" s="66">
        <f t="shared" si="0"/>
        <v>2561852644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7634888191</v>
      </c>
      <c r="W10" s="66">
        <f t="shared" si="0"/>
        <v>7064187602</v>
      </c>
      <c r="X10" s="66">
        <f t="shared" si="0"/>
        <v>570700589</v>
      </c>
      <c r="Y10" s="67">
        <f>+IF(W10&lt;&gt;0,(X10/W10)*100,0)</f>
        <v>8.0787858583827</v>
      </c>
      <c r="Z10" s="68">
        <f t="shared" si="0"/>
        <v>9363535871</v>
      </c>
    </row>
    <row r="11" spans="1:26" ht="13.5">
      <c r="A11" s="58" t="s">
        <v>37</v>
      </c>
      <c r="B11" s="19">
        <v>3060663137</v>
      </c>
      <c r="C11" s="19">
        <v>0</v>
      </c>
      <c r="D11" s="59">
        <v>2842251176</v>
      </c>
      <c r="E11" s="60">
        <v>2842251176</v>
      </c>
      <c r="F11" s="60">
        <v>203826848</v>
      </c>
      <c r="G11" s="60">
        <v>181245656</v>
      </c>
      <c r="H11" s="60">
        <v>207092011</v>
      </c>
      <c r="I11" s="60">
        <v>592164515</v>
      </c>
      <c r="J11" s="60">
        <v>204354454</v>
      </c>
      <c r="K11" s="60">
        <v>277888359</v>
      </c>
      <c r="L11" s="60">
        <v>202084257</v>
      </c>
      <c r="M11" s="60">
        <v>684327070</v>
      </c>
      <c r="N11" s="60">
        <v>198644816</v>
      </c>
      <c r="O11" s="60">
        <v>212918087</v>
      </c>
      <c r="P11" s="60">
        <v>204832132</v>
      </c>
      <c r="Q11" s="60">
        <v>616395035</v>
      </c>
      <c r="R11" s="60">
        <v>0</v>
      </c>
      <c r="S11" s="60">
        <v>0</v>
      </c>
      <c r="T11" s="60">
        <v>0</v>
      </c>
      <c r="U11" s="60">
        <v>0</v>
      </c>
      <c r="V11" s="60">
        <v>1892886620</v>
      </c>
      <c r="W11" s="60">
        <v>2103708344</v>
      </c>
      <c r="X11" s="60">
        <v>-210821724</v>
      </c>
      <c r="Y11" s="61">
        <v>-10.02</v>
      </c>
      <c r="Z11" s="62">
        <v>2842251176</v>
      </c>
    </row>
    <row r="12" spans="1:26" ht="13.5">
      <c r="A12" s="58" t="s">
        <v>38</v>
      </c>
      <c r="B12" s="19">
        <v>64283888</v>
      </c>
      <c r="C12" s="19">
        <v>0</v>
      </c>
      <c r="D12" s="59">
        <v>70937756</v>
      </c>
      <c r="E12" s="60">
        <v>70937756</v>
      </c>
      <c r="F12" s="60">
        <v>5408135</v>
      </c>
      <c r="G12" s="60">
        <v>5324871</v>
      </c>
      <c r="H12" s="60">
        <v>5401072</v>
      </c>
      <c r="I12" s="60">
        <v>16134078</v>
      </c>
      <c r="J12" s="60">
        <v>5350166</v>
      </c>
      <c r="K12" s="60">
        <v>5383146</v>
      </c>
      <c r="L12" s="60">
        <v>5368283</v>
      </c>
      <c r="M12" s="60">
        <v>16101595</v>
      </c>
      <c r="N12" s="60">
        <v>8696858</v>
      </c>
      <c r="O12" s="60">
        <v>6213114</v>
      </c>
      <c r="P12" s="60">
        <v>5879578</v>
      </c>
      <c r="Q12" s="60">
        <v>20789550</v>
      </c>
      <c r="R12" s="60">
        <v>0</v>
      </c>
      <c r="S12" s="60">
        <v>0</v>
      </c>
      <c r="T12" s="60">
        <v>0</v>
      </c>
      <c r="U12" s="60">
        <v>0</v>
      </c>
      <c r="V12" s="60">
        <v>53025223</v>
      </c>
      <c r="W12" s="60">
        <v>50780262</v>
      </c>
      <c r="X12" s="60">
        <v>2244961</v>
      </c>
      <c r="Y12" s="61">
        <v>4.42</v>
      </c>
      <c r="Z12" s="62">
        <v>70937756</v>
      </c>
    </row>
    <row r="13" spans="1:26" ht="13.5">
      <c r="A13" s="58" t="s">
        <v>279</v>
      </c>
      <c r="B13" s="19">
        <v>778250286</v>
      </c>
      <c r="C13" s="19">
        <v>0</v>
      </c>
      <c r="D13" s="59">
        <v>808877177</v>
      </c>
      <c r="E13" s="60">
        <v>808877177</v>
      </c>
      <c r="F13" s="60">
        <v>0</v>
      </c>
      <c r="G13" s="60">
        <v>61257</v>
      </c>
      <c r="H13" s="60">
        <v>121658</v>
      </c>
      <c r="I13" s="60">
        <v>182915</v>
      </c>
      <c r="J13" s="60">
        <v>61251</v>
      </c>
      <c r="K13" s="60">
        <v>61386</v>
      </c>
      <c r="L13" s="60">
        <v>404499838</v>
      </c>
      <c r="M13" s="60">
        <v>404622475</v>
      </c>
      <c r="N13" s="60">
        <v>67467618</v>
      </c>
      <c r="O13" s="60">
        <v>67467654</v>
      </c>
      <c r="P13" s="60">
        <v>67457697</v>
      </c>
      <c r="Q13" s="60">
        <v>202392969</v>
      </c>
      <c r="R13" s="60">
        <v>0</v>
      </c>
      <c r="S13" s="60">
        <v>0</v>
      </c>
      <c r="T13" s="60">
        <v>0</v>
      </c>
      <c r="U13" s="60">
        <v>0</v>
      </c>
      <c r="V13" s="60">
        <v>607198359</v>
      </c>
      <c r="W13" s="60">
        <v>605711250</v>
      </c>
      <c r="X13" s="60">
        <v>1487109</v>
      </c>
      <c r="Y13" s="61">
        <v>0.25</v>
      </c>
      <c r="Z13" s="62">
        <v>808877177</v>
      </c>
    </row>
    <row r="14" spans="1:26" ht="13.5">
      <c r="A14" s="58" t="s">
        <v>40</v>
      </c>
      <c r="B14" s="19">
        <v>155281109</v>
      </c>
      <c r="C14" s="19">
        <v>0</v>
      </c>
      <c r="D14" s="59">
        <v>148169317</v>
      </c>
      <c r="E14" s="60">
        <v>148169317</v>
      </c>
      <c r="F14" s="60">
        <v>31066703</v>
      </c>
      <c r="G14" s="60">
        <v>340601</v>
      </c>
      <c r="H14" s="60">
        <v>-18655185</v>
      </c>
      <c r="I14" s="60">
        <v>12752119</v>
      </c>
      <c r="J14" s="60">
        <v>117212</v>
      </c>
      <c r="K14" s="60">
        <v>21092781</v>
      </c>
      <c r="L14" s="60">
        <v>886315</v>
      </c>
      <c r="M14" s="60">
        <v>22096308</v>
      </c>
      <c r="N14" s="60">
        <v>30549644</v>
      </c>
      <c r="O14" s="60">
        <v>0</v>
      </c>
      <c r="P14" s="60">
        <v>20472678</v>
      </c>
      <c r="Q14" s="60">
        <v>51022322</v>
      </c>
      <c r="R14" s="60">
        <v>0</v>
      </c>
      <c r="S14" s="60">
        <v>0</v>
      </c>
      <c r="T14" s="60">
        <v>0</v>
      </c>
      <c r="U14" s="60">
        <v>0</v>
      </c>
      <c r="V14" s="60">
        <v>85870749</v>
      </c>
      <c r="W14" s="60">
        <v>124783672</v>
      </c>
      <c r="X14" s="60">
        <v>-38912923</v>
      </c>
      <c r="Y14" s="61">
        <v>-31.18</v>
      </c>
      <c r="Z14" s="62">
        <v>148169317</v>
      </c>
    </row>
    <row r="15" spans="1:26" ht="13.5">
      <c r="A15" s="58" t="s">
        <v>41</v>
      </c>
      <c r="B15" s="19">
        <v>3352898503</v>
      </c>
      <c r="C15" s="19">
        <v>0</v>
      </c>
      <c r="D15" s="59">
        <v>3282422111</v>
      </c>
      <c r="E15" s="60">
        <v>3282422111</v>
      </c>
      <c r="F15" s="60">
        <v>346321312</v>
      </c>
      <c r="G15" s="60">
        <v>450919309</v>
      </c>
      <c r="H15" s="60">
        <v>249613500</v>
      </c>
      <c r="I15" s="60">
        <v>1046854121</v>
      </c>
      <c r="J15" s="60">
        <v>237000861</v>
      </c>
      <c r="K15" s="60">
        <v>245967064</v>
      </c>
      <c r="L15" s="60">
        <v>212288228</v>
      </c>
      <c r="M15" s="60">
        <v>695256153</v>
      </c>
      <c r="N15" s="60">
        <v>244408456</v>
      </c>
      <c r="O15" s="60">
        <v>453080268</v>
      </c>
      <c r="P15" s="60">
        <v>242703895</v>
      </c>
      <c r="Q15" s="60">
        <v>940192619</v>
      </c>
      <c r="R15" s="60">
        <v>0</v>
      </c>
      <c r="S15" s="60">
        <v>0</v>
      </c>
      <c r="T15" s="60">
        <v>0</v>
      </c>
      <c r="U15" s="60">
        <v>0</v>
      </c>
      <c r="V15" s="60">
        <v>2682302893</v>
      </c>
      <c r="W15" s="60">
        <v>2448556831</v>
      </c>
      <c r="X15" s="60">
        <v>233746062</v>
      </c>
      <c r="Y15" s="61">
        <v>9.55</v>
      </c>
      <c r="Z15" s="62">
        <v>3282422111</v>
      </c>
    </row>
    <row r="16" spans="1:26" ht="13.5">
      <c r="A16" s="69" t="s">
        <v>42</v>
      </c>
      <c r="B16" s="19">
        <v>47461849</v>
      </c>
      <c r="C16" s="19">
        <v>0</v>
      </c>
      <c r="D16" s="59">
        <v>112165450</v>
      </c>
      <c r="E16" s="60">
        <v>112165450</v>
      </c>
      <c r="F16" s="60">
        <v>833594</v>
      </c>
      <c r="G16" s="60">
        <v>2946550</v>
      </c>
      <c r="H16" s="60">
        <v>32762243</v>
      </c>
      <c r="I16" s="60">
        <v>36542387</v>
      </c>
      <c r="J16" s="60">
        <v>22318022</v>
      </c>
      <c r="K16" s="60">
        <v>3014278</v>
      </c>
      <c r="L16" s="60">
        <v>23745539</v>
      </c>
      <c r="M16" s="60">
        <v>49077839</v>
      </c>
      <c r="N16" s="60">
        <v>-32352406</v>
      </c>
      <c r="O16" s="60">
        <v>634101</v>
      </c>
      <c r="P16" s="60">
        <v>780384</v>
      </c>
      <c r="Q16" s="60">
        <v>-30937921</v>
      </c>
      <c r="R16" s="60">
        <v>0</v>
      </c>
      <c r="S16" s="60">
        <v>0</v>
      </c>
      <c r="T16" s="60">
        <v>0</v>
      </c>
      <c r="U16" s="60">
        <v>0</v>
      </c>
      <c r="V16" s="60">
        <v>54682305</v>
      </c>
      <c r="W16" s="60">
        <v>87016820</v>
      </c>
      <c r="X16" s="60">
        <v>-32334515</v>
      </c>
      <c r="Y16" s="61">
        <v>-37.16</v>
      </c>
      <c r="Z16" s="62">
        <v>112165450</v>
      </c>
    </row>
    <row r="17" spans="1:26" ht="13.5">
      <c r="A17" s="58" t="s">
        <v>43</v>
      </c>
      <c r="B17" s="19">
        <v>1695161191</v>
      </c>
      <c r="C17" s="19">
        <v>0</v>
      </c>
      <c r="D17" s="59">
        <v>2223986436</v>
      </c>
      <c r="E17" s="60">
        <v>2223986436</v>
      </c>
      <c r="F17" s="60">
        <v>64006467</v>
      </c>
      <c r="G17" s="60">
        <v>108141123</v>
      </c>
      <c r="H17" s="60">
        <v>103374917</v>
      </c>
      <c r="I17" s="60">
        <v>275522507</v>
      </c>
      <c r="J17" s="60">
        <v>97537344</v>
      </c>
      <c r="K17" s="60">
        <v>91972499</v>
      </c>
      <c r="L17" s="60">
        <v>214686450</v>
      </c>
      <c r="M17" s="60">
        <v>404196293</v>
      </c>
      <c r="N17" s="60">
        <v>87081168</v>
      </c>
      <c r="O17" s="60">
        <v>269969509</v>
      </c>
      <c r="P17" s="60">
        <v>53701486</v>
      </c>
      <c r="Q17" s="60">
        <v>410752163</v>
      </c>
      <c r="R17" s="60">
        <v>0</v>
      </c>
      <c r="S17" s="60">
        <v>0</v>
      </c>
      <c r="T17" s="60">
        <v>0</v>
      </c>
      <c r="U17" s="60">
        <v>0</v>
      </c>
      <c r="V17" s="60">
        <v>1090470963</v>
      </c>
      <c r="W17" s="60">
        <v>1650360401</v>
      </c>
      <c r="X17" s="60">
        <v>-559889438</v>
      </c>
      <c r="Y17" s="61">
        <v>-33.93</v>
      </c>
      <c r="Z17" s="62">
        <v>2223986436</v>
      </c>
    </row>
    <row r="18" spans="1:26" ht="13.5">
      <c r="A18" s="70" t="s">
        <v>44</v>
      </c>
      <c r="B18" s="71">
        <f>SUM(B11:B17)</f>
        <v>9153999963</v>
      </c>
      <c r="C18" s="71">
        <f>SUM(C11:C17)</f>
        <v>0</v>
      </c>
      <c r="D18" s="72">
        <f aca="true" t="shared" si="1" ref="D18:Z18">SUM(D11:D17)</f>
        <v>9488809423</v>
      </c>
      <c r="E18" s="73">
        <f t="shared" si="1"/>
        <v>9488809423</v>
      </c>
      <c r="F18" s="73">
        <f t="shared" si="1"/>
        <v>651463059</v>
      </c>
      <c r="G18" s="73">
        <f t="shared" si="1"/>
        <v>748979367</v>
      </c>
      <c r="H18" s="73">
        <f t="shared" si="1"/>
        <v>579710216</v>
      </c>
      <c r="I18" s="73">
        <f t="shared" si="1"/>
        <v>1980152642</v>
      </c>
      <c r="J18" s="73">
        <f t="shared" si="1"/>
        <v>566739310</v>
      </c>
      <c r="K18" s="73">
        <f t="shared" si="1"/>
        <v>645379513</v>
      </c>
      <c r="L18" s="73">
        <f t="shared" si="1"/>
        <v>1063558910</v>
      </c>
      <c r="M18" s="73">
        <f t="shared" si="1"/>
        <v>2275677733</v>
      </c>
      <c r="N18" s="73">
        <f t="shared" si="1"/>
        <v>604496154</v>
      </c>
      <c r="O18" s="73">
        <f t="shared" si="1"/>
        <v>1010282733</v>
      </c>
      <c r="P18" s="73">
        <f t="shared" si="1"/>
        <v>595827850</v>
      </c>
      <c r="Q18" s="73">
        <f t="shared" si="1"/>
        <v>2210606737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6466437112</v>
      </c>
      <c r="W18" s="73">
        <f t="shared" si="1"/>
        <v>7070917580</v>
      </c>
      <c r="X18" s="73">
        <f t="shared" si="1"/>
        <v>-604480468</v>
      </c>
      <c r="Y18" s="67">
        <f>+IF(W18&lt;&gt;0,(X18/W18)*100,0)</f>
        <v>-8.548826388667933</v>
      </c>
      <c r="Z18" s="74">
        <f t="shared" si="1"/>
        <v>9488809423</v>
      </c>
    </row>
    <row r="19" spans="1:26" ht="13.5">
      <c r="A19" s="70" t="s">
        <v>45</v>
      </c>
      <c r="B19" s="75">
        <f>+B10-B18</f>
        <v>-235310034</v>
      </c>
      <c r="C19" s="75">
        <f>+C10-C18</f>
        <v>0</v>
      </c>
      <c r="D19" s="76">
        <f aca="true" t="shared" si="2" ref="D19:Z19">+D10-D18</f>
        <v>-125273552</v>
      </c>
      <c r="E19" s="77">
        <f t="shared" si="2"/>
        <v>-125273552</v>
      </c>
      <c r="F19" s="77">
        <f t="shared" si="2"/>
        <v>446681076</v>
      </c>
      <c r="G19" s="77">
        <f t="shared" si="2"/>
        <v>-14138667</v>
      </c>
      <c r="H19" s="77">
        <f t="shared" si="2"/>
        <v>212658833</v>
      </c>
      <c r="I19" s="77">
        <f t="shared" si="2"/>
        <v>645201242</v>
      </c>
      <c r="J19" s="77">
        <f t="shared" si="2"/>
        <v>-107593157</v>
      </c>
      <c r="K19" s="77">
        <f t="shared" si="2"/>
        <v>146052220</v>
      </c>
      <c r="L19" s="77">
        <f t="shared" si="2"/>
        <v>133544867</v>
      </c>
      <c r="M19" s="77">
        <f t="shared" si="2"/>
        <v>172003930</v>
      </c>
      <c r="N19" s="77">
        <f t="shared" si="2"/>
        <v>-29033080</v>
      </c>
      <c r="O19" s="77">
        <f t="shared" si="2"/>
        <v>-171735203</v>
      </c>
      <c r="P19" s="77">
        <f t="shared" si="2"/>
        <v>552014190</v>
      </c>
      <c r="Q19" s="77">
        <f t="shared" si="2"/>
        <v>351245907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1168451079</v>
      </c>
      <c r="W19" s="77">
        <f>IF(E10=E18,0,W10-W18)</f>
        <v>-6729978</v>
      </c>
      <c r="X19" s="77">
        <f t="shared" si="2"/>
        <v>1175181057</v>
      </c>
      <c r="Y19" s="78">
        <f>+IF(W19&lt;&gt;0,(X19/W19)*100,0)</f>
        <v>-17461.88556634212</v>
      </c>
      <c r="Z19" s="79">
        <f t="shared" si="2"/>
        <v>-125273552</v>
      </c>
    </row>
    <row r="20" spans="1:26" ht="13.5">
      <c r="A20" s="58" t="s">
        <v>46</v>
      </c>
      <c r="B20" s="19">
        <v>905519390</v>
      </c>
      <c r="C20" s="19">
        <v>0</v>
      </c>
      <c r="D20" s="59">
        <v>1321666736</v>
      </c>
      <c r="E20" s="60">
        <v>1321666736</v>
      </c>
      <c r="F20" s="60">
        <v>38325008</v>
      </c>
      <c r="G20" s="60">
        <v>78913883</v>
      </c>
      <c r="H20" s="60">
        <v>83891769</v>
      </c>
      <c r="I20" s="60">
        <v>201130660</v>
      </c>
      <c r="J20" s="60">
        <v>102731307</v>
      </c>
      <c r="K20" s="60">
        <v>92880739</v>
      </c>
      <c r="L20" s="60">
        <v>172888629</v>
      </c>
      <c r="M20" s="60">
        <v>368500675</v>
      </c>
      <c r="N20" s="60">
        <v>66217307</v>
      </c>
      <c r="O20" s="60">
        <v>64925890</v>
      </c>
      <c r="P20" s="60">
        <v>56078586</v>
      </c>
      <c r="Q20" s="60">
        <v>187221783</v>
      </c>
      <c r="R20" s="60">
        <v>0</v>
      </c>
      <c r="S20" s="60">
        <v>0</v>
      </c>
      <c r="T20" s="60">
        <v>0</v>
      </c>
      <c r="U20" s="60">
        <v>0</v>
      </c>
      <c r="V20" s="60">
        <v>756853118</v>
      </c>
      <c r="W20" s="60">
        <v>812105630</v>
      </c>
      <c r="X20" s="60">
        <v>-55252512</v>
      </c>
      <c r="Y20" s="61">
        <v>-6.8</v>
      </c>
      <c r="Z20" s="62">
        <v>1321666736</v>
      </c>
    </row>
    <row r="21" spans="1:26" ht="13.5">
      <c r="A21" s="58" t="s">
        <v>280</v>
      </c>
      <c r="B21" s="80">
        <v>67636848</v>
      </c>
      <c r="C21" s="80">
        <v>0</v>
      </c>
      <c r="D21" s="81">
        <v>149769077</v>
      </c>
      <c r="E21" s="82">
        <v>149769077</v>
      </c>
      <c r="F21" s="82">
        <v>1864917</v>
      </c>
      <c r="G21" s="82">
        <v>9156459</v>
      </c>
      <c r="H21" s="82">
        <v>13584362</v>
      </c>
      <c r="I21" s="82">
        <v>24605738</v>
      </c>
      <c r="J21" s="82">
        <v>2222751</v>
      </c>
      <c r="K21" s="82">
        <v>5867893</v>
      </c>
      <c r="L21" s="82">
        <v>-32696391</v>
      </c>
      <c r="M21" s="82">
        <v>-24605747</v>
      </c>
      <c r="N21" s="82">
        <v>2614713</v>
      </c>
      <c r="O21" s="82">
        <v>5011315</v>
      </c>
      <c r="P21" s="82">
        <v>38321580</v>
      </c>
      <c r="Q21" s="82">
        <v>45947608</v>
      </c>
      <c r="R21" s="82">
        <v>0</v>
      </c>
      <c r="S21" s="82">
        <v>0</v>
      </c>
      <c r="T21" s="82">
        <v>0</v>
      </c>
      <c r="U21" s="82">
        <v>0</v>
      </c>
      <c r="V21" s="82">
        <v>45947599</v>
      </c>
      <c r="W21" s="82">
        <v>73075000</v>
      </c>
      <c r="X21" s="82">
        <v>-27127401</v>
      </c>
      <c r="Y21" s="83">
        <v>-37.12</v>
      </c>
      <c r="Z21" s="84">
        <v>149769077</v>
      </c>
    </row>
    <row r="22" spans="1:26" ht="25.5">
      <c r="A22" s="85" t="s">
        <v>281</v>
      </c>
      <c r="B22" s="86">
        <f>SUM(B19:B21)</f>
        <v>737846204</v>
      </c>
      <c r="C22" s="86">
        <f>SUM(C19:C21)</f>
        <v>0</v>
      </c>
      <c r="D22" s="87">
        <f aca="true" t="shared" si="3" ref="D22:Z22">SUM(D19:D21)</f>
        <v>1346162261</v>
      </c>
      <c r="E22" s="88">
        <f t="shared" si="3"/>
        <v>1346162261</v>
      </c>
      <c r="F22" s="88">
        <f t="shared" si="3"/>
        <v>486871001</v>
      </c>
      <c r="G22" s="88">
        <f t="shared" si="3"/>
        <v>73931675</v>
      </c>
      <c r="H22" s="88">
        <f t="shared" si="3"/>
        <v>310134964</v>
      </c>
      <c r="I22" s="88">
        <f t="shared" si="3"/>
        <v>870937640</v>
      </c>
      <c r="J22" s="88">
        <f t="shared" si="3"/>
        <v>-2639099</v>
      </c>
      <c r="K22" s="88">
        <f t="shared" si="3"/>
        <v>244800852</v>
      </c>
      <c r="L22" s="88">
        <f t="shared" si="3"/>
        <v>273737105</v>
      </c>
      <c r="M22" s="88">
        <f t="shared" si="3"/>
        <v>515898858</v>
      </c>
      <c r="N22" s="88">
        <f t="shared" si="3"/>
        <v>39798940</v>
      </c>
      <c r="O22" s="88">
        <f t="shared" si="3"/>
        <v>-101797998</v>
      </c>
      <c r="P22" s="88">
        <f t="shared" si="3"/>
        <v>646414356</v>
      </c>
      <c r="Q22" s="88">
        <f t="shared" si="3"/>
        <v>584415298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1971251796</v>
      </c>
      <c r="W22" s="88">
        <f t="shared" si="3"/>
        <v>878450652</v>
      </c>
      <c r="X22" s="88">
        <f t="shared" si="3"/>
        <v>1092801144</v>
      </c>
      <c r="Y22" s="89">
        <f>+IF(W22&lt;&gt;0,(X22/W22)*100,0)</f>
        <v>124.40097135928814</v>
      </c>
      <c r="Z22" s="90">
        <f t="shared" si="3"/>
        <v>1346162261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737846204</v>
      </c>
      <c r="C24" s="75">
        <f>SUM(C22:C23)</f>
        <v>0</v>
      </c>
      <c r="D24" s="76">
        <f aca="true" t="shared" si="4" ref="D24:Z24">SUM(D22:D23)</f>
        <v>1346162261</v>
      </c>
      <c r="E24" s="77">
        <f t="shared" si="4"/>
        <v>1346162261</v>
      </c>
      <c r="F24" s="77">
        <f t="shared" si="4"/>
        <v>486871001</v>
      </c>
      <c r="G24" s="77">
        <f t="shared" si="4"/>
        <v>73931675</v>
      </c>
      <c r="H24" s="77">
        <f t="shared" si="4"/>
        <v>310134964</v>
      </c>
      <c r="I24" s="77">
        <f t="shared" si="4"/>
        <v>870937640</v>
      </c>
      <c r="J24" s="77">
        <f t="shared" si="4"/>
        <v>-2639099</v>
      </c>
      <c r="K24" s="77">
        <f t="shared" si="4"/>
        <v>244800852</v>
      </c>
      <c r="L24" s="77">
        <f t="shared" si="4"/>
        <v>273737105</v>
      </c>
      <c r="M24" s="77">
        <f t="shared" si="4"/>
        <v>515898858</v>
      </c>
      <c r="N24" s="77">
        <f t="shared" si="4"/>
        <v>39798940</v>
      </c>
      <c r="O24" s="77">
        <f t="shared" si="4"/>
        <v>-101797998</v>
      </c>
      <c r="P24" s="77">
        <f t="shared" si="4"/>
        <v>646414356</v>
      </c>
      <c r="Q24" s="77">
        <f t="shared" si="4"/>
        <v>584415298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1971251796</v>
      </c>
      <c r="W24" s="77">
        <f t="shared" si="4"/>
        <v>878450652</v>
      </c>
      <c r="X24" s="77">
        <f t="shared" si="4"/>
        <v>1092801144</v>
      </c>
      <c r="Y24" s="78">
        <f>+IF(W24&lt;&gt;0,(X24/W24)*100,0)</f>
        <v>124.40097135928814</v>
      </c>
      <c r="Z24" s="79">
        <f t="shared" si="4"/>
        <v>1346162261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1430912875</v>
      </c>
      <c r="C27" s="22">
        <v>0</v>
      </c>
      <c r="D27" s="99">
        <v>1601891266</v>
      </c>
      <c r="E27" s="100">
        <v>1669908605</v>
      </c>
      <c r="F27" s="100">
        <v>40189928</v>
      </c>
      <c r="G27" s="100">
        <v>89580008</v>
      </c>
      <c r="H27" s="100">
        <v>101725850</v>
      </c>
      <c r="I27" s="100">
        <v>231495786</v>
      </c>
      <c r="J27" s="100">
        <v>105365502</v>
      </c>
      <c r="K27" s="100">
        <v>99782189</v>
      </c>
      <c r="L27" s="100">
        <v>141257245</v>
      </c>
      <c r="M27" s="100">
        <v>346404936</v>
      </c>
      <c r="N27" s="100">
        <v>70977771</v>
      </c>
      <c r="O27" s="100">
        <v>70926796</v>
      </c>
      <c r="P27" s="100">
        <v>100257336</v>
      </c>
      <c r="Q27" s="100">
        <v>242161903</v>
      </c>
      <c r="R27" s="100">
        <v>0</v>
      </c>
      <c r="S27" s="100">
        <v>0</v>
      </c>
      <c r="T27" s="100">
        <v>0</v>
      </c>
      <c r="U27" s="100">
        <v>0</v>
      </c>
      <c r="V27" s="100">
        <v>820062625</v>
      </c>
      <c r="W27" s="100">
        <v>1252431454</v>
      </c>
      <c r="X27" s="100">
        <v>-432368829</v>
      </c>
      <c r="Y27" s="101">
        <v>-34.52</v>
      </c>
      <c r="Z27" s="102">
        <v>1669908605</v>
      </c>
    </row>
    <row r="28" spans="1:26" ht="13.5">
      <c r="A28" s="103" t="s">
        <v>46</v>
      </c>
      <c r="B28" s="19">
        <v>855067451</v>
      </c>
      <c r="C28" s="19">
        <v>0</v>
      </c>
      <c r="D28" s="59">
        <v>1394135813</v>
      </c>
      <c r="E28" s="60">
        <v>1042339549</v>
      </c>
      <c r="F28" s="60">
        <v>35235177</v>
      </c>
      <c r="G28" s="60">
        <v>68981519</v>
      </c>
      <c r="H28" s="60">
        <v>71685875</v>
      </c>
      <c r="I28" s="60">
        <v>175902571</v>
      </c>
      <c r="J28" s="60">
        <v>90426586</v>
      </c>
      <c r="K28" s="60">
        <v>82997681</v>
      </c>
      <c r="L28" s="60">
        <v>96080457</v>
      </c>
      <c r="M28" s="60">
        <v>269504724</v>
      </c>
      <c r="N28" s="60">
        <v>62134418</v>
      </c>
      <c r="O28" s="60">
        <v>59343879</v>
      </c>
      <c r="P28" s="60">
        <v>53142854</v>
      </c>
      <c r="Q28" s="60">
        <v>174621151</v>
      </c>
      <c r="R28" s="60">
        <v>0</v>
      </c>
      <c r="S28" s="60">
        <v>0</v>
      </c>
      <c r="T28" s="60">
        <v>0</v>
      </c>
      <c r="U28" s="60">
        <v>0</v>
      </c>
      <c r="V28" s="60">
        <v>620028446</v>
      </c>
      <c r="W28" s="60">
        <v>781754662</v>
      </c>
      <c r="X28" s="60">
        <v>-161726216</v>
      </c>
      <c r="Y28" s="61">
        <v>-20.69</v>
      </c>
      <c r="Z28" s="62">
        <v>1042339549</v>
      </c>
    </row>
    <row r="29" spans="1:26" ht="13.5">
      <c r="A29" s="58" t="s">
        <v>283</v>
      </c>
      <c r="B29" s="19">
        <v>107512620</v>
      </c>
      <c r="C29" s="19">
        <v>0</v>
      </c>
      <c r="D29" s="59">
        <v>77300000</v>
      </c>
      <c r="E29" s="60">
        <v>0</v>
      </c>
      <c r="F29" s="60">
        <v>1864917</v>
      </c>
      <c r="G29" s="60">
        <v>9156459</v>
      </c>
      <c r="H29" s="60">
        <v>13584363</v>
      </c>
      <c r="I29" s="60">
        <v>24605739</v>
      </c>
      <c r="J29" s="60">
        <v>2222758</v>
      </c>
      <c r="K29" s="60">
        <v>5867894</v>
      </c>
      <c r="L29" s="60">
        <v>1889988</v>
      </c>
      <c r="M29" s="60">
        <v>9980640</v>
      </c>
      <c r="N29" s="60">
        <v>2614713</v>
      </c>
      <c r="O29" s="60">
        <v>5011315</v>
      </c>
      <c r="P29" s="60">
        <v>3735190</v>
      </c>
      <c r="Q29" s="60">
        <v>11361218</v>
      </c>
      <c r="R29" s="60">
        <v>0</v>
      </c>
      <c r="S29" s="60">
        <v>0</v>
      </c>
      <c r="T29" s="60">
        <v>0</v>
      </c>
      <c r="U29" s="60">
        <v>0</v>
      </c>
      <c r="V29" s="60">
        <v>45947597</v>
      </c>
      <c r="W29" s="60"/>
      <c r="X29" s="60">
        <v>45947597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468332804</v>
      </c>
      <c r="C31" s="19">
        <v>0</v>
      </c>
      <c r="D31" s="59">
        <v>130455453</v>
      </c>
      <c r="E31" s="60">
        <v>627569056</v>
      </c>
      <c r="F31" s="60">
        <v>3089834</v>
      </c>
      <c r="G31" s="60">
        <v>11442030</v>
      </c>
      <c r="H31" s="60">
        <v>16455613</v>
      </c>
      <c r="I31" s="60">
        <v>30987477</v>
      </c>
      <c r="J31" s="60">
        <v>12716158</v>
      </c>
      <c r="K31" s="60">
        <v>10916614</v>
      </c>
      <c r="L31" s="60">
        <v>43286800</v>
      </c>
      <c r="M31" s="60">
        <v>66919572</v>
      </c>
      <c r="N31" s="60">
        <v>6228639</v>
      </c>
      <c r="O31" s="60">
        <v>6571602</v>
      </c>
      <c r="P31" s="60">
        <v>43379292</v>
      </c>
      <c r="Q31" s="60">
        <v>56179533</v>
      </c>
      <c r="R31" s="60">
        <v>0</v>
      </c>
      <c r="S31" s="60">
        <v>0</v>
      </c>
      <c r="T31" s="60">
        <v>0</v>
      </c>
      <c r="U31" s="60">
        <v>0</v>
      </c>
      <c r="V31" s="60">
        <v>154086582</v>
      </c>
      <c r="W31" s="60">
        <v>470676792</v>
      </c>
      <c r="X31" s="60">
        <v>-316590210</v>
      </c>
      <c r="Y31" s="61">
        <v>-67.26</v>
      </c>
      <c r="Z31" s="62">
        <v>627569056</v>
      </c>
    </row>
    <row r="32" spans="1:26" ht="13.5">
      <c r="A32" s="70" t="s">
        <v>54</v>
      </c>
      <c r="B32" s="22">
        <f>SUM(B28:B31)</f>
        <v>1430912875</v>
      </c>
      <c r="C32" s="22">
        <f>SUM(C28:C31)</f>
        <v>0</v>
      </c>
      <c r="D32" s="99">
        <f aca="true" t="shared" si="5" ref="D32:Z32">SUM(D28:D31)</f>
        <v>1601891266</v>
      </c>
      <c r="E32" s="100">
        <f t="shared" si="5"/>
        <v>1669908605</v>
      </c>
      <c r="F32" s="100">
        <f t="shared" si="5"/>
        <v>40189928</v>
      </c>
      <c r="G32" s="100">
        <f t="shared" si="5"/>
        <v>89580008</v>
      </c>
      <c r="H32" s="100">
        <f t="shared" si="5"/>
        <v>101725851</v>
      </c>
      <c r="I32" s="100">
        <f t="shared" si="5"/>
        <v>231495787</v>
      </c>
      <c r="J32" s="100">
        <f t="shared" si="5"/>
        <v>105365502</v>
      </c>
      <c r="K32" s="100">
        <f t="shared" si="5"/>
        <v>99782189</v>
      </c>
      <c r="L32" s="100">
        <f t="shared" si="5"/>
        <v>141257245</v>
      </c>
      <c r="M32" s="100">
        <f t="shared" si="5"/>
        <v>346404936</v>
      </c>
      <c r="N32" s="100">
        <f t="shared" si="5"/>
        <v>70977770</v>
      </c>
      <c r="O32" s="100">
        <f t="shared" si="5"/>
        <v>70926796</v>
      </c>
      <c r="P32" s="100">
        <f t="shared" si="5"/>
        <v>100257336</v>
      </c>
      <c r="Q32" s="100">
        <f t="shared" si="5"/>
        <v>242161902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820062625</v>
      </c>
      <c r="W32" s="100">
        <f t="shared" si="5"/>
        <v>1252431454</v>
      </c>
      <c r="X32" s="100">
        <f t="shared" si="5"/>
        <v>-432368829</v>
      </c>
      <c r="Y32" s="101">
        <f>+IF(W32&lt;&gt;0,(X32/W32)*100,0)</f>
        <v>-34.522354706048446</v>
      </c>
      <c r="Z32" s="102">
        <f t="shared" si="5"/>
        <v>1669908605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3799982666</v>
      </c>
      <c r="C35" s="19">
        <v>0</v>
      </c>
      <c r="D35" s="59">
        <v>4277506014</v>
      </c>
      <c r="E35" s="60">
        <v>4141116109</v>
      </c>
      <c r="F35" s="60">
        <v>3679204374</v>
      </c>
      <c r="G35" s="60">
        <v>3903445306</v>
      </c>
      <c r="H35" s="60">
        <v>4405116621</v>
      </c>
      <c r="I35" s="60">
        <v>4405116621</v>
      </c>
      <c r="J35" s="60">
        <v>4011477328</v>
      </c>
      <c r="K35" s="60">
        <v>3887784611</v>
      </c>
      <c r="L35" s="60">
        <v>3855933930</v>
      </c>
      <c r="M35" s="60">
        <v>3855933930</v>
      </c>
      <c r="N35" s="60">
        <v>4163753023</v>
      </c>
      <c r="O35" s="60">
        <v>4557131352</v>
      </c>
      <c r="P35" s="60">
        <v>5060239837</v>
      </c>
      <c r="Q35" s="60">
        <v>5060239837</v>
      </c>
      <c r="R35" s="60">
        <v>0</v>
      </c>
      <c r="S35" s="60">
        <v>0</v>
      </c>
      <c r="T35" s="60">
        <v>0</v>
      </c>
      <c r="U35" s="60">
        <v>0</v>
      </c>
      <c r="V35" s="60">
        <v>5060239837</v>
      </c>
      <c r="W35" s="60">
        <v>3105837082</v>
      </c>
      <c r="X35" s="60">
        <v>1954402755</v>
      </c>
      <c r="Y35" s="61">
        <v>62.93</v>
      </c>
      <c r="Z35" s="62">
        <v>4141116109</v>
      </c>
    </row>
    <row r="36" spans="1:26" ht="13.5">
      <c r="A36" s="58" t="s">
        <v>57</v>
      </c>
      <c r="B36" s="19">
        <v>15643788049</v>
      </c>
      <c r="C36" s="19">
        <v>0</v>
      </c>
      <c r="D36" s="59">
        <v>16217571808</v>
      </c>
      <c r="E36" s="60">
        <v>16320800897</v>
      </c>
      <c r="F36" s="60">
        <v>15411470811</v>
      </c>
      <c r="G36" s="60">
        <v>15599093386</v>
      </c>
      <c r="H36" s="60">
        <v>15629037285</v>
      </c>
      <c r="I36" s="60">
        <v>15629037285</v>
      </c>
      <c r="J36" s="60">
        <v>16425546142</v>
      </c>
      <c r="K36" s="60">
        <v>16626288384</v>
      </c>
      <c r="L36" s="60">
        <v>15809704784</v>
      </c>
      <c r="M36" s="60">
        <v>15809704784</v>
      </c>
      <c r="N36" s="60">
        <v>16386900653</v>
      </c>
      <c r="O36" s="60">
        <v>16390334447</v>
      </c>
      <c r="P36" s="60">
        <v>15841786321</v>
      </c>
      <c r="Q36" s="60">
        <v>15841786321</v>
      </c>
      <c r="R36" s="60">
        <v>0</v>
      </c>
      <c r="S36" s="60">
        <v>0</v>
      </c>
      <c r="T36" s="60">
        <v>0</v>
      </c>
      <c r="U36" s="60">
        <v>0</v>
      </c>
      <c r="V36" s="60">
        <v>15841786321</v>
      </c>
      <c r="W36" s="60">
        <v>12240600673</v>
      </c>
      <c r="X36" s="60">
        <v>3601185648</v>
      </c>
      <c r="Y36" s="61">
        <v>29.42</v>
      </c>
      <c r="Z36" s="62">
        <v>16320800897</v>
      </c>
    </row>
    <row r="37" spans="1:26" ht="13.5">
      <c r="A37" s="58" t="s">
        <v>58</v>
      </c>
      <c r="B37" s="19">
        <v>2332780925</v>
      </c>
      <c r="C37" s="19">
        <v>0</v>
      </c>
      <c r="D37" s="59">
        <v>2404381490</v>
      </c>
      <c r="E37" s="60">
        <v>2509138498</v>
      </c>
      <c r="F37" s="60">
        <v>2319055470</v>
      </c>
      <c r="G37" s="60">
        <v>2195945994</v>
      </c>
      <c r="H37" s="60">
        <v>2212167652</v>
      </c>
      <c r="I37" s="60">
        <v>2212167652</v>
      </c>
      <c r="J37" s="60">
        <v>2340354883</v>
      </c>
      <c r="K37" s="60">
        <v>2238789817</v>
      </c>
      <c r="L37" s="60">
        <v>2310267393</v>
      </c>
      <c r="M37" s="60">
        <v>2310267393</v>
      </c>
      <c r="N37" s="60">
        <v>2573570046</v>
      </c>
      <c r="O37" s="60">
        <v>2313029606</v>
      </c>
      <c r="P37" s="60">
        <v>2393502608</v>
      </c>
      <c r="Q37" s="60">
        <v>2393502608</v>
      </c>
      <c r="R37" s="60">
        <v>0</v>
      </c>
      <c r="S37" s="60">
        <v>0</v>
      </c>
      <c r="T37" s="60">
        <v>0</v>
      </c>
      <c r="U37" s="60">
        <v>0</v>
      </c>
      <c r="V37" s="60">
        <v>2393502608</v>
      </c>
      <c r="W37" s="60">
        <v>1881853874</v>
      </c>
      <c r="X37" s="60">
        <v>511648734</v>
      </c>
      <c r="Y37" s="61">
        <v>27.19</v>
      </c>
      <c r="Z37" s="62">
        <v>2509138498</v>
      </c>
    </row>
    <row r="38" spans="1:26" ht="13.5">
      <c r="A38" s="58" t="s">
        <v>59</v>
      </c>
      <c r="B38" s="19">
        <v>3648213964</v>
      </c>
      <c r="C38" s="19">
        <v>0</v>
      </c>
      <c r="D38" s="59">
        <v>3396526712</v>
      </c>
      <c r="E38" s="60">
        <v>3509619259</v>
      </c>
      <c r="F38" s="60">
        <v>3396526712</v>
      </c>
      <c r="G38" s="60">
        <v>3617069594</v>
      </c>
      <c r="H38" s="60">
        <v>3617069595</v>
      </c>
      <c r="I38" s="60">
        <v>3617069595</v>
      </c>
      <c r="J38" s="60">
        <v>3617069595</v>
      </c>
      <c r="K38" s="60">
        <v>3396526712</v>
      </c>
      <c r="L38" s="60">
        <v>3646877997</v>
      </c>
      <c r="M38" s="60">
        <v>3646877997</v>
      </c>
      <c r="N38" s="60">
        <v>3396526712</v>
      </c>
      <c r="O38" s="60">
        <v>3621586905</v>
      </c>
      <c r="P38" s="60">
        <v>3509619259</v>
      </c>
      <c r="Q38" s="60">
        <v>3509619259</v>
      </c>
      <c r="R38" s="60">
        <v>0</v>
      </c>
      <c r="S38" s="60">
        <v>0</v>
      </c>
      <c r="T38" s="60">
        <v>0</v>
      </c>
      <c r="U38" s="60">
        <v>0</v>
      </c>
      <c r="V38" s="60">
        <v>3509619259</v>
      </c>
      <c r="W38" s="60">
        <v>2632214444</v>
      </c>
      <c r="X38" s="60">
        <v>877404815</v>
      </c>
      <c r="Y38" s="61">
        <v>33.33</v>
      </c>
      <c r="Z38" s="62">
        <v>3509619259</v>
      </c>
    </row>
    <row r="39" spans="1:26" ht="13.5">
      <c r="A39" s="58" t="s">
        <v>60</v>
      </c>
      <c r="B39" s="19">
        <v>13462775826</v>
      </c>
      <c r="C39" s="19">
        <v>0</v>
      </c>
      <c r="D39" s="59">
        <v>14694169620</v>
      </c>
      <c r="E39" s="60">
        <v>14443159249</v>
      </c>
      <c r="F39" s="60">
        <v>13375093003</v>
      </c>
      <c r="G39" s="60">
        <v>13689523104</v>
      </c>
      <c r="H39" s="60">
        <v>14204916659</v>
      </c>
      <c r="I39" s="60">
        <v>14204916659</v>
      </c>
      <c r="J39" s="60">
        <v>14479598992</v>
      </c>
      <c r="K39" s="60">
        <v>14878756466</v>
      </c>
      <c r="L39" s="60">
        <v>13708493324</v>
      </c>
      <c r="M39" s="60">
        <v>13708493324</v>
      </c>
      <c r="N39" s="60">
        <v>14580556918</v>
      </c>
      <c r="O39" s="60">
        <v>15012849288</v>
      </c>
      <c r="P39" s="60">
        <v>14998904291</v>
      </c>
      <c r="Q39" s="60">
        <v>14998904291</v>
      </c>
      <c r="R39" s="60">
        <v>0</v>
      </c>
      <c r="S39" s="60">
        <v>0</v>
      </c>
      <c r="T39" s="60">
        <v>0</v>
      </c>
      <c r="U39" s="60">
        <v>0</v>
      </c>
      <c r="V39" s="60">
        <v>14998904291</v>
      </c>
      <c r="W39" s="60">
        <v>10832369437</v>
      </c>
      <c r="X39" s="60">
        <v>4166534854</v>
      </c>
      <c r="Y39" s="61">
        <v>38.46</v>
      </c>
      <c r="Z39" s="62">
        <v>14443159249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1495038847</v>
      </c>
      <c r="C42" s="19">
        <v>0</v>
      </c>
      <c r="D42" s="59">
        <v>1957819929</v>
      </c>
      <c r="E42" s="60">
        <v>561445893</v>
      </c>
      <c r="F42" s="60">
        <v>296281210</v>
      </c>
      <c r="G42" s="60">
        <v>217993712</v>
      </c>
      <c r="H42" s="60">
        <v>387593852</v>
      </c>
      <c r="I42" s="60">
        <v>901868774</v>
      </c>
      <c r="J42" s="60">
        <v>-276285284</v>
      </c>
      <c r="K42" s="60">
        <v>180963081</v>
      </c>
      <c r="L42" s="60">
        <v>409091208</v>
      </c>
      <c r="M42" s="60">
        <v>313769005</v>
      </c>
      <c r="N42" s="60">
        <v>52492350</v>
      </c>
      <c r="O42" s="60">
        <v>471514533</v>
      </c>
      <c r="P42" s="60">
        <v>700141216</v>
      </c>
      <c r="Q42" s="60">
        <v>1224148099</v>
      </c>
      <c r="R42" s="60">
        <v>0</v>
      </c>
      <c r="S42" s="60">
        <v>0</v>
      </c>
      <c r="T42" s="60">
        <v>0</v>
      </c>
      <c r="U42" s="60">
        <v>0</v>
      </c>
      <c r="V42" s="60">
        <v>2439785878</v>
      </c>
      <c r="W42" s="60">
        <v>419934982</v>
      </c>
      <c r="X42" s="60">
        <v>2019850896</v>
      </c>
      <c r="Y42" s="61">
        <v>480.99</v>
      </c>
      <c r="Z42" s="62">
        <v>561445893</v>
      </c>
    </row>
    <row r="43" spans="1:26" ht="13.5">
      <c r="A43" s="58" t="s">
        <v>63</v>
      </c>
      <c r="B43" s="19">
        <v>-1383250851</v>
      </c>
      <c r="C43" s="19">
        <v>0</v>
      </c>
      <c r="D43" s="59">
        <v>-1320664189</v>
      </c>
      <c r="E43" s="60">
        <v>-110370676</v>
      </c>
      <c r="F43" s="60">
        <v>-223456715</v>
      </c>
      <c r="G43" s="60">
        <v>-136091920</v>
      </c>
      <c r="H43" s="60">
        <v>-96618891</v>
      </c>
      <c r="I43" s="60">
        <v>-456167526</v>
      </c>
      <c r="J43" s="60">
        <v>-103619812</v>
      </c>
      <c r="K43" s="60">
        <v>-84502601</v>
      </c>
      <c r="L43" s="60">
        <v>-104854196</v>
      </c>
      <c r="M43" s="60">
        <v>-292976609</v>
      </c>
      <c r="N43" s="60">
        <v>-84249353</v>
      </c>
      <c r="O43" s="60">
        <v>-60648945</v>
      </c>
      <c r="P43" s="60">
        <v>-96728101</v>
      </c>
      <c r="Q43" s="60">
        <v>-241626399</v>
      </c>
      <c r="R43" s="60">
        <v>0</v>
      </c>
      <c r="S43" s="60">
        <v>0</v>
      </c>
      <c r="T43" s="60">
        <v>0</v>
      </c>
      <c r="U43" s="60">
        <v>0</v>
      </c>
      <c r="V43" s="60">
        <v>-990770534</v>
      </c>
      <c r="W43" s="60">
        <v>393613022</v>
      </c>
      <c r="X43" s="60">
        <v>-1384383556</v>
      </c>
      <c r="Y43" s="61">
        <v>-351.71</v>
      </c>
      <c r="Z43" s="62">
        <v>-110370676</v>
      </c>
    </row>
    <row r="44" spans="1:26" ht="13.5">
      <c r="A44" s="58" t="s">
        <v>64</v>
      </c>
      <c r="B44" s="19">
        <v>-93919738</v>
      </c>
      <c r="C44" s="19">
        <v>0</v>
      </c>
      <c r="D44" s="59">
        <v>-82472283</v>
      </c>
      <c r="E44" s="60">
        <v>-80003927</v>
      </c>
      <c r="F44" s="60">
        <v>-21351021</v>
      </c>
      <c r="G44" s="60">
        <v>0</v>
      </c>
      <c r="H44" s="60">
        <v>0</v>
      </c>
      <c r="I44" s="60">
        <v>-21351021</v>
      </c>
      <c r="J44" s="60">
        <v>0</v>
      </c>
      <c r="K44" s="60">
        <v>-6814000</v>
      </c>
      <c r="L44" s="60">
        <v>-15000000</v>
      </c>
      <c r="M44" s="60">
        <v>-21814000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-43165021</v>
      </c>
      <c r="W44" s="60">
        <v>-43165021</v>
      </c>
      <c r="X44" s="60">
        <v>0</v>
      </c>
      <c r="Y44" s="61">
        <v>0</v>
      </c>
      <c r="Z44" s="62">
        <v>-80003927</v>
      </c>
    </row>
    <row r="45" spans="1:26" ht="13.5">
      <c r="A45" s="70" t="s">
        <v>65</v>
      </c>
      <c r="B45" s="22">
        <v>1630373743</v>
      </c>
      <c r="C45" s="22">
        <v>0</v>
      </c>
      <c r="D45" s="99">
        <v>2227834935</v>
      </c>
      <c r="E45" s="100">
        <v>2001445030</v>
      </c>
      <c r="F45" s="100">
        <v>1681847216</v>
      </c>
      <c r="G45" s="100">
        <v>1763749008</v>
      </c>
      <c r="H45" s="100">
        <v>2054723969</v>
      </c>
      <c r="I45" s="100">
        <v>2054723969</v>
      </c>
      <c r="J45" s="100">
        <v>1674818873</v>
      </c>
      <c r="K45" s="100">
        <v>1764465353</v>
      </c>
      <c r="L45" s="100">
        <v>2053702365</v>
      </c>
      <c r="M45" s="100">
        <v>2053702365</v>
      </c>
      <c r="N45" s="100">
        <v>2021945362</v>
      </c>
      <c r="O45" s="100">
        <v>2432810950</v>
      </c>
      <c r="P45" s="100">
        <v>3036224065</v>
      </c>
      <c r="Q45" s="100">
        <v>3036224065</v>
      </c>
      <c r="R45" s="100">
        <v>0</v>
      </c>
      <c r="S45" s="100">
        <v>0</v>
      </c>
      <c r="T45" s="100">
        <v>0</v>
      </c>
      <c r="U45" s="100">
        <v>0</v>
      </c>
      <c r="V45" s="100">
        <v>3036224065</v>
      </c>
      <c r="W45" s="100">
        <v>2400756723</v>
      </c>
      <c r="X45" s="100">
        <v>635467342</v>
      </c>
      <c r="Y45" s="101">
        <v>26.47</v>
      </c>
      <c r="Z45" s="102">
        <v>2001445030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1134886327</v>
      </c>
      <c r="C49" s="52">
        <v>0</v>
      </c>
      <c r="D49" s="129">
        <v>301967075</v>
      </c>
      <c r="E49" s="54">
        <v>180594331</v>
      </c>
      <c r="F49" s="54">
        <v>0</v>
      </c>
      <c r="G49" s="54">
        <v>0</v>
      </c>
      <c r="H49" s="54">
        <v>0</v>
      </c>
      <c r="I49" s="54">
        <v>140162490</v>
      </c>
      <c r="J49" s="54">
        <v>0</v>
      </c>
      <c r="K49" s="54">
        <v>0</v>
      </c>
      <c r="L49" s="54">
        <v>0</v>
      </c>
      <c r="M49" s="54">
        <v>104291187</v>
      </c>
      <c r="N49" s="54">
        <v>0</v>
      </c>
      <c r="O49" s="54">
        <v>0</v>
      </c>
      <c r="P49" s="54">
        <v>0</v>
      </c>
      <c r="Q49" s="54">
        <v>92498137</v>
      </c>
      <c r="R49" s="54">
        <v>0</v>
      </c>
      <c r="S49" s="54">
        <v>0</v>
      </c>
      <c r="T49" s="54">
        <v>0</v>
      </c>
      <c r="U49" s="54">
        <v>0</v>
      </c>
      <c r="V49" s="54">
        <v>650068149</v>
      </c>
      <c r="W49" s="54">
        <v>1698846189</v>
      </c>
      <c r="X49" s="54">
        <v>4303313885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134791409</v>
      </c>
      <c r="C51" s="52">
        <v>0</v>
      </c>
      <c r="D51" s="129">
        <v>6453831</v>
      </c>
      <c r="E51" s="54">
        <v>511287</v>
      </c>
      <c r="F51" s="54">
        <v>0</v>
      </c>
      <c r="G51" s="54">
        <v>0</v>
      </c>
      <c r="H51" s="54">
        <v>0</v>
      </c>
      <c r="I51" s="54">
        <v>4486165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146242692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88.80581545810631</v>
      </c>
      <c r="C58" s="5">
        <f>IF(C67=0,0,+(C76/C67)*100)</f>
        <v>0</v>
      </c>
      <c r="D58" s="6">
        <f aca="true" t="shared" si="6" ref="D58:Z58">IF(D67=0,0,+(D76/D67)*100)</f>
        <v>91.66128393184786</v>
      </c>
      <c r="E58" s="7">
        <f t="shared" si="6"/>
        <v>96.5120124742089</v>
      </c>
      <c r="F58" s="7">
        <f t="shared" si="6"/>
        <v>70.39109317238179</v>
      </c>
      <c r="G58" s="7">
        <f t="shared" si="6"/>
        <v>126.97461726148211</v>
      </c>
      <c r="H58" s="7">
        <f t="shared" si="6"/>
        <v>82.69986775592771</v>
      </c>
      <c r="I58" s="7">
        <f t="shared" si="6"/>
        <v>89.74103319411219</v>
      </c>
      <c r="J58" s="7">
        <f t="shared" si="6"/>
        <v>162.48531650178782</v>
      </c>
      <c r="K58" s="7">
        <f t="shared" si="6"/>
        <v>78.02151843428163</v>
      </c>
      <c r="L58" s="7">
        <f t="shared" si="6"/>
        <v>67.6276461661974</v>
      </c>
      <c r="M58" s="7">
        <f t="shared" si="6"/>
        <v>92.69521633790804</v>
      </c>
      <c r="N58" s="7">
        <f t="shared" si="6"/>
        <v>92.7508980661725</v>
      </c>
      <c r="O58" s="7">
        <f t="shared" si="6"/>
        <v>67.24318333162721</v>
      </c>
      <c r="P58" s="7">
        <f t="shared" si="6"/>
        <v>65.71979219560119</v>
      </c>
      <c r="Q58" s="7">
        <f t="shared" si="6"/>
        <v>73.69867678044001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85.13550376618365</v>
      </c>
      <c r="W58" s="7">
        <f t="shared" si="6"/>
        <v>99.20274220381971</v>
      </c>
      <c r="X58" s="7">
        <f t="shared" si="6"/>
        <v>0</v>
      </c>
      <c r="Y58" s="7">
        <f t="shared" si="6"/>
        <v>0</v>
      </c>
      <c r="Z58" s="8">
        <f t="shared" si="6"/>
        <v>96.5120124742089</v>
      </c>
    </row>
    <row r="59" spans="1:26" ht="13.5">
      <c r="A59" s="37" t="s">
        <v>31</v>
      </c>
      <c r="B59" s="9">
        <f aca="true" t="shared" si="7" ref="B59:Z66">IF(B68=0,0,+(B77/B68)*100)</f>
        <v>97.55752180776236</v>
      </c>
      <c r="C59" s="9">
        <f t="shared" si="7"/>
        <v>0</v>
      </c>
      <c r="D59" s="2">
        <f t="shared" si="7"/>
        <v>93.9999999989375</v>
      </c>
      <c r="E59" s="10">
        <f t="shared" si="7"/>
        <v>96.91635876079509</v>
      </c>
      <c r="F59" s="10">
        <f t="shared" si="7"/>
        <v>76.78829488962327</v>
      </c>
      <c r="G59" s="10">
        <f t="shared" si="7"/>
        <v>132.74320391581983</v>
      </c>
      <c r="H59" s="10">
        <f t="shared" si="7"/>
        <v>103.4751847247509</v>
      </c>
      <c r="I59" s="10">
        <f t="shared" si="7"/>
        <v>104.44484012157955</v>
      </c>
      <c r="J59" s="10">
        <f t="shared" si="7"/>
        <v>98.19359966490929</v>
      </c>
      <c r="K59" s="10">
        <f t="shared" si="7"/>
        <v>123.03708578591053</v>
      </c>
      <c r="L59" s="10">
        <f t="shared" si="7"/>
        <v>104.42961871010223</v>
      </c>
      <c r="M59" s="10">
        <f t="shared" si="7"/>
        <v>107.07016722345944</v>
      </c>
      <c r="N59" s="10">
        <f t="shared" si="7"/>
        <v>66.02682349371376</v>
      </c>
      <c r="O59" s="10">
        <f t="shared" si="7"/>
        <v>87.38614695135414</v>
      </c>
      <c r="P59" s="10">
        <f t="shared" si="7"/>
        <v>117.87381480888777</v>
      </c>
      <c r="Q59" s="10">
        <f t="shared" si="7"/>
        <v>86.25555514029625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99.82541453075589</v>
      </c>
      <c r="W59" s="10">
        <f t="shared" si="7"/>
        <v>101.55966907131474</v>
      </c>
      <c r="X59" s="10">
        <f t="shared" si="7"/>
        <v>0</v>
      </c>
      <c r="Y59" s="10">
        <f t="shared" si="7"/>
        <v>0</v>
      </c>
      <c r="Z59" s="11">
        <f t="shared" si="7"/>
        <v>96.91635876079509</v>
      </c>
    </row>
    <row r="60" spans="1:26" ht="13.5">
      <c r="A60" s="38" t="s">
        <v>32</v>
      </c>
      <c r="B60" s="12">
        <f t="shared" si="7"/>
        <v>89.11881311526064</v>
      </c>
      <c r="C60" s="12">
        <f t="shared" si="7"/>
        <v>0</v>
      </c>
      <c r="D60" s="3">
        <f t="shared" si="7"/>
        <v>94.00000000391586</v>
      </c>
      <c r="E60" s="13">
        <f t="shared" si="7"/>
        <v>99.733018139837</v>
      </c>
      <c r="F60" s="13">
        <f t="shared" si="7"/>
        <v>70.56697899600537</v>
      </c>
      <c r="G60" s="13">
        <f t="shared" si="7"/>
        <v>124.05809810574728</v>
      </c>
      <c r="H60" s="13">
        <f t="shared" si="7"/>
        <v>82.30277050868973</v>
      </c>
      <c r="I60" s="13">
        <f t="shared" si="7"/>
        <v>87.93856676100773</v>
      </c>
      <c r="J60" s="13">
        <f t="shared" si="7"/>
        <v>235.63408572632244</v>
      </c>
      <c r="K60" s="13">
        <f t="shared" si="7"/>
        <v>70.62013843035845</v>
      </c>
      <c r="L60" s="13">
        <f t="shared" si="7"/>
        <v>58.39933252969708</v>
      </c>
      <c r="M60" s="13">
        <f t="shared" si="7"/>
        <v>91.5912134621785</v>
      </c>
      <c r="N60" s="13">
        <f t="shared" si="7"/>
        <v>110.2663425212255</v>
      </c>
      <c r="O60" s="13">
        <f t="shared" si="7"/>
        <v>64.12238412119046</v>
      </c>
      <c r="P60" s="13">
        <f t="shared" si="7"/>
        <v>59.16896969359876</v>
      </c>
      <c r="Q60" s="13">
        <f t="shared" si="7"/>
        <v>73.23949309073319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83.79135969060047</v>
      </c>
      <c r="W60" s="13">
        <f t="shared" si="7"/>
        <v>101.8669730636159</v>
      </c>
      <c r="X60" s="13">
        <f t="shared" si="7"/>
        <v>0</v>
      </c>
      <c r="Y60" s="13">
        <f t="shared" si="7"/>
        <v>0</v>
      </c>
      <c r="Z60" s="14">
        <f t="shared" si="7"/>
        <v>99.733018139837</v>
      </c>
    </row>
    <row r="61" spans="1:26" ht="13.5">
      <c r="A61" s="39" t="s">
        <v>103</v>
      </c>
      <c r="B61" s="12">
        <f t="shared" si="7"/>
        <v>92.68299986369446</v>
      </c>
      <c r="C61" s="12">
        <f t="shared" si="7"/>
        <v>0</v>
      </c>
      <c r="D61" s="3">
        <f t="shared" si="7"/>
        <v>94.000000001067</v>
      </c>
      <c r="E61" s="13">
        <f t="shared" si="7"/>
        <v>93.3714114589273</v>
      </c>
      <c r="F61" s="13">
        <f t="shared" si="7"/>
        <v>71.47457246696078</v>
      </c>
      <c r="G61" s="13">
        <f t="shared" si="7"/>
        <v>232.94076393429316</v>
      </c>
      <c r="H61" s="13">
        <f t="shared" si="7"/>
        <v>64.64449526787993</v>
      </c>
      <c r="I61" s="13">
        <f t="shared" si="7"/>
        <v>87.65584423369081</v>
      </c>
      <c r="J61" s="13">
        <f t="shared" si="7"/>
        <v>473.0040586071062</v>
      </c>
      <c r="K61" s="13">
        <f t="shared" si="7"/>
        <v>69.3418326371749</v>
      </c>
      <c r="L61" s="13">
        <f t="shared" si="7"/>
        <v>60.01646476267296</v>
      </c>
      <c r="M61" s="13">
        <f t="shared" si="7"/>
        <v>100.31156107947163</v>
      </c>
      <c r="N61" s="13">
        <f t="shared" si="7"/>
        <v>166.48141305084852</v>
      </c>
      <c r="O61" s="13">
        <f t="shared" si="7"/>
        <v>68.3291267832532</v>
      </c>
      <c r="P61" s="13">
        <f t="shared" si="7"/>
        <v>57.18583857037432</v>
      </c>
      <c r="Q61" s="13">
        <f t="shared" si="7"/>
        <v>80.83504280208287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89.02523089172814</v>
      </c>
      <c r="W61" s="13">
        <f t="shared" si="7"/>
        <v>95.38180401050414</v>
      </c>
      <c r="X61" s="13">
        <f t="shared" si="7"/>
        <v>0</v>
      </c>
      <c r="Y61" s="13">
        <f t="shared" si="7"/>
        <v>0</v>
      </c>
      <c r="Z61" s="14">
        <f t="shared" si="7"/>
        <v>93.3714114589273</v>
      </c>
    </row>
    <row r="62" spans="1:26" ht="13.5">
      <c r="A62" s="39" t="s">
        <v>104</v>
      </c>
      <c r="B62" s="12">
        <f t="shared" si="7"/>
        <v>73.44908063515142</v>
      </c>
      <c r="C62" s="12">
        <f t="shared" si="7"/>
        <v>0</v>
      </c>
      <c r="D62" s="3">
        <f t="shared" si="7"/>
        <v>93.99999989644463</v>
      </c>
      <c r="E62" s="13">
        <f t="shared" si="7"/>
        <v>132.05493475466284</v>
      </c>
      <c r="F62" s="13">
        <f t="shared" si="7"/>
        <v>49.173782219089176</v>
      </c>
      <c r="G62" s="13">
        <f t="shared" si="7"/>
        <v>41.9012078812642</v>
      </c>
      <c r="H62" s="13">
        <f t="shared" si="7"/>
        <v>-483.3627150260848</v>
      </c>
      <c r="I62" s="13">
        <f t="shared" si="7"/>
        <v>75.53123396532145</v>
      </c>
      <c r="J62" s="13">
        <f t="shared" si="7"/>
        <v>73.62103797657062</v>
      </c>
      <c r="K62" s="13">
        <f t="shared" si="7"/>
        <v>59.52932713067764</v>
      </c>
      <c r="L62" s="13">
        <f t="shared" si="7"/>
        <v>42.69049805542641</v>
      </c>
      <c r="M62" s="13">
        <f t="shared" si="7"/>
        <v>57.54165578270616</v>
      </c>
      <c r="N62" s="13">
        <f t="shared" si="7"/>
        <v>49.277070201139175</v>
      </c>
      <c r="O62" s="13">
        <f t="shared" si="7"/>
        <v>51.04411554101773</v>
      </c>
      <c r="P62" s="13">
        <f t="shared" si="7"/>
        <v>56.522526311234245</v>
      </c>
      <c r="Q62" s="13">
        <f t="shared" si="7"/>
        <v>52.00986130925772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60.720192190913416</v>
      </c>
      <c r="W62" s="13">
        <f t="shared" si="7"/>
        <v>140.95760926044812</v>
      </c>
      <c r="X62" s="13">
        <f t="shared" si="7"/>
        <v>0</v>
      </c>
      <c r="Y62" s="13">
        <f t="shared" si="7"/>
        <v>0</v>
      </c>
      <c r="Z62" s="14">
        <f t="shared" si="7"/>
        <v>132.05493475466284</v>
      </c>
    </row>
    <row r="63" spans="1:26" ht="13.5">
      <c r="A63" s="39" t="s">
        <v>105</v>
      </c>
      <c r="B63" s="12">
        <f t="shared" si="7"/>
        <v>83.5622526948118</v>
      </c>
      <c r="C63" s="12">
        <f t="shared" si="7"/>
        <v>0</v>
      </c>
      <c r="D63" s="3">
        <f t="shared" si="7"/>
        <v>94.00000025566777</v>
      </c>
      <c r="E63" s="13">
        <f t="shared" si="7"/>
        <v>101.01889678845485</v>
      </c>
      <c r="F63" s="13">
        <f t="shared" si="7"/>
        <v>110.27008631970645</v>
      </c>
      <c r="G63" s="13">
        <f t="shared" si="7"/>
        <v>113.07879642317072</v>
      </c>
      <c r="H63" s="13">
        <f t="shared" si="7"/>
        <v>108.87272170835185</v>
      </c>
      <c r="I63" s="13">
        <f t="shared" si="7"/>
        <v>110.71245238272213</v>
      </c>
      <c r="J63" s="13">
        <f t="shared" si="7"/>
        <v>175.03152600730226</v>
      </c>
      <c r="K63" s="13">
        <f t="shared" si="7"/>
        <v>99.65497360103379</v>
      </c>
      <c r="L63" s="13">
        <f t="shared" si="7"/>
        <v>83.44218209657296</v>
      </c>
      <c r="M63" s="13">
        <f t="shared" si="7"/>
        <v>112.56521583966834</v>
      </c>
      <c r="N63" s="13">
        <f t="shared" si="7"/>
        <v>61.0990256352672</v>
      </c>
      <c r="O63" s="13">
        <f t="shared" si="7"/>
        <v>61.594571661318085</v>
      </c>
      <c r="P63" s="13">
        <f t="shared" si="7"/>
        <v>77.8399561754254</v>
      </c>
      <c r="Q63" s="13">
        <f t="shared" si="7"/>
        <v>65.67135340104167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91.9906881210738</v>
      </c>
      <c r="W63" s="13">
        <f t="shared" si="7"/>
        <v>99.94570659050905</v>
      </c>
      <c r="X63" s="13">
        <f t="shared" si="7"/>
        <v>0</v>
      </c>
      <c r="Y63" s="13">
        <f t="shared" si="7"/>
        <v>0</v>
      </c>
      <c r="Z63" s="14">
        <f t="shared" si="7"/>
        <v>101.01889678845485</v>
      </c>
    </row>
    <row r="64" spans="1:26" ht="13.5">
      <c r="A64" s="39" t="s">
        <v>106</v>
      </c>
      <c r="B64" s="12">
        <f t="shared" si="7"/>
        <v>101.49334614093175</v>
      </c>
      <c r="C64" s="12">
        <f t="shared" si="7"/>
        <v>0</v>
      </c>
      <c r="D64" s="3">
        <f t="shared" si="7"/>
        <v>93.99999982824868</v>
      </c>
      <c r="E64" s="13">
        <f t="shared" si="7"/>
        <v>100.58017481937271</v>
      </c>
      <c r="F64" s="13">
        <f t="shared" si="7"/>
        <v>108.25026669765371</v>
      </c>
      <c r="G64" s="13">
        <f t="shared" si="7"/>
        <v>96.60917221553797</v>
      </c>
      <c r="H64" s="13">
        <f t="shared" si="7"/>
        <v>127.4661602920409</v>
      </c>
      <c r="I64" s="13">
        <f t="shared" si="7"/>
        <v>110.2421499821756</v>
      </c>
      <c r="J64" s="13">
        <f t="shared" si="7"/>
        <v>125.5420070850462</v>
      </c>
      <c r="K64" s="13">
        <f t="shared" si="7"/>
        <v>112.27658753474653</v>
      </c>
      <c r="L64" s="13">
        <f t="shared" si="7"/>
        <v>77.18896291665867</v>
      </c>
      <c r="M64" s="13">
        <f t="shared" si="7"/>
        <v>105.15348039223579</v>
      </c>
      <c r="N64" s="13">
        <f t="shared" si="7"/>
        <v>67.72766350405514</v>
      </c>
      <c r="O64" s="13">
        <f t="shared" si="7"/>
        <v>54.99517074784316</v>
      </c>
      <c r="P64" s="13">
        <f t="shared" si="7"/>
        <v>84.32214794693701</v>
      </c>
      <c r="Q64" s="13">
        <f t="shared" si="7"/>
        <v>66.63531710253734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90.12500105872037</v>
      </c>
      <c r="W64" s="13">
        <f t="shared" si="7"/>
        <v>107.68757020263008</v>
      </c>
      <c r="X64" s="13">
        <f t="shared" si="7"/>
        <v>0</v>
      </c>
      <c r="Y64" s="13">
        <f t="shared" si="7"/>
        <v>0</v>
      </c>
      <c r="Z64" s="14">
        <f t="shared" si="7"/>
        <v>100.58017481937271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6700182735</v>
      </c>
      <c r="C67" s="24"/>
      <c r="D67" s="25">
        <v>7168139053</v>
      </c>
      <c r="E67" s="26">
        <v>7168139053</v>
      </c>
      <c r="F67" s="26">
        <v>707643829</v>
      </c>
      <c r="G67" s="26">
        <v>512946544</v>
      </c>
      <c r="H67" s="26">
        <v>767766738</v>
      </c>
      <c r="I67" s="26">
        <v>1988357111</v>
      </c>
      <c r="J67" s="26">
        <v>413139799</v>
      </c>
      <c r="K67" s="26">
        <v>747724662</v>
      </c>
      <c r="L67" s="26">
        <v>712521478</v>
      </c>
      <c r="M67" s="26">
        <v>1873385939</v>
      </c>
      <c r="N67" s="26">
        <v>558686281</v>
      </c>
      <c r="O67" s="26">
        <v>766081642</v>
      </c>
      <c r="P67" s="26">
        <v>714232619</v>
      </c>
      <c r="Q67" s="26">
        <v>2039000542</v>
      </c>
      <c r="R67" s="26"/>
      <c r="S67" s="26"/>
      <c r="T67" s="26"/>
      <c r="U67" s="26"/>
      <c r="V67" s="26">
        <v>5900743592</v>
      </c>
      <c r="W67" s="26">
        <v>5261455730</v>
      </c>
      <c r="X67" s="26"/>
      <c r="Y67" s="25"/>
      <c r="Z67" s="27">
        <v>7168139053</v>
      </c>
    </row>
    <row r="68" spans="1:26" ht="13.5" hidden="1">
      <c r="A68" s="37" t="s">
        <v>31</v>
      </c>
      <c r="B68" s="19">
        <v>1639398711</v>
      </c>
      <c r="C68" s="19"/>
      <c r="D68" s="20">
        <v>1882347183</v>
      </c>
      <c r="E68" s="21">
        <v>1882347183</v>
      </c>
      <c r="F68" s="21">
        <v>170938670</v>
      </c>
      <c r="G68" s="21">
        <v>172251030</v>
      </c>
      <c r="H68" s="21">
        <v>151444784</v>
      </c>
      <c r="I68" s="21">
        <v>494634484</v>
      </c>
      <c r="J68" s="21">
        <v>186203907</v>
      </c>
      <c r="K68" s="21">
        <v>131511491</v>
      </c>
      <c r="L68" s="21">
        <v>169276082</v>
      </c>
      <c r="M68" s="21">
        <v>486991480</v>
      </c>
      <c r="N68" s="21">
        <v>168551198</v>
      </c>
      <c r="O68" s="21">
        <v>157629837</v>
      </c>
      <c r="P68" s="21">
        <v>102199235</v>
      </c>
      <c r="Q68" s="21">
        <v>428380270</v>
      </c>
      <c r="R68" s="21"/>
      <c r="S68" s="21"/>
      <c r="T68" s="21"/>
      <c r="U68" s="21"/>
      <c r="V68" s="21">
        <v>1410006234</v>
      </c>
      <c r="W68" s="21">
        <v>1409193040</v>
      </c>
      <c r="X68" s="21"/>
      <c r="Y68" s="20"/>
      <c r="Z68" s="23">
        <v>1882347183</v>
      </c>
    </row>
    <row r="69" spans="1:26" ht="13.5" hidden="1">
      <c r="A69" s="38" t="s">
        <v>32</v>
      </c>
      <c r="B69" s="19">
        <v>4882016499</v>
      </c>
      <c r="C69" s="19"/>
      <c r="D69" s="20">
        <v>5107448870</v>
      </c>
      <c r="E69" s="21">
        <v>5107448870</v>
      </c>
      <c r="F69" s="21">
        <v>519871110</v>
      </c>
      <c r="G69" s="21">
        <v>340695514</v>
      </c>
      <c r="H69" s="21">
        <v>581067082</v>
      </c>
      <c r="I69" s="21">
        <v>1441633706</v>
      </c>
      <c r="J69" s="21">
        <v>207292247</v>
      </c>
      <c r="K69" s="21">
        <v>596966019</v>
      </c>
      <c r="L69" s="21">
        <v>522415452</v>
      </c>
      <c r="M69" s="21">
        <v>1326673718</v>
      </c>
      <c r="N69" s="21">
        <v>369013365</v>
      </c>
      <c r="O69" s="21">
        <v>588548051</v>
      </c>
      <c r="P69" s="21">
        <v>589711225</v>
      </c>
      <c r="Q69" s="21">
        <v>1547272641</v>
      </c>
      <c r="R69" s="21"/>
      <c r="S69" s="21"/>
      <c r="T69" s="21"/>
      <c r="U69" s="21"/>
      <c r="V69" s="21">
        <v>4315580065</v>
      </c>
      <c r="W69" s="21">
        <v>3718905610</v>
      </c>
      <c r="X69" s="21"/>
      <c r="Y69" s="20"/>
      <c r="Z69" s="23">
        <v>5107448870</v>
      </c>
    </row>
    <row r="70" spans="1:26" ht="13.5" hidden="1">
      <c r="A70" s="39" t="s">
        <v>103</v>
      </c>
      <c r="B70" s="19">
        <v>3568981784</v>
      </c>
      <c r="C70" s="19"/>
      <c r="D70" s="20">
        <v>3748824934</v>
      </c>
      <c r="E70" s="21">
        <v>3748824934</v>
      </c>
      <c r="F70" s="21">
        <v>385049072</v>
      </c>
      <c r="G70" s="21">
        <v>128889907</v>
      </c>
      <c r="H70" s="21">
        <v>543000592</v>
      </c>
      <c r="I70" s="21">
        <v>1056939571</v>
      </c>
      <c r="J70" s="21">
        <v>75796201</v>
      </c>
      <c r="K70" s="21">
        <v>446245646</v>
      </c>
      <c r="L70" s="21">
        <v>358072577</v>
      </c>
      <c r="M70" s="21">
        <v>880114424</v>
      </c>
      <c r="N70" s="21">
        <v>182858869</v>
      </c>
      <c r="O70" s="21">
        <v>405393565</v>
      </c>
      <c r="P70" s="21">
        <v>447853569</v>
      </c>
      <c r="Q70" s="21">
        <v>1036106003</v>
      </c>
      <c r="R70" s="21"/>
      <c r="S70" s="21"/>
      <c r="T70" s="21"/>
      <c r="U70" s="21"/>
      <c r="V70" s="21">
        <v>2973159998</v>
      </c>
      <c r="W70" s="21">
        <v>2783369270</v>
      </c>
      <c r="X70" s="21"/>
      <c r="Y70" s="20"/>
      <c r="Z70" s="23">
        <v>3748824934</v>
      </c>
    </row>
    <row r="71" spans="1:26" ht="13.5" hidden="1">
      <c r="A71" s="39" t="s">
        <v>104</v>
      </c>
      <c r="B71" s="19">
        <v>761650123</v>
      </c>
      <c r="C71" s="19"/>
      <c r="D71" s="20">
        <v>714593671</v>
      </c>
      <c r="E71" s="21">
        <v>714593671</v>
      </c>
      <c r="F71" s="21">
        <v>92941718</v>
      </c>
      <c r="G71" s="21">
        <v>161145061</v>
      </c>
      <c r="H71" s="21">
        <v>-14079629</v>
      </c>
      <c r="I71" s="21">
        <v>240007150</v>
      </c>
      <c r="J71" s="21">
        <v>92339907</v>
      </c>
      <c r="K71" s="21">
        <v>98883881</v>
      </c>
      <c r="L71" s="21">
        <v>113211195</v>
      </c>
      <c r="M71" s="21">
        <v>304434983</v>
      </c>
      <c r="N71" s="21">
        <v>107049260</v>
      </c>
      <c r="O71" s="21">
        <v>103078822</v>
      </c>
      <c r="P71" s="21">
        <v>86886840</v>
      </c>
      <c r="Q71" s="21">
        <v>297014922</v>
      </c>
      <c r="R71" s="21"/>
      <c r="S71" s="21"/>
      <c r="T71" s="21"/>
      <c r="U71" s="21"/>
      <c r="V71" s="21">
        <v>841457055</v>
      </c>
      <c r="W71" s="21">
        <v>461170770</v>
      </c>
      <c r="X71" s="21"/>
      <c r="Y71" s="20"/>
      <c r="Z71" s="23">
        <v>714593671</v>
      </c>
    </row>
    <row r="72" spans="1:26" ht="13.5" hidden="1">
      <c r="A72" s="39" t="s">
        <v>105</v>
      </c>
      <c r="B72" s="19">
        <v>424335012</v>
      </c>
      <c r="C72" s="19"/>
      <c r="D72" s="20">
        <v>469359120</v>
      </c>
      <c r="E72" s="21">
        <v>469359120</v>
      </c>
      <c r="F72" s="21">
        <v>30034509</v>
      </c>
      <c r="G72" s="21">
        <v>36180424</v>
      </c>
      <c r="H72" s="21">
        <v>39315039</v>
      </c>
      <c r="I72" s="21">
        <v>105529972</v>
      </c>
      <c r="J72" s="21">
        <v>25850086</v>
      </c>
      <c r="K72" s="21">
        <v>38995277</v>
      </c>
      <c r="L72" s="21">
        <v>38159521</v>
      </c>
      <c r="M72" s="21">
        <v>103004884</v>
      </c>
      <c r="N72" s="21">
        <v>58162101</v>
      </c>
      <c r="O72" s="21">
        <v>56607227</v>
      </c>
      <c r="P72" s="21">
        <v>40819107</v>
      </c>
      <c r="Q72" s="21">
        <v>155588435</v>
      </c>
      <c r="R72" s="21"/>
      <c r="S72" s="21"/>
      <c r="T72" s="21"/>
      <c r="U72" s="21"/>
      <c r="V72" s="21">
        <v>364123291</v>
      </c>
      <c r="W72" s="21">
        <v>353652500</v>
      </c>
      <c r="X72" s="21"/>
      <c r="Y72" s="20"/>
      <c r="Z72" s="23">
        <v>469359120</v>
      </c>
    </row>
    <row r="73" spans="1:26" ht="13.5" hidden="1">
      <c r="A73" s="39" t="s">
        <v>106</v>
      </c>
      <c r="B73" s="19">
        <v>127049580</v>
      </c>
      <c r="C73" s="19"/>
      <c r="D73" s="20">
        <v>174671145</v>
      </c>
      <c r="E73" s="21">
        <v>174671145</v>
      </c>
      <c r="F73" s="21">
        <v>11845811</v>
      </c>
      <c r="G73" s="21">
        <v>14480122</v>
      </c>
      <c r="H73" s="21">
        <v>12831080</v>
      </c>
      <c r="I73" s="21">
        <v>39157013</v>
      </c>
      <c r="J73" s="21">
        <v>13306053</v>
      </c>
      <c r="K73" s="21">
        <v>12841215</v>
      </c>
      <c r="L73" s="21">
        <v>12972159</v>
      </c>
      <c r="M73" s="21">
        <v>39119427</v>
      </c>
      <c r="N73" s="21">
        <v>20943135</v>
      </c>
      <c r="O73" s="21">
        <v>23468437</v>
      </c>
      <c r="P73" s="21">
        <v>14151709</v>
      </c>
      <c r="Q73" s="21">
        <v>58563281</v>
      </c>
      <c r="R73" s="21"/>
      <c r="S73" s="21"/>
      <c r="T73" s="21"/>
      <c r="U73" s="21"/>
      <c r="V73" s="21">
        <v>136839721</v>
      </c>
      <c r="W73" s="21">
        <v>120713070</v>
      </c>
      <c r="X73" s="21"/>
      <c r="Y73" s="20"/>
      <c r="Z73" s="23">
        <v>174671145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178767525</v>
      </c>
      <c r="C75" s="28"/>
      <c r="D75" s="29">
        <v>178343000</v>
      </c>
      <c r="E75" s="30">
        <v>178343000</v>
      </c>
      <c r="F75" s="30">
        <v>16834049</v>
      </c>
      <c r="G75" s="30"/>
      <c r="H75" s="30">
        <v>35254872</v>
      </c>
      <c r="I75" s="30">
        <v>52088921</v>
      </c>
      <c r="J75" s="30">
        <v>19643645</v>
      </c>
      <c r="K75" s="30">
        <v>19247152</v>
      </c>
      <c r="L75" s="30">
        <v>20829944</v>
      </c>
      <c r="M75" s="30">
        <v>59720741</v>
      </c>
      <c r="N75" s="30">
        <v>21121718</v>
      </c>
      <c r="O75" s="30">
        <v>19903754</v>
      </c>
      <c r="P75" s="30">
        <v>22322159</v>
      </c>
      <c r="Q75" s="30">
        <v>63347631</v>
      </c>
      <c r="R75" s="30"/>
      <c r="S75" s="30"/>
      <c r="T75" s="30"/>
      <c r="U75" s="30"/>
      <c r="V75" s="30">
        <v>175157293</v>
      </c>
      <c r="W75" s="30">
        <v>133357080</v>
      </c>
      <c r="X75" s="30"/>
      <c r="Y75" s="29"/>
      <c r="Z75" s="31">
        <v>178343000</v>
      </c>
    </row>
    <row r="76" spans="1:26" ht="13.5" hidden="1">
      <c r="A76" s="42" t="s">
        <v>287</v>
      </c>
      <c r="B76" s="32">
        <v>5950151915</v>
      </c>
      <c r="C76" s="32"/>
      <c r="D76" s="33">
        <v>6570408290</v>
      </c>
      <c r="E76" s="34">
        <v>6918115257</v>
      </c>
      <c r="F76" s="34">
        <v>498118227</v>
      </c>
      <c r="G76" s="34">
        <v>651311911</v>
      </c>
      <c r="H76" s="34">
        <v>634942077</v>
      </c>
      <c r="I76" s="34">
        <v>1784372215</v>
      </c>
      <c r="J76" s="34">
        <v>671291510</v>
      </c>
      <c r="K76" s="34">
        <v>583386135</v>
      </c>
      <c r="L76" s="34">
        <v>481861504</v>
      </c>
      <c r="M76" s="34">
        <v>1736539149</v>
      </c>
      <c r="N76" s="34">
        <v>518186543</v>
      </c>
      <c r="O76" s="34">
        <v>515137683</v>
      </c>
      <c r="P76" s="34">
        <v>469392193</v>
      </c>
      <c r="Q76" s="34">
        <v>1502716419</v>
      </c>
      <c r="R76" s="34"/>
      <c r="S76" s="34"/>
      <c r="T76" s="34"/>
      <c r="U76" s="34"/>
      <c r="V76" s="34">
        <v>5023627783</v>
      </c>
      <c r="W76" s="34">
        <v>5219508364</v>
      </c>
      <c r="X76" s="34"/>
      <c r="Y76" s="33"/>
      <c r="Z76" s="35">
        <v>6918115257</v>
      </c>
    </row>
    <row r="77" spans="1:26" ht="13.5" hidden="1">
      <c r="A77" s="37" t="s">
        <v>31</v>
      </c>
      <c r="B77" s="19">
        <v>1599356755</v>
      </c>
      <c r="C77" s="19"/>
      <c r="D77" s="20">
        <v>1769406352</v>
      </c>
      <c r="E77" s="21">
        <v>1824302349</v>
      </c>
      <c r="F77" s="21">
        <v>131260890</v>
      </c>
      <c r="G77" s="21">
        <v>228651536</v>
      </c>
      <c r="H77" s="21">
        <v>156707770</v>
      </c>
      <c r="I77" s="21">
        <v>516620196</v>
      </c>
      <c r="J77" s="21">
        <v>182840319</v>
      </c>
      <c r="K77" s="21">
        <v>161807906</v>
      </c>
      <c r="L77" s="21">
        <v>176774367</v>
      </c>
      <c r="M77" s="21">
        <v>521422592</v>
      </c>
      <c r="N77" s="21">
        <v>111289002</v>
      </c>
      <c r="O77" s="21">
        <v>137746641</v>
      </c>
      <c r="P77" s="21">
        <v>120466137</v>
      </c>
      <c r="Q77" s="21">
        <v>369501780</v>
      </c>
      <c r="R77" s="21"/>
      <c r="S77" s="21"/>
      <c r="T77" s="21"/>
      <c r="U77" s="21"/>
      <c r="V77" s="21">
        <v>1407544568</v>
      </c>
      <c r="W77" s="21">
        <v>1431171788</v>
      </c>
      <c r="X77" s="21"/>
      <c r="Y77" s="20"/>
      <c r="Z77" s="23">
        <v>1824302349</v>
      </c>
    </row>
    <row r="78" spans="1:26" ht="13.5" hidden="1">
      <c r="A78" s="38" t="s">
        <v>32</v>
      </c>
      <c r="B78" s="19">
        <v>4350795160</v>
      </c>
      <c r="C78" s="19"/>
      <c r="D78" s="20">
        <v>4801001938</v>
      </c>
      <c r="E78" s="21">
        <v>5093812908</v>
      </c>
      <c r="F78" s="21">
        <v>366857337</v>
      </c>
      <c r="G78" s="21">
        <v>422660375</v>
      </c>
      <c r="H78" s="21">
        <v>478234307</v>
      </c>
      <c r="I78" s="21">
        <v>1267752019</v>
      </c>
      <c r="J78" s="21">
        <v>488451191</v>
      </c>
      <c r="K78" s="21">
        <v>421578229</v>
      </c>
      <c r="L78" s="21">
        <v>305087137</v>
      </c>
      <c r="M78" s="21">
        <v>1215116557</v>
      </c>
      <c r="N78" s="21">
        <v>406897541</v>
      </c>
      <c r="O78" s="21">
        <v>377391042</v>
      </c>
      <c r="P78" s="21">
        <v>348926056</v>
      </c>
      <c r="Q78" s="21">
        <v>1133214639</v>
      </c>
      <c r="R78" s="21"/>
      <c r="S78" s="21"/>
      <c r="T78" s="21"/>
      <c r="U78" s="21"/>
      <c r="V78" s="21">
        <v>3616083215</v>
      </c>
      <c r="W78" s="21">
        <v>3788336576</v>
      </c>
      <c r="X78" s="21"/>
      <c r="Y78" s="20"/>
      <c r="Z78" s="23">
        <v>5093812908</v>
      </c>
    </row>
    <row r="79" spans="1:26" ht="13.5" hidden="1">
      <c r="A79" s="39" t="s">
        <v>103</v>
      </c>
      <c r="B79" s="19">
        <v>3307839382</v>
      </c>
      <c r="C79" s="19"/>
      <c r="D79" s="20">
        <v>3523895438</v>
      </c>
      <c r="E79" s="21">
        <v>3500330754</v>
      </c>
      <c r="F79" s="21">
        <v>275212178</v>
      </c>
      <c r="G79" s="21">
        <v>300237134</v>
      </c>
      <c r="H79" s="21">
        <v>351019992</v>
      </c>
      <c r="I79" s="21">
        <v>926469304</v>
      </c>
      <c r="J79" s="21">
        <v>358519107</v>
      </c>
      <c r="K79" s="21">
        <v>309434909</v>
      </c>
      <c r="L79" s="21">
        <v>214902502</v>
      </c>
      <c r="M79" s="21">
        <v>882856518</v>
      </c>
      <c r="N79" s="21">
        <v>304426029</v>
      </c>
      <c r="O79" s="21">
        <v>277001883</v>
      </c>
      <c r="P79" s="21">
        <v>256108819</v>
      </c>
      <c r="Q79" s="21">
        <v>837536731</v>
      </c>
      <c r="R79" s="21"/>
      <c r="S79" s="21"/>
      <c r="T79" s="21"/>
      <c r="U79" s="21"/>
      <c r="V79" s="21">
        <v>2646862553</v>
      </c>
      <c r="W79" s="21">
        <v>2654827822</v>
      </c>
      <c r="X79" s="21"/>
      <c r="Y79" s="20"/>
      <c r="Z79" s="23">
        <v>3500330754</v>
      </c>
    </row>
    <row r="80" spans="1:26" ht="13.5" hidden="1">
      <c r="A80" s="39" t="s">
        <v>104</v>
      </c>
      <c r="B80" s="19">
        <v>559425013</v>
      </c>
      <c r="C80" s="19"/>
      <c r="D80" s="20">
        <v>671718050</v>
      </c>
      <c r="E80" s="21">
        <v>943656206</v>
      </c>
      <c r="F80" s="21">
        <v>45702958</v>
      </c>
      <c r="G80" s="21">
        <v>67521727</v>
      </c>
      <c r="H80" s="21">
        <v>68055677</v>
      </c>
      <c r="I80" s="21">
        <v>181280362</v>
      </c>
      <c r="J80" s="21">
        <v>67981598</v>
      </c>
      <c r="K80" s="21">
        <v>58864909</v>
      </c>
      <c r="L80" s="21">
        <v>48330423</v>
      </c>
      <c r="M80" s="21">
        <v>175176930</v>
      </c>
      <c r="N80" s="21">
        <v>52750739</v>
      </c>
      <c r="O80" s="21">
        <v>52615673</v>
      </c>
      <c r="P80" s="21">
        <v>49110637</v>
      </c>
      <c r="Q80" s="21">
        <v>154477049</v>
      </c>
      <c r="R80" s="21"/>
      <c r="S80" s="21"/>
      <c r="T80" s="21"/>
      <c r="U80" s="21"/>
      <c r="V80" s="21">
        <v>510934341</v>
      </c>
      <c r="W80" s="21">
        <v>650055292</v>
      </c>
      <c r="X80" s="21"/>
      <c r="Y80" s="20"/>
      <c r="Z80" s="23">
        <v>943656206</v>
      </c>
    </row>
    <row r="81" spans="1:26" ht="13.5" hidden="1">
      <c r="A81" s="39" t="s">
        <v>105</v>
      </c>
      <c r="B81" s="19">
        <v>354583895</v>
      </c>
      <c r="C81" s="19"/>
      <c r="D81" s="20">
        <v>441197574</v>
      </c>
      <c r="E81" s="21">
        <v>474141405</v>
      </c>
      <c r="F81" s="21">
        <v>33119079</v>
      </c>
      <c r="G81" s="21">
        <v>40912388</v>
      </c>
      <c r="H81" s="21">
        <v>42803353</v>
      </c>
      <c r="I81" s="21">
        <v>116834820</v>
      </c>
      <c r="J81" s="21">
        <v>45245800</v>
      </c>
      <c r="K81" s="21">
        <v>38860733</v>
      </c>
      <c r="L81" s="21">
        <v>31841137</v>
      </c>
      <c r="M81" s="21">
        <v>115947670</v>
      </c>
      <c r="N81" s="21">
        <v>35536477</v>
      </c>
      <c r="O81" s="21">
        <v>34866979</v>
      </c>
      <c r="P81" s="21">
        <v>31773575</v>
      </c>
      <c r="Q81" s="21">
        <v>102177031</v>
      </c>
      <c r="R81" s="21"/>
      <c r="S81" s="21"/>
      <c r="T81" s="21"/>
      <c r="U81" s="21"/>
      <c r="V81" s="21">
        <v>334959521</v>
      </c>
      <c r="W81" s="21">
        <v>353460490</v>
      </c>
      <c r="X81" s="21"/>
      <c r="Y81" s="20"/>
      <c r="Z81" s="23">
        <v>474141405</v>
      </c>
    </row>
    <row r="82" spans="1:26" ht="13.5" hidden="1">
      <c r="A82" s="39" t="s">
        <v>106</v>
      </c>
      <c r="B82" s="19">
        <v>128946870</v>
      </c>
      <c r="C82" s="19"/>
      <c r="D82" s="20">
        <v>164190876</v>
      </c>
      <c r="E82" s="21">
        <v>175684543</v>
      </c>
      <c r="F82" s="21">
        <v>12823122</v>
      </c>
      <c r="G82" s="21">
        <v>13989126</v>
      </c>
      <c r="H82" s="21">
        <v>16355285</v>
      </c>
      <c r="I82" s="21">
        <v>43167533</v>
      </c>
      <c r="J82" s="21">
        <v>16704686</v>
      </c>
      <c r="K82" s="21">
        <v>14417678</v>
      </c>
      <c r="L82" s="21">
        <v>10013075</v>
      </c>
      <c r="M82" s="21">
        <v>41135439</v>
      </c>
      <c r="N82" s="21">
        <v>14184296</v>
      </c>
      <c r="O82" s="21">
        <v>12906507</v>
      </c>
      <c r="P82" s="21">
        <v>11933025</v>
      </c>
      <c r="Q82" s="21">
        <v>39023828</v>
      </c>
      <c r="R82" s="21"/>
      <c r="S82" s="21"/>
      <c r="T82" s="21"/>
      <c r="U82" s="21"/>
      <c r="V82" s="21">
        <v>123326800</v>
      </c>
      <c r="W82" s="21">
        <v>129992972</v>
      </c>
      <c r="X82" s="21"/>
      <c r="Y82" s="20"/>
      <c r="Z82" s="23">
        <v>175684543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249744908</v>
      </c>
      <c r="D5" s="344">
        <f t="shared" si="0"/>
        <v>0</v>
      </c>
      <c r="E5" s="343">
        <f t="shared" si="0"/>
        <v>218584843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46065037</v>
      </c>
      <c r="D6" s="327">
        <f aca="true" t="shared" si="1" ref="D6:AA6">+D7</f>
        <v>0</v>
      </c>
      <c r="E6" s="60">
        <f t="shared" si="1"/>
        <v>80330348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46065037</v>
      </c>
      <c r="D7" s="327"/>
      <c r="E7" s="60">
        <v>80330348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45561287</v>
      </c>
      <c r="D8" s="327">
        <f t="shared" si="2"/>
        <v>0</v>
      </c>
      <c r="E8" s="60">
        <f t="shared" si="2"/>
        <v>27181607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45561287</v>
      </c>
      <c r="D9" s="327"/>
      <c r="E9" s="60">
        <v>27181607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96398032</v>
      </c>
      <c r="D11" s="350">
        <f aca="true" t="shared" si="3" ref="D11:AA11">+D12</f>
        <v>0</v>
      </c>
      <c r="E11" s="349">
        <f t="shared" si="3"/>
        <v>44030966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>
        <v>96398032</v>
      </c>
      <c r="D12" s="327"/>
      <c r="E12" s="60">
        <v>44030966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54416674</v>
      </c>
      <c r="D13" s="328">
        <f aca="true" t="shared" si="4" ref="D13:AA13">+D14</f>
        <v>0</v>
      </c>
      <c r="E13" s="275">
        <f t="shared" si="4"/>
        <v>62355236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54416674</v>
      </c>
      <c r="D14" s="327"/>
      <c r="E14" s="60">
        <v>62355236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7303878</v>
      </c>
      <c r="D15" s="327">
        <f t="shared" si="5"/>
        <v>0</v>
      </c>
      <c r="E15" s="60">
        <f t="shared" si="5"/>
        <v>4686686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>
        <v>46501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4528565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>
        <v>4951804</v>
      </c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2352074</v>
      </c>
      <c r="D20" s="327"/>
      <c r="E20" s="60">
        <v>111620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46032825</v>
      </c>
      <c r="D22" s="331">
        <f t="shared" si="6"/>
        <v>0</v>
      </c>
      <c r="E22" s="330">
        <f t="shared" si="6"/>
        <v>26774143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14252032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4226729</v>
      </c>
      <c r="D25" s="327"/>
      <c r="E25" s="60">
        <v>4457493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>
        <v>4441368</v>
      </c>
      <c r="D26" s="350"/>
      <c r="E26" s="349">
        <v>1360299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15005803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>
        <v>409275</v>
      </c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>
        <v>2572510</v>
      </c>
      <c r="D31" s="327"/>
      <c r="E31" s="60">
        <v>1462648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20130911</v>
      </c>
      <c r="D32" s="327"/>
      <c r="E32" s="60">
        <v>4487900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792535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>
        <v>792535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244893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>
        <v>244893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46520386</v>
      </c>
      <c r="D40" s="331">
        <f t="shared" si="9"/>
        <v>0</v>
      </c>
      <c r="E40" s="330">
        <f t="shared" si="9"/>
        <v>65660317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18054733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1908296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256645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11507593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8756617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35012793</v>
      </c>
      <c r="D49" s="355"/>
      <c r="E49" s="54">
        <v>36684026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3723987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>
        <v>3723987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342298119</v>
      </c>
      <c r="D60" s="333">
        <f t="shared" si="14"/>
        <v>0</v>
      </c>
      <c r="E60" s="219">
        <f t="shared" si="14"/>
        <v>315780718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2724880095</v>
      </c>
      <c r="D5" s="153">
        <f>SUM(D6:D8)</f>
        <v>0</v>
      </c>
      <c r="E5" s="154">
        <f t="shared" si="0"/>
        <v>2559903081</v>
      </c>
      <c r="F5" s="100">
        <f t="shared" si="0"/>
        <v>2559903081</v>
      </c>
      <c r="G5" s="100">
        <f t="shared" si="0"/>
        <v>547777397</v>
      </c>
      <c r="H5" s="100">
        <f t="shared" si="0"/>
        <v>365643913</v>
      </c>
      <c r="I5" s="100">
        <f t="shared" si="0"/>
        <v>80762156</v>
      </c>
      <c r="J5" s="100">
        <f t="shared" si="0"/>
        <v>994183466</v>
      </c>
      <c r="K5" s="100">
        <f t="shared" si="0"/>
        <v>235416380</v>
      </c>
      <c r="L5" s="100">
        <f t="shared" si="0"/>
        <v>157049516</v>
      </c>
      <c r="M5" s="100">
        <f t="shared" si="0"/>
        <v>664772482</v>
      </c>
      <c r="N5" s="100">
        <f t="shared" si="0"/>
        <v>1057238378</v>
      </c>
      <c r="O5" s="100">
        <f t="shared" si="0"/>
        <v>200331298</v>
      </c>
      <c r="P5" s="100">
        <f t="shared" si="0"/>
        <v>184052155</v>
      </c>
      <c r="Q5" s="100">
        <f t="shared" si="0"/>
        <v>519852916</v>
      </c>
      <c r="R5" s="100">
        <f t="shared" si="0"/>
        <v>904236369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2955658213</v>
      </c>
      <c r="X5" s="100">
        <f t="shared" si="0"/>
        <v>1840707770</v>
      </c>
      <c r="Y5" s="100">
        <f t="shared" si="0"/>
        <v>1114950443</v>
      </c>
      <c r="Z5" s="137">
        <f>+IF(X5&lt;&gt;0,+(Y5/X5)*100,0)</f>
        <v>60.57183335516642</v>
      </c>
      <c r="AA5" s="153">
        <f>SUM(AA6:AA8)</f>
        <v>2559903081</v>
      </c>
    </row>
    <row r="6" spans="1:27" ht="13.5">
      <c r="A6" s="138" t="s">
        <v>75</v>
      </c>
      <c r="B6" s="136"/>
      <c r="C6" s="155">
        <v>9704777</v>
      </c>
      <c r="D6" s="155"/>
      <c r="E6" s="156">
        <v>34640</v>
      </c>
      <c r="F6" s="60">
        <v>34640</v>
      </c>
      <c r="G6" s="60">
        <v>233017</v>
      </c>
      <c r="H6" s="60">
        <v>9559</v>
      </c>
      <c r="I6" s="60">
        <v>5570</v>
      </c>
      <c r="J6" s="60">
        <v>248146</v>
      </c>
      <c r="K6" s="60"/>
      <c r="L6" s="60">
        <v>433</v>
      </c>
      <c r="M6" s="60">
        <v>2678</v>
      </c>
      <c r="N6" s="60">
        <v>3111</v>
      </c>
      <c r="O6" s="60">
        <v>2544989</v>
      </c>
      <c r="P6" s="60">
        <v>573983</v>
      </c>
      <c r="Q6" s="60">
        <v>696996</v>
      </c>
      <c r="R6" s="60">
        <v>3815968</v>
      </c>
      <c r="S6" s="60"/>
      <c r="T6" s="60"/>
      <c r="U6" s="60"/>
      <c r="V6" s="60"/>
      <c r="W6" s="60">
        <v>4067225</v>
      </c>
      <c r="X6" s="60">
        <v>27000</v>
      </c>
      <c r="Y6" s="60">
        <v>4040225</v>
      </c>
      <c r="Z6" s="140">
        <v>14963.8</v>
      </c>
      <c r="AA6" s="155">
        <v>34640</v>
      </c>
    </row>
    <row r="7" spans="1:27" ht="13.5">
      <c r="A7" s="138" t="s">
        <v>76</v>
      </c>
      <c r="B7" s="136"/>
      <c r="C7" s="157">
        <v>2690123401</v>
      </c>
      <c r="D7" s="157"/>
      <c r="E7" s="158">
        <v>2559866441</v>
      </c>
      <c r="F7" s="159">
        <v>2559866441</v>
      </c>
      <c r="G7" s="159">
        <v>547544380</v>
      </c>
      <c r="H7" s="159">
        <v>365634354</v>
      </c>
      <c r="I7" s="159">
        <v>80756586</v>
      </c>
      <c r="J7" s="159">
        <v>993935320</v>
      </c>
      <c r="K7" s="159">
        <v>235416380</v>
      </c>
      <c r="L7" s="159">
        <v>156611917</v>
      </c>
      <c r="M7" s="159">
        <v>665206806</v>
      </c>
      <c r="N7" s="159">
        <v>1057235103</v>
      </c>
      <c r="O7" s="159">
        <v>197786309</v>
      </c>
      <c r="P7" s="159">
        <v>183478172</v>
      </c>
      <c r="Q7" s="159">
        <v>519155920</v>
      </c>
      <c r="R7" s="159">
        <v>900420401</v>
      </c>
      <c r="S7" s="159"/>
      <c r="T7" s="159"/>
      <c r="U7" s="159"/>
      <c r="V7" s="159"/>
      <c r="W7" s="159">
        <v>2951590824</v>
      </c>
      <c r="X7" s="159">
        <v>1840679510</v>
      </c>
      <c r="Y7" s="159">
        <v>1110911314</v>
      </c>
      <c r="Z7" s="141">
        <v>60.35</v>
      </c>
      <c r="AA7" s="157">
        <v>2559866441</v>
      </c>
    </row>
    <row r="8" spans="1:27" ht="13.5">
      <c r="A8" s="138" t="s">
        <v>77</v>
      </c>
      <c r="B8" s="136"/>
      <c r="C8" s="155">
        <v>25051917</v>
      </c>
      <c r="D8" s="155"/>
      <c r="E8" s="156">
        <v>2000</v>
      </c>
      <c r="F8" s="60">
        <v>2000</v>
      </c>
      <c r="G8" s="60"/>
      <c r="H8" s="60"/>
      <c r="I8" s="60"/>
      <c r="J8" s="60"/>
      <c r="K8" s="60"/>
      <c r="L8" s="60">
        <v>437166</v>
      </c>
      <c r="M8" s="60">
        <v>-437002</v>
      </c>
      <c r="N8" s="60">
        <v>164</v>
      </c>
      <c r="O8" s="60"/>
      <c r="P8" s="60"/>
      <c r="Q8" s="60"/>
      <c r="R8" s="60"/>
      <c r="S8" s="60"/>
      <c r="T8" s="60"/>
      <c r="U8" s="60"/>
      <c r="V8" s="60"/>
      <c r="W8" s="60">
        <v>164</v>
      </c>
      <c r="X8" s="60">
        <v>1260</v>
      </c>
      <c r="Y8" s="60">
        <v>-1096</v>
      </c>
      <c r="Z8" s="140">
        <v>-86.98</v>
      </c>
      <c r="AA8" s="155">
        <v>2000</v>
      </c>
    </row>
    <row r="9" spans="1:27" ht="13.5">
      <c r="A9" s="135" t="s">
        <v>78</v>
      </c>
      <c r="B9" s="136"/>
      <c r="C9" s="153">
        <f aca="true" t="shared" si="1" ref="C9:Y9">SUM(C10:C14)</f>
        <v>539991978</v>
      </c>
      <c r="D9" s="153">
        <f>SUM(D10:D14)</f>
        <v>0</v>
      </c>
      <c r="E9" s="154">
        <f t="shared" si="1"/>
        <v>629245617</v>
      </c>
      <c r="F9" s="100">
        <f t="shared" si="1"/>
        <v>629245617</v>
      </c>
      <c r="G9" s="100">
        <f t="shared" si="1"/>
        <v>26081544</v>
      </c>
      <c r="H9" s="100">
        <f t="shared" si="1"/>
        <v>29293751</v>
      </c>
      <c r="I9" s="100">
        <f t="shared" si="1"/>
        <v>3032588</v>
      </c>
      <c r="J9" s="100">
        <f t="shared" si="1"/>
        <v>58407883</v>
      </c>
      <c r="K9" s="100">
        <f t="shared" si="1"/>
        <v>19986310</v>
      </c>
      <c r="L9" s="100">
        <f t="shared" si="1"/>
        <v>16173925</v>
      </c>
      <c r="M9" s="100">
        <f t="shared" si="1"/>
        <v>21561095</v>
      </c>
      <c r="N9" s="100">
        <f t="shared" si="1"/>
        <v>57721330</v>
      </c>
      <c r="O9" s="100">
        <f t="shared" si="1"/>
        <v>17660566</v>
      </c>
      <c r="P9" s="100">
        <f t="shared" si="1"/>
        <v>27718187</v>
      </c>
      <c r="Q9" s="100">
        <f t="shared" si="1"/>
        <v>13997258</v>
      </c>
      <c r="R9" s="100">
        <f t="shared" si="1"/>
        <v>59376011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175505224</v>
      </c>
      <c r="X9" s="100">
        <f t="shared" si="1"/>
        <v>478127530</v>
      </c>
      <c r="Y9" s="100">
        <f t="shared" si="1"/>
        <v>-302622306</v>
      </c>
      <c r="Z9" s="137">
        <f>+IF(X9&lt;&gt;0,+(Y9/X9)*100,0)</f>
        <v>-63.29321927980177</v>
      </c>
      <c r="AA9" s="153">
        <f>SUM(AA10:AA14)</f>
        <v>629245617</v>
      </c>
    </row>
    <row r="10" spans="1:27" ht="13.5">
      <c r="A10" s="138" t="s">
        <v>79</v>
      </c>
      <c r="B10" s="136"/>
      <c r="C10" s="155">
        <v>27983502</v>
      </c>
      <c r="D10" s="155"/>
      <c r="E10" s="156">
        <v>63884893</v>
      </c>
      <c r="F10" s="60">
        <v>63884893</v>
      </c>
      <c r="G10" s="60">
        <v>1010998</v>
      </c>
      <c r="H10" s="60">
        <v>1410161</v>
      </c>
      <c r="I10" s="60">
        <v>1377107</v>
      </c>
      <c r="J10" s="60">
        <v>3798266</v>
      </c>
      <c r="K10" s="60">
        <v>2206604</v>
      </c>
      <c r="L10" s="60">
        <v>1277173</v>
      </c>
      <c r="M10" s="60">
        <v>1110135</v>
      </c>
      <c r="N10" s="60">
        <v>4593912</v>
      </c>
      <c r="O10" s="60">
        <v>1977799</v>
      </c>
      <c r="P10" s="60">
        <v>17684994</v>
      </c>
      <c r="Q10" s="60">
        <v>1881376</v>
      </c>
      <c r="R10" s="60">
        <v>21544169</v>
      </c>
      <c r="S10" s="60"/>
      <c r="T10" s="60"/>
      <c r="U10" s="60"/>
      <c r="V10" s="60"/>
      <c r="W10" s="60">
        <v>29936347</v>
      </c>
      <c r="X10" s="60">
        <v>49918900</v>
      </c>
      <c r="Y10" s="60">
        <v>-19982553</v>
      </c>
      <c r="Z10" s="140">
        <v>-40.03</v>
      </c>
      <c r="AA10" s="155">
        <v>63884893</v>
      </c>
    </row>
    <row r="11" spans="1:27" ht="13.5">
      <c r="A11" s="138" t="s">
        <v>80</v>
      </c>
      <c r="B11" s="136"/>
      <c r="C11" s="155">
        <v>31123825</v>
      </c>
      <c r="D11" s="155"/>
      <c r="E11" s="156">
        <v>51938379</v>
      </c>
      <c r="F11" s="60">
        <v>51938379</v>
      </c>
      <c r="G11" s="60">
        <v>307977</v>
      </c>
      <c r="H11" s="60">
        <v>289169</v>
      </c>
      <c r="I11" s="60">
        <v>504965</v>
      </c>
      <c r="J11" s="60">
        <v>1102111</v>
      </c>
      <c r="K11" s="60">
        <v>548112</v>
      </c>
      <c r="L11" s="60">
        <v>227499</v>
      </c>
      <c r="M11" s="60">
        <v>15238</v>
      </c>
      <c r="N11" s="60">
        <v>790849</v>
      </c>
      <c r="O11" s="60">
        <v>749042</v>
      </c>
      <c r="P11" s="60">
        <v>308224</v>
      </c>
      <c r="Q11" s="60">
        <v>2260018</v>
      </c>
      <c r="R11" s="60">
        <v>3317284</v>
      </c>
      <c r="S11" s="60"/>
      <c r="T11" s="60"/>
      <c r="U11" s="60"/>
      <c r="V11" s="60"/>
      <c r="W11" s="60">
        <v>5210244</v>
      </c>
      <c r="X11" s="60">
        <v>42250550</v>
      </c>
      <c r="Y11" s="60">
        <v>-37040306</v>
      </c>
      <c r="Z11" s="140">
        <v>-87.67</v>
      </c>
      <c r="AA11" s="155">
        <v>51938379</v>
      </c>
    </row>
    <row r="12" spans="1:27" ht="13.5">
      <c r="A12" s="138" t="s">
        <v>81</v>
      </c>
      <c r="B12" s="136"/>
      <c r="C12" s="155">
        <v>204829851</v>
      </c>
      <c r="D12" s="155"/>
      <c r="E12" s="156">
        <v>5800000</v>
      </c>
      <c r="F12" s="60">
        <v>5800000</v>
      </c>
      <c r="G12" s="60">
        <v>14425</v>
      </c>
      <c r="H12" s="60">
        <v>5885126</v>
      </c>
      <c r="I12" s="60">
        <v>24774</v>
      </c>
      <c r="J12" s="60">
        <v>5924325</v>
      </c>
      <c r="K12" s="60">
        <v>634384</v>
      </c>
      <c r="L12" s="60">
        <v>832823</v>
      </c>
      <c r="M12" s="60">
        <v>-6302231</v>
      </c>
      <c r="N12" s="60">
        <v>-4835024</v>
      </c>
      <c r="O12" s="60">
        <v>894140</v>
      </c>
      <c r="P12" s="60">
        <v>1445697</v>
      </c>
      <c r="Q12" s="60">
        <v>2972662</v>
      </c>
      <c r="R12" s="60">
        <v>5312499</v>
      </c>
      <c r="S12" s="60"/>
      <c r="T12" s="60"/>
      <c r="U12" s="60"/>
      <c r="V12" s="60"/>
      <c r="W12" s="60">
        <v>6401800</v>
      </c>
      <c r="X12" s="60">
        <v>3827740</v>
      </c>
      <c r="Y12" s="60">
        <v>2574060</v>
      </c>
      <c r="Z12" s="140">
        <v>67.25</v>
      </c>
      <c r="AA12" s="155">
        <v>5800000</v>
      </c>
    </row>
    <row r="13" spans="1:27" ht="13.5">
      <c r="A13" s="138" t="s">
        <v>82</v>
      </c>
      <c r="B13" s="136"/>
      <c r="C13" s="155">
        <v>271140007</v>
      </c>
      <c r="D13" s="155"/>
      <c r="E13" s="156">
        <v>505678105</v>
      </c>
      <c r="F13" s="60">
        <v>505678105</v>
      </c>
      <c r="G13" s="60">
        <v>21954319</v>
      </c>
      <c r="H13" s="60">
        <v>20505206</v>
      </c>
      <c r="I13" s="60">
        <v>766012</v>
      </c>
      <c r="J13" s="60">
        <v>43225537</v>
      </c>
      <c r="K13" s="60">
        <v>16435922</v>
      </c>
      <c r="L13" s="60">
        <v>13797797</v>
      </c>
      <c r="M13" s="60">
        <v>17576547</v>
      </c>
      <c r="N13" s="60">
        <v>47810266</v>
      </c>
      <c r="O13" s="60">
        <v>9693421</v>
      </c>
      <c r="P13" s="60">
        <v>5898975</v>
      </c>
      <c r="Q13" s="60">
        <v>5639215</v>
      </c>
      <c r="R13" s="60">
        <v>21231611</v>
      </c>
      <c r="S13" s="60"/>
      <c r="T13" s="60"/>
      <c r="U13" s="60"/>
      <c r="V13" s="60"/>
      <c r="W13" s="60">
        <v>112267414</v>
      </c>
      <c r="X13" s="60">
        <v>380684690</v>
      </c>
      <c r="Y13" s="60">
        <v>-268417276</v>
      </c>
      <c r="Z13" s="140">
        <v>-70.51</v>
      </c>
      <c r="AA13" s="155">
        <v>505678105</v>
      </c>
    </row>
    <row r="14" spans="1:27" ht="13.5">
      <c r="A14" s="138" t="s">
        <v>83</v>
      </c>
      <c r="B14" s="136"/>
      <c r="C14" s="157">
        <v>4914793</v>
      </c>
      <c r="D14" s="157"/>
      <c r="E14" s="158">
        <v>1944240</v>
      </c>
      <c r="F14" s="159">
        <v>1944240</v>
      </c>
      <c r="G14" s="159">
        <v>2793825</v>
      </c>
      <c r="H14" s="159">
        <v>1204089</v>
      </c>
      <c r="I14" s="159">
        <v>359730</v>
      </c>
      <c r="J14" s="159">
        <v>4357644</v>
      </c>
      <c r="K14" s="159">
        <v>161288</v>
      </c>
      <c r="L14" s="159">
        <v>38633</v>
      </c>
      <c r="M14" s="159">
        <v>9161406</v>
      </c>
      <c r="N14" s="159">
        <v>9361327</v>
      </c>
      <c r="O14" s="159">
        <v>4346164</v>
      </c>
      <c r="P14" s="159">
        <v>2380297</v>
      </c>
      <c r="Q14" s="159">
        <v>1243987</v>
      </c>
      <c r="R14" s="159">
        <v>7970448</v>
      </c>
      <c r="S14" s="159"/>
      <c r="T14" s="159"/>
      <c r="U14" s="159"/>
      <c r="V14" s="159"/>
      <c r="W14" s="159">
        <v>21689419</v>
      </c>
      <c r="X14" s="159">
        <v>1445650</v>
      </c>
      <c r="Y14" s="159">
        <v>20243769</v>
      </c>
      <c r="Z14" s="141">
        <v>1400.32</v>
      </c>
      <c r="AA14" s="157">
        <v>1944240</v>
      </c>
    </row>
    <row r="15" spans="1:27" ht="13.5">
      <c r="A15" s="135" t="s">
        <v>84</v>
      </c>
      <c r="B15" s="142"/>
      <c r="C15" s="153">
        <f aca="true" t="shared" si="2" ref="C15:Y15">SUM(C16:C18)</f>
        <v>397702866</v>
      </c>
      <c r="D15" s="153">
        <f>SUM(D16:D18)</f>
        <v>0</v>
      </c>
      <c r="E15" s="154">
        <f t="shared" si="2"/>
        <v>1031352104</v>
      </c>
      <c r="F15" s="100">
        <f t="shared" si="2"/>
        <v>1031352104</v>
      </c>
      <c r="G15" s="100">
        <f t="shared" si="2"/>
        <v>13600674</v>
      </c>
      <c r="H15" s="100">
        <f t="shared" si="2"/>
        <v>16920850</v>
      </c>
      <c r="I15" s="100">
        <f t="shared" si="2"/>
        <v>17092482</v>
      </c>
      <c r="J15" s="100">
        <f t="shared" si="2"/>
        <v>47614006</v>
      </c>
      <c r="K15" s="100">
        <f t="shared" si="2"/>
        <v>45193934</v>
      </c>
      <c r="L15" s="100">
        <f t="shared" si="2"/>
        <v>38677492</v>
      </c>
      <c r="M15" s="100">
        <f t="shared" si="2"/>
        <v>47455132</v>
      </c>
      <c r="N15" s="100">
        <f t="shared" si="2"/>
        <v>131326558</v>
      </c>
      <c r="O15" s="100">
        <f t="shared" si="2"/>
        <v>21069381</v>
      </c>
      <c r="P15" s="100">
        <f t="shared" si="2"/>
        <v>45271950</v>
      </c>
      <c r="Q15" s="100">
        <f t="shared" si="2"/>
        <v>38714175</v>
      </c>
      <c r="R15" s="100">
        <f t="shared" si="2"/>
        <v>105055506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283996070</v>
      </c>
      <c r="X15" s="100">
        <f t="shared" si="2"/>
        <v>745719562</v>
      </c>
      <c r="Y15" s="100">
        <f t="shared" si="2"/>
        <v>-461723492</v>
      </c>
      <c r="Z15" s="137">
        <f>+IF(X15&lt;&gt;0,+(Y15/X15)*100,0)</f>
        <v>-61.916505282719136</v>
      </c>
      <c r="AA15" s="153">
        <f>SUM(AA16:AA18)</f>
        <v>1031352104</v>
      </c>
    </row>
    <row r="16" spans="1:27" ht="13.5">
      <c r="A16" s="138" t="s">
        <v>85</v>
      </c>
      <c r="B16" s="136"/>
      <c r="C16" s="155">
        <v>205788960</v>
      </c>
      <c r="D16" s="155"/>
      <c r="E16" s="156">
        <v>311535064</v>
      </c>
      <c r="F16" s="60">
        <v>311535064</v>
      </c>
      <c r="G16" s="60">
        <v>1225364</v>
      </c>
      <c r="H16" s="60">
        <v>6474496</v>
      </c>
      <c r="I16" s="60">
        <v>1477248</v>
      </c>
      <c r="J16" s="60">
        <v>9177108</v>
      </c>
      <c r="K16" s="60">
        <v>5553614</v>
      </c>
      <c r="L16" s="60">
        <v>3382356</v>
      </c>
      <c r="M16" s="60">
        <v>2277539</v>
      </c>
      <c r="N16" s="60">
        <v>11213509</v>
      </c>
      <c r="O16" s="60">
        <v>5112587</v>
      </c>
      <c r="P16" s="60">
        <v>23684783</v>
      </c>
      <c r="Q16" s="60">
        <v>899470</v>
      </c>
      <c r="R16" s="60">
        <v>29696840</v>
      </c>
      <c r="S16" s="60"/>
      <c r="T16" s="60"/>
      <c r="U16" s="60"/>
      <c r="V16" s="60"/>
      <c r="W16" s="60">
        <v>50087457</v>
      </c>
      <c r="X16" s="60">
        <v>215745782</v>
      </c>
      <c r="Y16" s="60">
        <v>-165658325</v>
      </c>
      <c r="Z16" s="140">
        <v>-76.78</v>
      </c>
      <c r="AA16" s="155">
        <v>311535064</v>
      </c>
    </row>
    <row r="17" spans="1:27" ht="13.5">
      <c r="A17" s="138" t="s">
        <v>86</v>
      </c>
      <c r="B17" s="136"/>
      <c r="C17" s="155">
        <v>187345752</v>
      </c>
      <c r="D17" s="155"/>
      <c r="E17" s="156">
        <v>715156650</v>
      </c>
      <c r="F17" s="60">
        <v>715156650</v>
      </c>
      <c r="G17" s="60">
        <v>12302420</v>
      </c>
      <c r="H17" s="60">
        <v>10375476</v>
      </c>
      <c r="I17" s="60">
        <v>15316871</v>
      </c>
      <c r="J17" s="60">
        <v>37994767</v>
      </c>
      <c r="K17" s="60">
        <v>37254936</v>
      </c>
      <c r="L17" s="60">
        <v>35171469</v>
      </c>
      <c r="M17" s="60">
        <v>45089621</v>
      </c>
      <c r="N17" s="60">
        <v>117516026</v>
      </c>
      <c r="O17" s="60">
        <v>15829873</v>
      </c>
      <c r="P17" s="60">
        <v>21503397</v>
      </c>
      <c r="Q17" s="60">
        <v>36265965</v>
      </c>
      <c r="R17" s="60">
        <v>73599235</v>
      </c>
      <c r="S17" s="60"/>
      <c r="T17" s="60"/>
      <c r="U17" s="60"/>
      <c r="V17" s="60"/>
      <c r="W17" s="60">
        <v>229110028</v>
      </c>
      <c r="X17" s="60">
        <v>526434860</v>
      </c>
      <c r="Y17" s="60">
        <v>-297324832</v>
      </c>
      <c r="Z17" s="140">
        <v>-56.48</v>
      </c>
      <c r="AA17" s="155">
        <v>715156650</v>
      </c>
    </row>
    <row r="18" spans="1:27" ht="13.5">
      <c r="A18" s="138" t="s">
        <v>87</v>
      </c>
      <c r="B18" s="136"/>
      <c r="C18" s="155">
        <v>4568154</v>
      </c>
      <c r="D18" s="155"/>
      <c r="E18" s="156">
        <v>4660390</v>
      </c>
      <c r="F18" s="60">
        <v>4660390</v>
      </c>
      <c r="G18" s="60">
        <v>72890</v>
      </c>
      <c r="H18" s="60">
        <v>70878</v>
      </c>
      <c r="I18" s="60">
        <v>298363</v>
      </c>
      <c r="J18" s="60">
        <v>442131</v>
      </c>
      <c r="K18" s="60">
        <v>2385384</v>
      </c>
      <c r="L18" s="60">
        <v>123667</v>
      </c>
      <c r="M18" s="60">
        <v>87972</v>
      </c>
      <c r="N18" s="60">
        <v>2597023</v>
      </c>
      <c r="O18" s="60">
        <v>126921</v>
      </c>
      <c r="P18" s="60">
        <v>83770</v>
      </c>
      <c r="Q18" s="60">
        <v>1548740</v>
      </c>
      <c r="R18" s="60">
        <v>1759431</v>
      </c>
      <c r="S18" s="60"/>
      <c r="T18" s="60"/>
      <c r="U18" s="60"/>
      <c r="V18" s="60"/>
      <c r="W18" s="60">
        <v>4798585</v>
      </c>
      <c r="X18" s="60">
        <v>3538920</v>
      </c>
      <c r="Y18" s="60">
        <v>1259665</v>
      </c>
      <c r="Z18" s="140">
        <v>35.59</v>
      </c>
      <c r="AA18" s="155">
        <v>4660390</v>
      </c>
    </row>
    <row r="19" spans="1:27" ht="13.5">
      <c r="A19" s="135" t="s">
        <v>88</v>
      </c>
      <c r="B19" s="142"/>
      <c r="C19" s="153">
        <f aca="true" t="shared" si="3" ref="C19:Y19">SUM(C20:C23)</f>
        <v>6211764200</v>
      </c>
      <c r="D19" s="153">
        <f>SUM(D20:D23)</f>
        <v>0</v>
      </c>
      <c r="E19" s="154">
        <f t="shared" si="3"/>
        <v>6594204220</v>
      </c>
      <c r="F19" s="100">
        <f t="shared" si="3"/>
        <v>6594204220</v>
      </c>
      <c r="G19" s="100">
        <f t="shared" si="3"/>
        <v>550169198</v>
      </c>
      <c r="H19" s="100">
        <f t="shared" si="3"/>
        <v>409715789</v>
      </c>
      <c r="I19" s="100">
        <f t="shared" si="3"/>
        <v>787647903</v>
      </c>
      <c r="J19" s="100">
        <f t="shared" si="3"/>
        <v>1747532890</v>
      </c>
      <c r="K19" s="100">
        <f t="shared" si="3"/>
        <v>260645530</v>
      </c>
      <c r="L19" s="100">
        <f t="shared" si="3"/>
        <v>676731234</v>
      </c>
      <c r="M19" s="100">
        <f t="shared" si="3"/>
        <v>603486923</v>
      </c>
      <c r="N19" s="100">
        <f t="shared" si="3"/>
        <v>1540863687</v>
      </c>
      <c r="O19" s="100">
        <f t="shared" si="3"/>
        <v>398633463</v>
      </c>
      <c r="P19" s="100">
        <f t="shared" si="3"/>
        <v>648963264</v>
      </c>
      <c r="Q19" s="100">
        <f t="shared" si="3"/>
        <v>665796169</v>
      </c>
      <c r="R19" s="100">
        <f t="shared" si="3"/>
        <v>1713392896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5001789473</v>
      </c>
      <c r="X19" s="100">
        <f t="shared" si="3"/>
        <v>4873844310</v>
      </c>
      <c r="Y19" s="100">
        <f t="shared" si="3"/>
        <v>127945163</v>
      </c>
      <c r="Z19" s="137">
        <f>+IF(X19&lt;&gt;0,+(Y19/X19)*100,0)</f>
        <v>2.6251384915493947</v>
      </c>
      <c r="AA19" s="153">
        <f>SUM(AA20:AA23)</f>
        <v>6594204220</v>
      </c>
    </row>
    <row r="20" spans="1:27" ht="13.5">
      <c r="A20" s="138" t="s">
        <v>89</v>
      </c>
      <c r="B20" s="136"/>
      <c r="C20" s="155">
        <v>3789256956</v>
      </c>
      <c r="D20" s="155"/>
      <c r="E20" s="156">
        <v>4054525101</v>
      </c>
      <c r="F20" s="60">
        <v>4054525101</v>
      </c>
      <c r="G20" s="60">
        <v>396953267</v>
      </c>
      <c r="H20" s="60">
        <v>161111436</v>
      </c>
      <c r="I20" s="60">
        <v>597947382</v>
      </c>
      <c r="J20" s="60">
        <v>1156012085</v>
      </c>
      <c r="K20" s="60">
        <v>71948443</v>
      </c>
      <c r="L20" s="60">
        <v>473371684</v>
      </c>
      <c r="M20" s="60">
        <v>382471337</v>
      </c>
      <c r="N20" s="60">
        <v>927791464</v>
      </c>
      <c r="O20" s="60">
        <v>195303111</v>
      </c>
      <c r="P20" s="60">
        <v>426182633</v>
      </c>
      <c r="Q20" s="60">
        <v>477365127</v>
      </c>
      <c r="R20" s="60">
        <v>1098850871</v>
      </c>
      <c r="S20" s="60"/>
      <c r="T20" s="60"/>
      <c r="U20" s="60"/>
      <c r="V20" s="60"/>
      <c r="W20" s="60">
        <v>3182654420</v>
      </c>
      <c r="X20" s="60">
        <v>3038955080</v>
      </c>
      <c r="Y20" s="60">
        <v>143699340</v>
      </c>
      <c r="Z20" s="140">
        <v>4.73</v>
      </c>
      <c r="AA20" s="155">
        <v>4054525101</v>
      </c>
    </row>
    <row r="21" spans="1:27" ht="13.5">
      <c r="A21" s="138" t="s">
        <v>90</v>
      </c>
      <c r="B21" s="136"/>
      <c r="C21" s="155">
        <v>1163570940</v>
      </c>
      <c r="D21" s="155"/>
      <c r="E21" s="156">
        <v>1099105441</v>
      </c>
      <c r="F21" s="60">
        <v>1099105441</v>
      </c>
      <c r="G21" s="60">
        <v>102606924</v>
      </c>
      <c r="H21" s="60">
        <v>181368449</v>
      </c>
      <c r="I21" s="60">
        <v>103360112</v>
      </c>
      <c r="J21" s="60">
        <v>387335485</v>
      </c>
      <c r="K21" s="60">
        <v>120168013</v>
      </c>
      <c r="L21" s="60">
        <v>119095983</v>
      </c>
      <c r="M21" s="60">
        <v>133105855</v>
      </c>
      <c r="N21" s="60">
        <v>372369851</v>
      </c>
      <c r="O21" s="60">
        <v>101444236</v>
      </c>
      <c r="P21" s="60">
        <v>121588982</v>
      </c>
      <c r="Q21" s="60">
        <v>104278523</v>
      </c>
      <c r="R21" s="60">
        <v>327311741</v>
      </c>
      <c r="S21" s="60"/>
      <c r="T21" s="60"/>
      <c r="U21" s="60"/>
      <c r="V21" s="60"/>
      <c r="W21" s="60">
        <v>1087017077</v>
      </c>
      <c r="X21" s="60">
        <v>773506130</v>
      </c>
      <c r="Y21" s="60">
        <v>313510947</v>
      </c>
      <c r="Z21" s="140">
        <v>40.53</v>
      </c>
      <c r="AA21" s="155">
        <v>1099105441</v>
      </c>
    </row>
    <row r="22" spans="1:27" ht="13.5">
      <c r="A22" s="138" t="s">
        <v>91</v>
      </c>
      <c r="B22" s="136"/>
      <c r="C22" s="157">
        <v>954099534</v>
      </c>
      <c r="D22" s="157"/>
      <c r="E22" s="158">
        <v>1083260493</v>
      </c>
      <c r="F22" s="159">
        <v>1083260493</v>
      </c>
      <c r="G22" s="159">
        <v>34888611</v>
      </c>
      <c r="H22" s="159">
        <v>50270685</v>
      </c>
      <c r="I22" s="159">
        <v>56835455</v>
      </c>
      <c r="J22" s="159">
        <v>141994751</v>
      </c>
      <c r="K22" s="159">
        <v>49339693</v>
      </c>
      <c r="L22" s="159">
        <v>56719632</v>
      </c>
      <c r="M22" s="159">
        <v>71669477</v>
      </c>
      <c r="N22" s="159">
        <v>177728802</v>
      </c>
      <c r="O22" s="159">
        <v>78250270</v>
      </c>
      <c r="P22" s="159">
        <v>75504744</v>
      </c>
      <c r="Q22" s="159">
        <v>67164379</v>
      </c>
      <c r="R22" s="159">
        <v>220919393</v>
      </c>
      <c r="S22" s="159"/>
      <c r="T22" s="159"/>
      <c r="U22" s="159"/>
      <c r="V22" s="159"/>
      <c r="W22" s="159">
        <v>540642946</v>
      </c>
      <c r="X22" s="159">
        <v>793191550</v>
      </c>
      <c r="Y22" s="159">
        <v>-252548604</v>
      </c>
      <c r="Z22" s="141">
        <v>-31.84</v>
      </c>
      <c r="AA22" s="157">
        <v>1083260493</v>
      </c>
    </row>
    <row r="23" spans="1:27" ht="13.5">
      <c r="A23" s="138" t="s">
        <v>92</v>
      </c>
      <c r="B23" s="136"/>
      <c r="C23" s="155">
        <v>304836770</v>
      </c>
      <c r="D23" s="155"/>
      <c r="E23" s="156">
        <v>357313185</v>
      </c>
      <c r="F23" s="60">
        <v>357313185</v>
      </c>
      <c r="G23" s="60">
        <v>15720396</v>
      </c>
      <c r="H23" s="60">
        <v>16965219</v>
      </c>
      <c r="I23" s="60">
        <v>29504954</v>
      </c>
      <c r="J23" s="60">
        <v>62190569</v>
      </c>
      <c r="K23" s="60">
        <v>19189381</v>
      </c>
      <c r="L23" s="60">
        <v>27543935</v>
      </c>
      <c r="M23" s="60">
        <v>16240254</v>
      </c>
      <c r="N23" s="60">
        <v>62973570</v>
      </c>
      <c r="O23" s="60">
        <v>23635846</v>
      </c>
      <c r="P23" s="60">
        <v>25686905</v>
      </c>
      <c r="Q23" s="60">
        <v>16988140</v>
      </c>
      <c r="R23" s="60">
        <v>66310891</v>
      </c>
      <c r="S23" s="60"/>
      <c r="T23" s="60"/>
      <c r="U23" s="60"/>
      <c r="V23" s="60"/>
      <c r="W23" s="60">
        <v>191475030</v>
      </c>
      <c r="X23" s="60">
        <v>268191550</v>
      </c>
      <c r="Y23" s="60">
        <v>-76716520</v>
      </c>
      <c r="Z23" s="140">
        <v>-28.61</v>
      </c>
      <c r="AA23" s="155">
        <v>357313185</v>
      </c>
    </row>
    <row r="24" spans="1:27" ht="13.5">
      <c r="A24" s="135" t="s">
        <v>93</v>
      </c>
      <c r="B24" s="142" t="s">
        <v>94</v>
      </c>
      <c r="C24" s="153">
        <v>17507028</v>
      </c>
      <c r="D24" s="153"/>
      <c r="E24" s="154">
        <v>20266662</v>
      </c>
      <c r="F24" s="100">
        <v>20266662</v>
      </c>
      <c r="G24" s="100">
        <v>705247</v>
      </c>
      <c r="H24" s="100">
        <v>1336739</v>
      </c>
      <c r="I24" s="100">
        <v>1310051</v>
      </c>
      <c r="J24" s="100">
        <v>3352037</v>
      </c>
      <c r="K24" s="100">
        <v>2858057</v>
      </c>
      <c r="L24" s="100">
        <v>1548198</v>
      </c>
      <c r="M24" s="100">
        <v>20383</v>
      </c>
      <c r="N24" s="100">
        <v>4426638</v>
      </c>
      <c r="O24" s="100">
        <v>6600386</v>
      </c>
      <c r="P24" s="100">
        <v>2479179</v>
      </c>
      <c r="Q24" s="100">
        <v>3881688</v>
      </c>
      <c r="R24" s="100">
        <v>12961253</v>
      </c>
      <c r="S24" s="100"/>
      <c r="T24" s="100"/>
      <c r="U24" s="100"/>
      <c r="V24" s="100"/>
      <c r="W24" s="100">
        <v>20739928</v>
      </c>
      <c r="X24" s="100">
        <v>10969060</v>
      </c>
      <c r="Y24" s="100">
        <v>9770868</v>
      </c>
      <c r="Z24" s="137">
        <v>89.08</v>
      </c>
      <c r="AA24" s="153">
        <v>20266662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9891846167</v>
      </c>
      <c r="D25" s="168">
        <f>+D5+D9+D15+D19+D24</f>
        <v>0</v>
      </c>
      <c r="E25" s="169">
        <f t="shared" si="4"/>
        <v>10834971684</v>
      </c>
      <c r="F25" s="73">
        <f t="shared" si="4"/>
        <v>10834971684</v>
      </c>
      <c r="G25" s="73">
        <f t="shared" si="4"/>
        <v>1138334060</v>
      </c>
      <c r="H25" s="73">
        <f t="shared" si="4"/>
        <v>822911042</v>
      </c>
      <c r="I25" s="73">
        <f t="shared" si="4"/>
        <v>889845180</v>
      </c>
      <c r="J25" s="73">
        <f t="shared" si="4"/>
        <v>2851090282</v>
      </c>
      <c r="K25" s="73">
        <f t="shared" si="4"/>
        <v>564100211</v>
      </c>
      <c r="L25" s="73">
        <f t="shared" si="4"/>
        <v>890180365</v>
      </c>
      <c r="M25" s="73">
        <f t="shared" si="4"/>
        <v>1337296015</v>
      </c>
      <c r="N25" s="73">
        <f t="shared" si="4"/>
        <v>2791576591</v>
      </c>
      <c r="O25" s="73">
        <f t="shared" si="4"/>
        <v>644295094</v>
      </c>
      <c r="P25" s="73">
        <f t="shared" si="4"/>
        <v>908484735</v>
      </c>
      <c r="Q25" s="73">
        <f t="shared" si="4"/>
        <v>1242242206</v>
      </c>
      <c r="R25" s="73">
        <f t="shared" si="4"/>
        <v>2795022035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8437688908</v>
      </c>
      <c r="X25" s="73">
        <f t="shared" si="4"/>
        <v>7949368232</v>
      </c>
      <c r="Y25" s="73">
        <f t="shared" si="4"/>
        <v>488320676</v>
      </c>
      <c r="Z25" s="170">
        <f>+IF(X25&lt;&gt;0,+(Y25/X25)*100,0)</f>
        <v>6.1428866011549985</v>
      </c>
      <c r="AA25" s="168">
        <f>+AA5+AA9+AA15+AA19+AA24</f>
        <v>10834971684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1730176669</v>
      </c>
      <c r="D28" s="153">
        <f>SUM(D29:D31)</f>
        <v>0</v>
      </c>
      <c r="E28" s="154">
        <f t="shared" si="5"/>
        <v>1655088924</v>
      </c>
      <c r="F28" s="100">
        <f t="shared" si="5"/>
        <v>1655088924</v>
      </c>
      <c r="G28" s="100">
        <f t="shared" si="5"/>
        <v>91332773</v>
      </c>
      <c r="H28" s="100">
        <f t="shared" si="5"/>
        <v>84626468</v>
      </c>
      <c r="I28" s="100">
        <f t="shared" si="5"/>
        <v>76884714</v>
      </c>
      <c r="J28" s="100">
        <f t="shared" si="5"/>
        <v>252843955</v>
      </c>
      <c r="K28" s="100">
        <f t="shared" si="5"/>
        <v>71581744</v>
      </c>
      <c r="L28" s="100">
        <f t="shared" si="5"/>
        <v>118180845</v>
      </c>
      <c r="M28" s="100">
        <f t="shared" si="5"/>
        <v>202563682</v>
      </c>
      <c r="N28" s="100">
        <f t="shared" si="5"/>
        <v>392326271</v>
      </c>
      <c r="O28" s="100">
        <f t="shared" si="5"/>
        <v>97926455</v>
      </c>
      <c r="P28" s="100">
        <f t="shared" si="5"/>
        <v>170714282</v>
      </c>
      <c r="Q28" s="100">
        <f t="shared" si="5"/>
        <v>118514205</v>
      </c>
      <c r="R28" s="100">
        <f t="shared" si="5"/>
        <v>387154942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1032325168</v>
      </c>
      <c r="X28" s="100">
        <f t="shared" si="5"/>
        <v>1236337910</v>
      </c>
      <c r="Y28" s="100">
        <f t="shared" si="5"/>
        <v>-204012742</v>
      </c>
      <c r="Z28" s="137">
        <f>+IF(X28&lt;&gt;0,+(Y28/X28)*100,0)</f>
        <v>-16.501373964986644</v>
      </c>
      <c r="AA28" s="153">
        <f>SUM(AA29:AA31)</f>
        <v>1655088924</v>
      </c>
    </row>
    <row r="29" spans="1:27" ht="13.5">
      <c r="A29" s="138" t="s">
        <v>75</v>
      </c>
      <c r="B29" s="136"/>
      <c r="C29" s="155">
        <v>176356911</v>
      </c>
      <c r="D29" s="155"/>
      <c r="E29" s="156">
        <v>262511953</v>
      </c>
      <c r="F29" s="60">
        <v>262511953</v>
      </c>
      <c r="G29" s="60">
        <v>13755945</v>
      </c>
      <c r="H29" s="60">
        <v>10695031</v>
      </c>
      <c r="I29" s="60">
        <v>17399806</v>
      </c>
      <c r="J29" s="60">
        <v>41850782</v>
      </c>
      <c r="K29" s="60">
        <v>24231965</v>
      </c>
      <c r="L29" s="60">
        <v>13764657</v>
      </c>
      <c r="M29" s="60">
        <v>47109280</v>
      </c>
      <c r="N29" s="60">
        <v>85105902</v>
      </c>
      <c r="O29" s="60">
        <v>20867767</v>
      </c>
      <c r="P29" s="60">
        <v>18203909</v>
      </c>
      <c r="Q29" s="60">
        <v>17723453</v>
      </c>
      <c r="R29" s="60">
        <v>56795129</v>
      </c>
      <c r="S29" s="60"/>
      <c r="T29" s="60"/>
      <c r="U29" s="60"/>
      <c r="V29" s="60"/>
      <c r="W29" s="60">
        <v>183751813</v>
      </c>
      <c r="X29" s="60">
        <v>208036070</v>
      </c>
      <c r="Y29" s="60">
        <v>-24284257</v>
      </c>
      <c r="Z29" s="140">
        <v>-11.67</v>
      </c>
      <c r="AA29" s="155">
        <v>262511953</v>
      </c>
    </row>
    <row r="30" spans="1:27" ht="13.5">
      <c r="A30" s="138" t="s">
        <v>76</v>
      </c>
      <c r="B30" s="136"/>
      <c r="C30" s="157">
        <v>1202186335</v>
      </c>
      <c r="D30" s="157"/>
      <c r="E30" s="158">
        <v>1350941698</v>
      </c>
      <c r="F30" s="159">
        <v>1350941698</v>
      </c>
      <c r="G30" s="159">
        <v>77576828</v>
      </c>
      <c r="H30" s="159">
        <v>73931437</v>
      </c>
      <c r="I30" s="159">
        <v>59484908</v>
      </c>
      <c r="J30" s="159">
        <v>210993173</v>
      </c>
      <c r="K30" s="159">
        <v>47349779</v>
      </c>
      <c r="L30" s="159">
        <v>104416188</v>
      </c>
      <c r="M30" s="159">
        <v>155454402</v>
      </c>
      <c r="N30" s="159">
        <v>307220369</v>
      </c>
      <c r="O30" s="159">
        <v>77058688</v>
      </c>
      <c r="P30" s="159">
        <v>152510373</v>
      </c>
      <c r="Q30" s="159">
        <v>100790752</v>
      </c>
      <c r="R30" s="159">
        <v>330359813</v>
      </c>
      <c r="S30" s="159"/>
      <c r="T30" s="159"/>
      <c r="U30" s="159"/>
      <c r="V30" s="159"/>
      <c r="W30" s="159">
        <v>848573355</v>
      </c>
      <c r="X30" s="159">
        <v>993930250</v>
      </c>
      <c r="Y30" s="159">
        <v>-145356895</v>
      </c>
      <c r="Z30" s="141">
        <v>-14.62</v>
      </c>
      <c r="AA30" s="157">
        <v>1350941698</v>
      </c>
    </row>
    <row r="31" spans="1:27" ht="13.5">
      <c r="A31" s="138" t="s">
        <v>77</v>
      </c>
      <c r="B31" s="136"/>
      <c r="C31" s="155">
        <v>351633423</v>
      </c>
      <c r="D31" s="155"/>
      <c r="E31" s="156">
        <v>41635273</v>
      </c>
      <c r="F31" s="60">
        <v>41635273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34371590</v>
      </c>
      <c r="Y31" s="60">
        <v>-34371590</v>
      </c>
      <c r="Z31" s="140">
        <v>-100</v>
      </c>
      <c r="AA31" s="155">
        <v>41635273</v>
      </c>
    </row>
    <row r="32" spans="1:27" ht="13.5">
      <c r="A32" s="135" t="s">
        <v>78</v>
      </c>
      <c r="B32" s="136"/>
      <c r="C32" s="153">
        <f aca="true" t="shared" si="6" ref="C32:Y32">SUM(C33:C37)</f>
        <v>1408590299</v>
      </c>
      <c r="D32" s="153">
        <f>SUM(D33:D37)</f>
        <v>0</v>
      </c>
      <c r="E32" s="154">
        <f t="shared" si="6"/>
        <v>1273136951</v>
      </c>
      <c r="F32" s="100">
        <f t="shared" si="6"/>
        <v>1273136951</v>
      </c>
      <c r="G32" s="100">
        <f t="shared" si="6"/>
        <v>53990406</v>
      </c>
      <c r="H32" s="100">
        <f t="shared" si="6"/>
        <v>63605848</v>
      </c>
      <c r="I32" s="100">
        <f t="shared" si="6"/>
        <v>89755084</v>
      </c>
      <c r="J32" s="100">
        <f t="shared" si="6"/>
        <v>207351338</v>
      </c>
      <c r="K32" s="100">
        <f t="shared" si="6"/>
        <v>67072558</v>
      </c>
      <c r="L32" s="100">
        <f t="shared" si="6"/>
        <v>91712874</v>
      </c>
      <c r="M32" s="100">
        <f t="shared" si="6"/>
        <v>93195375</v>
      </c>
      <c r="N32" s="100">
        <f t="shared" si="6"/>
        <v>251980807</v>
      </c>
      <c r="O32" s="100">
        <f t="shared" si="6"/>
        <v>91375729</v>
      </c>
      <c r="P32" s="100">
        <f t="shared" si="6"/>
        <v>74066242</v>
      </c>
      <c r="Q32" s="100">
        <f t="shared" si="6"/>
        <v>58357544</v>
      </c>
      <c r="R32" s="100">
        <f t="shared" si="6"/>
        <v>223799515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683131660</v>
      </c>
      <c r="X32" s="100">
        <f t="shared" si="6"/>
        <v>948835490</v>
      </c>
      <c r="Y32" s="100">
        <f t="shared" si="6"/>
        <v>-265703830</v>
      </c>
      <c r="Z32" s="137">
        <f>+IF(X32&lt;&gt;0,+(Y32/X32)*100,0)</f>
        <v>-28.003150472375353</v>
      </c>
      <c r="AA32" s="153">
        <f>SUM(AA33:AA37)</f>
        <v>1273136951</v>
      </c>
    </row>
    <row r="33" spans="1:27" ht="13.5">
      <c r="A33" s="138" t="s">
        <v>79</v>
      </c>
      <c r="B33" s="136"/>
      <c r="C33" s="155">
        <v>198807291</v>
      </c>
      <c r="D33" s="155"/>
      <c r="E33" s="156">
        <v>237565306</v>
      </c>
      <c r="F33" s="60">
        <v>237565306</v>
      </c>
      <c r="G33" s="60">
        <v>17117373</v>
      </c>
      <c r="H33" s="60">
        <v>18514187</v>
      </c>
      <c r="I33" s="60">
        <v>18299120</v>
      </c>
      <c r="J33" s="60">
        <v>53930680</v>
      </c>
      <c r="K33" s="60">
        <v>16565526</v>
      </c>
      <c r="L33" s="60">
        <v>23702507</v>
      </c>
      <c r="M33" s="60">
        <v>20823714</v>
      </c>
      <c r="N33" s="60">
        <v>61091747</v>
      </c>
      <c r="O33" s="60">
        <v>19995224</v>
      </c>
      <c r="P33" s="60">
        <v>17806955</v>
      </c>
      <c r="Q33" s="60">
        <v>13974800</v>
      </c>
      <c r="R33" s="60">
        <v>51776979</v>
      </c>
      <c r="S33" s="60"/>
      <c r="T33" s="60"/>
      <c r="U33" s="60"/>
      <c r="V33" s="60"/>
      <c r="W33" s="60">
        <v>166799406</v>
      </c>
      <c r="X33" s="60">
        <v>172414020</v>
      </c>
      <c r="Y33" s="60">
        <v>-5614614</v>
      </c>
      <c r="Z33" s="140">
        <v>-3.26</v>
      </c>
      <c r="AA33" s="155">
        <v>237565306</v>
      </c>
    </row>
    <row r="34" spans="1:27" ht="13.5">
      <c r="A34" s="138" t="s">
        <v>80</v>
      </c>
      <c r="B34" s="136"/>
      <c r="C34" s="155">
        <v>207841929</v>
      </c>
      <c r="D34" s="155"/>
      <c r="E34" s="156">
        <v>397184107</v>
      </c>
      <c r="F34" s="60">
        <v>397184107</v>
      </c>
      <c r="G34" s="60">
        <v>5030625</v>
      </c>
      <c r="H34" s="60">
        <v>14790261</v>
      </c>
      <c r="I34" s="60">
        <v>37595400</v>
      </c>
      <c r="J34" s="60">
        <v>57416286</v>
      </c>
      <c r="K34" s="60">
        <v>17674122</v>
      </c>
      <c r="L34" s="60">
        <v>24660426</v>
      </c>
      <c r="M34" s="60">
        <v>32412188</v>
      </c>
      <c r="N34" s="60">
        <v>74746736</v>
      </c>
      <c r="O34" s="60">
        <v>37912447</v>
      </c>
      <c r="P34" s="60">
        <v>24552438</v>
      </c>
      <c r="Q34" s="60">
        <v>14326984</v>
      </c>
      <c r="R34" s="60">
        <v>76791869</v>
      </c>
      <c r="S34" s="60"/>
      <c r="T34" s="60"/>
      <c r="U34" s="60"/>
      <c r="V34" s="60"/>
      <c r="W34" s="60">
        <v>208954891</v>
      </c>
      <c r="X34" s="60">
        <v>288588800</v>
      </c>
      <c r="Y34" s="60">
        <v>-79633909</v>
      </c>
      <c r="Z34" s="140">
        <v>-27.59</v>
      </c>
      <c r="AA34" s="155">
        <v>397184107</v>
      </c>
    </row>
    <row r="35" spans="1:27" ht="13.5">
      <c r="A35" s="138" t="s">
        <v>81</v>
      </c>
      <c r="B35" s="136"/>
      <c r="C35" s="155">
        <v>648811845</v>
      </c>
      <c r="D35" s="155"/>
      <c r="E35" s="156">
        <v>179461586</v>
      </c>
      <c r="F35" s="60">
        <v>179461586</v>
      </c>
      <c r="G35" s="60">
        <v>15552130</v>
      </c>
      <c r="H35" s="60">
        <v>15194786</v>
      </c>
      <c r="I35" s="60">
        <v>16405175</v>
      </c>
      <c r="J35" s="60">
        <v>47152091</v>
      </c>
      <c r="K35" s="60">
        <v>14869761</v>
      </c>
      <c r="L35" s="60">
        <v>21715986</v>
      </c>
      <c r="M35" s="60">
        <v>15936665</v>
      </c>
      <c r="N35" s="60">
        <v>52522412</v>
      </c>
      <c r="O35" s="60">
        <v>15779452</v>
      </c>
      <c r="P35" s="60">
        <v>14894449</v>
      </c>
      <c r="Q35" s="60">
        <v>14474441</v>
      </c>
      <c r="R35" s="60">
        <v>45148342</v>
      </c>
      <c r="S35" s="60"/>
      <c r="T35" s="60"/>
      <c r="U35" s="60"/>
      <c r="V35" s="60"/>
      <c r="W35" s="60">
        <v>144822845</v>
      </c>
      <c r="X35" s="60">
        <v>135724020</v>
      </c>
      <c r="Y35" s="60">
        <v>9098825</v>
      </c>
      <c r="Z35" s="140">
        <v>6.7</v>
      </c>
      <c r="AA35" s="155">
        <v>179461586</v>
      </c>
    </row>
    <row r="36" spans="1:27" ht="13.5">
      <c r="A36" s="138" t="s">
        <v>82</v>
      </c>
      <c r="B36" s="136"/>
      <c r="C36" s="155">
        <v>144278865</v>
      </c>
      <c r="D36" s="155"/>
      <c r="E36" s="156">
        <v>395706926</v>
      </c>
      <c r="F36" s="60">
        <v>395706926</v>
      </c>
      <c r="G36" s="60">
        <v>12944383</v>
      </c>
      <c r="H36" s="60">
        <v>11085534</v>
      </c>
      <c r="I36" s="60">
        <v>12861059</v>
      </c>
      <c r="J36" s="60">
        <v>36890976</v>
      </c>
      <c r="K36" s="60">
        <v>13089880</v>
      </c>
      <c r="L36" s="60">
        <v>15247507</v>
      </c>
      <c r="M36" s="60">
        <v>17828269</v>
      </c>
      <c r="N36" s="60">
        <v>46165656</v>
      </c>
      <c r="O36" s="60">
        <v>12321189</v>
      </c>
      <c r="P36" s="60">
        <v>12412465</v>
      </c>
      <c r="Q36" s="60">
        <v>11263890</v>
      </c>
      <c r="R36" s="60">
        <v>35997544</v>
      </c>
      <c r="S36" s="60"/>
      <c r="T36" s="60"/>
      <c r="U36" s="60"/>
      <c r="V36" s="60"/>
      <c r="W36" s="60">
        <v>119054176</v>
      </c>
      <c r="X36" s="60">
        <v>304168300</v>
      </c>
      <c r="Y36" s="60">
        <v>-185114124</v>
      </c>
      <c r="Z36" s="140">
        <v>-60.86</v>
      </c>
      <c r="AA36" s="155">
        <v>395706926</v>
      </c>
    </row>
    <row r="37" spans="1:27" ht="13.5">
      <c r="A37" s="138" t="s">
        <v>83</v>
      </c>
      <c r="B37" s="136"/>
      <c r="C37" s="157">
        <v>208850369</v>
      </c>
      <c r="D37" s="157"/>
      <c r="E37" s="158">
        <v>63219026</v>
      </c>
      <c r="F37" s="159">
        <v>63219026</v>
      </c>
      <c r="G37" s="159">
        <v>3345895</v>
      </c>
      <c r="H37" s="159">
        <v>4021080</v>
      </c>
      <c r="I37" s="159">
        <v>4594330</v>
      </c>
      <c r="J37" s="159">
        <v>11961305</v>
      </c>
      <c r="K37" s="159">
        <v>4873269</v>
      </c>
      <c r="L37" s="159">
        <v>6386448</v>
      </c>
      <c r="M37" s="159">
        <v>6194539</v>
      </c>
      <c r="N37" s="159">
        <v>17454256</v>
      </c>
      <c r="O37" s="159">
        <v>5367417</v>
      </c>
      <c r="P37" s="159">
        <v>4399935</v>
      </c>
      <c r="Q37" s="159">
        <v>4317429</v>
      </c>
      <c r="R37" s="159">
        <v>14084781</v>
      </c>
      <c r="S37" s="159"/>
      <c r="T37" s="159"/>
      <c r="U37" s="159"/>
      <c r="V37" s="159"/>
      <c r="W37" s="159">
        <v>43500342</v>
      </c>
      <c r="X37" s="159">
        <v>47940350</v>
      </c>
      <c r="Y37" s="159">
        <v>-4440008</v>
      </c>
      <c r="Z37" s="141">
        <v>-9.26</v>
      </c>
      <c r="AA37" s="157">
        <v>63219026</v>
      </c>
    </row>
    <row r="38" spans="1:27" ht="13.5">
      <c r="A38" s="135" t="s">
        <v>84</v>
      </c>
      <c r="B38" s="142"/>
      <c r="C38" s="153">
        <f aca="true" t="shared" si="7" ref="C38:Y38">SUM(C39:C41)</f>
        <v>958700122</v>
      </c>
      <c r="D38" s="153">
        <f>SUM(D39:D41)</f>
        <v>0</v>
      </c>
      <c r="E38" s="154">
        <f t="shared" si="7"/>
        <v>1145041524</v>
      </c>
      <c r="F38" s="100">
        <f t="shared" si="7"/>
        <v>1145041524</v>
      </c>
      <c r="G38" s="100">
        <f t="shared" si="7"/>
        <v>68681861</v>
      </c>
      <c r="H38" s="100">
        <f t="shared" si="7"/>
        <v>45282354</v>
      </c>
      <c r="I38" s="100">
        <f t="shared" si="7"/>
        <v>70549520</v>
      </c>
      <c r="J38" s="100">
        <f t="shared" si="7"/>
        <v>184513735</v>
      </c>
      <c r="K38" s="100">
        <f t="shared" si="7"/>
        <v>55005413</v>
      </c>
      <c r="L38" s="100">
        <f t="shared" si="7"/>
        <v>60360141</v>
      </c>
      <c r="M38" s="100">
        <f t="shared" si="7"/>
        <v>183002712</v>
      </c>
      <c r="N38" s="100">
        <f t="shared" si="7"/>
        <v>298368266</v>
      </c>
      <c r="O38" s="100">
        <f t="shared" si="7"/>
        <v>17588265</v>
      </c>
      <c r="P38" s="100">
        <f t="shared" si="7"/>
        <v>91747141</v>
      </c>
      <c r="Q38" s="100">
        <f t="shared" si="7"/>
        <v>77946742</v>
      </c>
      <c r="R38" s="100">
        <f t="shared" si="7"/>
        <v>187282148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670164149</v>
      </c>
      <c r="X38" s="100">
        <f t="shared" si="7"/>
        <v>844747700</v>
      </c>
      <c r="Y38" s="100">
        <f t="shared" si="7"/>
        <v>-174583551</v>
      </c>
      <c r="Z38" s="137">
        <f>+IF(X38&lt;&gt;0,+(Y38/X38)*100,0)</f>
        <v>-20.666946000563243</v>
      </c>
      <c r="AA38" s="153">
        <f>SUM(AA39:AA41)</f>
        <v>1145041524</v>
      </c>
    </row>
    <row r="39" spans="1:27" ht="13.5">
      <c r="A39" s="138" t="s">
        <v>85</v>
      </c>
      <c r="B39" s="136"/>
      <c r="C39" s="155">
        <v>400272270</v>
      </c>
      <c r="D39" s="155"/>
      <c r="E39" s="156">
        <v>288411315</v>
      </c>
      <c r="F39" s="60">
        <v>288411315</v>
      </c>
      <c r="G39" s="60">
        <v>7688298</v>
      </c>
      <c r="H39" s="60">
        <v>25026953</v>
      </c>
      <c r="I39" s="60">
        <v>35263059</v>
      </c>
      <c r="J39" s="60">
        <v>67978310</v>
      </c>
      <c r="K39" s="60">
        <v>25581029</v>
      </c>
      <c r="L39" s="60">
        <v>14376705</v>
      </c>
      <c r="M39" s="60">
        <v>71445330</v>
      </c>
      <c r="N39" s="60">
        <v>111403064</v>
      </c>
      <c r="O39" s="60">
        <v>-37487317</v>
      </c>
      <c r="P39" s="60">
        <v>42241582</v>
      </c>
      <c r="Q39" s="60">
        <v>20846434</v>
      </c>
      <c r="R39" s="60">
        <v>25600699</v>
      </c>
      <c r="S39" s="60"/>
      <c r="T39" s="60"/>
      <c r="U39" s="60"/>
      <c r="V39" s="60"/>
      <c r="W39" s="60">
        <v>204982073</v>
      </c>
      <c r="X39" s="60">
        <v>210854460</v>
      </c>
      <c r="Y39" s="60">
        <v>-5872387</v>
      </c>
      <c r="Z39" s="140">
        <v>-2.79</v>
      </c>
      <c r="AA39" s="155">
        <v>288411315</v>
      </c>
    </row>
    <row r="40" spans="1:27" ht="13.5">
      <c r="A40" s="138" t="s">
        <v>86</v>
      </c>
      <c r="B40" s="136"/>
      <c r="C40" s="155">
        <v>412249604</v>
      </c>
      <c r="D40" s="155"/>
      <c r="E40" s="156">
        <v>809650337</v>
      </c>
      <c r="F40" s="60">
        <v>809650337</v>
      </c>
      <c r="G40" s="60">
        <v>47683470</v>
      </c>
      <c r="H40" s="60">
        <v>17254696</v>
      </c>
      <c r="I40" s="60">
        <v>32072834</v>
      </c>
      <c r="J40" s="60">
        <v>97011000</v>
      </c>
      <c r="K40" s="60">
        <v>26421211</v>
      </c>
      <c r="L40" s="60">
        <v>41602790</v>
      </c>
      <c r="M40" s="60">
        <v>108168325</v>
      </c>
      <c r="N40" s="60">
        <v>176192326</v>
      </c>
      <c r="O40" s="60">
        <v>52037051</v>
      </c>
      <c r="P40" s="60">
        <v>46275055</v>
      </c>
      <c r="Q40" s="60">
        <v>53890126</v>
      </c>
      <c r="R40" s="60">
        <v>152202232</v>
      </c>
      <c r="S40" s="60"/>
      <c r="T40" s="60"/>
      <c r="U40" s="60"/>
      <c r="V40" s="60"/>
      <c r="W40" s="60">
        <v>425405558</v>
      </c>
      <c r="X40" s="60">
        <v>596396140</v>
      </c>
      <c r="Y40" s="60">
        <v>-170990582</v>
      </c>
      <c r="Z40" s="140">
        <v>-28.67</v>
      </c>
      <c r="AA40" s="155">
        <v>809650337</v>
      </c>
    </row>
    <row r="41" spans="1:27" ht="13.5">
      <c r="A41" s="138" t="s">
        <v>87</v>
      </c>
      <c r="B41" s="136"/>
      <c r="C41" s="155">
        <v>146178248</v>
      </c>
      <c r="D41" s="155"/>
      <c r="E41" s="156">
        <v>46979872</v>
      </c>
      <c r="F41" s="60">
        <v>46979872</v>
      </c>
      <c r="G41" s="60">
        <v>13310093</v>
      </c>
      <c r="H41" s="60">
        <v>3000705</v>
      </c>
      <c r="I41" s="60">
        <v>3213627</v>
      </c>
      <c r="J41" s="60">
        <v>19524425</v>
      </c>
      <c r="K41" s="60">
        <v>3003173</v>
      </c>
      <c r="L41" s="60">
        <v>4380646</v>
      </c>
      <c r="M41" s="60">
        <v>3389057</v>
      </c>
      <c r="N41" s="60">
        <v>10772876</v>
      </c>
      <c r="O41" s="60">
        <v>3038531</v>
      </c>
      <c r="P41" s="60">
        <v>3230504</v>
      </c>
      <c r="Q41" s="60">
        <v>3210182</v>
      </c>
      <c r="R41" s="60">
        <v>9479217</v>
      </c>
      <c r="S41" s="60"/>
      <c r="T41" s="60"/>
      <c r="U41" s="60"/>
      <c r="V41" s="60"/>
      <c r="W41" s="60">
        <v>39776518</v>
      </c>
      <c r="X41" s="60">
        <v>37497100</v>
      </c>
      <c r="Y41" s="60">
        <v>2279418</v>
      </c>
      <c r="Z41" s="140">
        <v>6.08</v>
      </c>
      <c r="AA41" s="155">
        <v>46979872</v>
      </c>
    </row>
    <row r="42" spans="1:27" ht="13.5">
      <c r="A42" s="135" t="s">
        <v>88</v>
      </c>
      <c r="B42" s="142"/>
      <c r="C42" s="153">
        <f aca="true" t="shared" si="8" ref="C42:Y42">SUM(C43:C46)</f>
        <v>5036426866</v>
      </c>
      <c r="D42" s="153">
        <f>SUM(D43:D46)</f>
        <v>0</v>
      </c>
      <c r="E42" s="154">
        <f t="shared" si="8"/>
        <v>5374654276</v>
      </c>
      <c r="F42" s="100">
        <f t="shared" si="8"/>
        <v>5374654276</v>
      </c>
      <c r="G42" s="100">
        <f t="shared" si="8"/>
        <v>436369026</v>
      </c>
      <c r="H42" s="100">
        <f t="shared" si="8"/>
        <v>552835381</v>
      </c>
      <c r="I42" s="100">
        <f t="shared" si="8"/>
        <v>339543681</v>
      </c>
      <c r="J42" s="100">
        <f t="shared" si="8"/>
        <v>1328748088</v>
      </c>
      <c r="K42" s="100">
        <f t="shared" si="8"/>
        <v>370575200</v>
      </c>
      <c r="L42" s="100">
        <f t="shared" si="8"/>
        <v>371084678</v>
      </c>
      <c r="M42" s="100">
        <f t="shared" si="8"/>
        <v>582010317</v>
      </c>
      <c r="N42" s="100">
        <f t="shared" si="8"/>
        <v>1323670195</v>
      </c>
      <c r="O42" s="100">
        <f t="shared" si="8"/>
        <v>394120783</v>
      </c>
      <c r="P42" s="100">
        <f t="shared" si="8"/>
        <v>670734997</v>
      </c>
      <c r="Q42" s="100">
        <f t="shared" si="8"/>
        <v>338984093</v>
      </c>
      <c r="R42" s="100">
        <f t="shared" si="8"/>
        <v>1403839873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4056258156</v>
      </c>
      <c r="X42" s="100">
        <f t="shared" si="8"/>
        <v>4015088200</v>
      </c>
      <c r="Y42" s="100">
        <f t="shared" si="8"/>
        <v>41169956</v>
      </c>
      <c r="Z42" s="137">
        <f>+IF(X42&lt;&gt;0,+(Y42/X42)*100,0)</f>
        <v>1.0253811111795752</v>
      </c>
      <c r="AA42" s="153">
        <f>SUM(AA43:AA46)</f>
        <v>5374654276</v>
      </c>
    </row>
    <row r="43" spans="1:27" ht="13.5">
      <c r="A43" s="138" t="s">
        <v>89</v>
      </c>
      <c r="B43" s="136"/>
      <c r="C43" s="155">
        <v>3597783731</v>
      </c>
      <c r="D43" s="155"/>
      <c r="E43" s="156">
        <v>3712786976</v>
      </c>
      <c r="F43" s="60">
        <v>3712786976</v>
      </c>
      <c r="G43" s="60">
        <v>379307598</v>
      </c>
      <c r="H43" s="60">
        <v>454475037</v>
      </c>
      <c r="I43" s="60">
        <v>234184888</v>
      </c>
      <c r="J43" s="60">
        <v>1067967523</v>
      </c>
      <c r="K43" s="60">
        <v>246160704</v>
      </c>
      <c r="L43" s="60">
        <v>263261888</v>
      </c>
      <c r="M43" s="60">
        <v>271205479</v>
      </c>
      <c r="N43" s="60">
        <v>780628071</v>
      </c>
      <c r="O43" s="60">
        <v>259379949</v>
      </c>
      <c r="P43" s="60">
        <v>467128336</v>
      </c>
      <c r="Q43" s="60">
        <v>219068788</v>
      </c>
      <c r="R43" s="60">
        <v>945577073</v>
      </c>
      <c r="S43" s="60"/>
      <c r="T43" s="60"/>
      <c r="U43" s="60"/>
      <c r="V43" s="60"/>
      <c r="W43" s="60">
        <v>2794172667</v>
      </c>
      <c r="X43" s="60">
        <v>2754828020</v>
      </c>
      <c r="Y43" s="60">
        <v>39344647</v>
      </c>
      <c r="Z43" s="140">
        <v>1.43</v>
      </c>
      <c r="AA43" s="155">
        <v>3712786976</v>
      </c>
    </row>
    <row r="44" spans="1:27" ht="13.5">
      <c r="A44" s="138" t="s">
        <v>90</v>
      </c>
      <c r="B44" s="136"/>
      <c r="C44" s="155">
        <v>727200440</v>
      </c>
      <c r="D44" s="155"/>
      <c r="E44" s="156">
        <v>772686266</v>
      </c>
      <c r="F44" s="60">
        <v>772686266</v>
      </c>
      <c r="G44" s="60">
        <v>29294468</v>
      </c>
      <c r="H44" s="60">
        <v>39127493</v>
      </c>
      <c r="I44" s="60">
        <v>44096832</v>
      </c>
      <c r="J44" s="60">
        <v>112518793</v>
      </c>
      <c r="K44" s="60">
        <v>49354432</v>
      </c>
      <c r="L44" s="60">
        <v>45125099</v>
      </c>
      <c r="M44" s="60">
        <v>181122058</v>
      </c>
      <c r="N44" s="60">
        <v>275601589</v>
      </c>
      <c r="O44" s="60">
        <v>70058547</v>
      </c>
      <c r="P44" s="60">
        <v>116192625</v>
      </c>
      <c r="Q44" s="60">
        <v>58874614</v>
      </c>
      <c r="R44" s="60">
        <v>245125786</v>
      </c>
      <c r="S44" s="60"/>
      <c r="T44" s="60"/>
      <c r="U44" s="60"/>
      <c r="V44" s="60"/>
      <c r="W44" s="60">
        <v>633246168</v>
      </c>
      <c r="X44" s="60">
        <v>587159570</v>
      </c>
      <c r="Y44" s="60">
        <v>46086598</v>
      </c>
      <c r="Z44" s="140">
        <v>7.85</v>
      </c>
      <c r="AA44" s="155">
        <v>772686266</v>
      </c>
    </row>
    <row r="45" spans="1:27" ht="13.5">
      <c r="A45" s="138" t="s">
        <v>91</v>
      </c>
      <c r="B45" s="136"/>
      <c r="C45" s="157">
        <v>493232345</v>
      </c>
      <c r="D45" s="157"/>
      <c r="E45" s="158">
        <v>511934294</v>
      </c>
      <c r="F45" s="159">
        <v>511934294</v>
      </c>
      <c r="G45" s="159">
        <v>20197556</v>
      </c>
      <c r="H45" s="159">
        <v>26814131</v>
      </c>
      <c r="I45" s="159">
        <v>20312290</v>
      </c>
      <c r="J45" s="159">
        <v>67323977</v>
      </c>
      <c r="K45" s="159">
        <v>43352586</v>
      </c>
      <c r="L45" s="159">
        <v>35338814</v>
      </c>
      <c r="M45" s="159">
        <v>86117327</v>
      </c>
      <c r="N45" s="159">
        <v>164808727</v>
      </c>
      <c r="O45" s="159">
        <v>47448383</v>
      </c>
      <c r="P45" s="159">
        <v>52883261</v>
      </c>
      <c r="Q45" s="159">
        <v>28226937</v>
      </c>
      <c r="R45" s="159">
        <v>128558581</v>
      </c>
      <c r="S45" s="159"/>
      <c r="T45" s="159"/>
      <c r="U45" s="159"/>
      <c r="V45" s="159"/>
      <c r="W45" s="159">
        <v>360691285</v>
      </c>
      <c r="X45" s="159">
        <v>381292470</v>
      </c>
      <c r="Y45" s="159">
        <v>-20601185</v>
      </c>
      <c r="Z45" s="141">
        <v>-5.4</v>
      </c>
      <c r="AA45" s="157">
        <v>511934294</v>
      </c>
    </row>
    <row r="46" spans="1:27" ht="13.5">
      <c r="A46" s="138" t="s">
        <v>92</v>
      </c>
      <c r="B46" s="136"/>
      <c r="C46" s="155">
        <v>218210350</v>
      </c>
      <c r="D46" s="155"/>
      <c r="E46" s="156">
        <v>377246740</v>
      </c>
      <c r="F46" s="60">
        <v>377246740</v>
      </c>
      <c r="G46" s="60">
        <v>7569404</v>
      </c>
      <c r="H46" s="60">
        <v>32418720</v>
      </c>
      <c r="I46" s="60">
        <v>40949671</v>
      </c>
      <c r="J46" s="60">
        <v>80937795</v>
      </c>
      <c r="K46" s="60">
        <v>31707478</v>
      </c>
      <c r="L46" s="60">
        <v>27358877</v>
      </c>
      <c r="M46" s="60">
        <v>43565453</v>
      </c>
      <c r="N46" s="60">
        <v>102631808</v>
      </c>
      <c r="O46" s="60">
        <v>17233904</v>
      </c>
      <c r="P46" s="60">
        <v>34530775</v>
      </c>
      <c r="Q46" s="60">
        <v>32813754</v>
      </c>
      <c r="R46" s="60">
        <v>84578433</v>
      </c>
      <c r="S46" s="60"/>
      <c r="T46" s="60"/>
      <c r="U46" s="60"/>
      <c r="V46" s="60"/>
      <c r="W46" s="60">
        <v>268148036</v>
      </c>
      <c r="X46" s="60">
        <v>291808140</v>
      </c>
      <c r="Y46" s="60">
        <v>-23660104</v>
      </c>
      <c r="Z46" s="140">
        <v>-8.11</v>
      </c>
      <c r="AA46" s="155">
        <v>377246740</v>
      </c>
    </row>
    <row r="47" spans="1:27" ht="13.5">
      <c r="A47" s="135" t="s">
        <v>93</v>
      </c>
      <c r="B47" s="142" t="s">
        <v>94</v>
      </c>
      <c r="C47" s="153">
        <v>20106007</v>
      </c>
      <c r="D47" s="153"/>
      <c r="E47" s="154">
        <v>40887748</v>
      </c>
      <c r="F47" s="100">
        <v>40887748</v>
      </c>
      <c r="G47" s="100">
        <v>1088993</v>
      </c>
      <c r="H47" s="100">
        <v>2629316</v>
      </c>
      <c r="I47" s="100">
        <v>2977217</v>
      </c>
      <c r="J47" s="100">
        <v>6695526</v>
      </c>
      <c r="K47" s="100">
        <v>2504395</v>
      </c>
      <c r="L47" s="100">
        <v>4040975</v>
      </c>
      <c r="M47" s="100">
        <v>2786824</v>
      </c>
      <c r="N47" s="100">
        <v>9332194</v>
      </c>
      <c r="O47" s="100">
        <v>3484922</v>
      </c>
      <c r="P47" s="100">
        <v>3020071</v>
      </c>
      <c r="Q47" s="100">
        <v>2025266</v>
      </c>
      <c r="R47" s="100">
        <v>8530259</v>
      </c>
      <c r="S47" s="100"/>
      <c r="T47" s="100"/>
      <c r="U47" s="100"/>
      <c r="V47" s="100"/>
      <c r="W47" s="100">
        <v>24557979</v>
      </c>
      <c r="X47" s="100">
        <v>25908280</v>
      </c>
      <c r="Y47" s="100">
        <v>-1350301</v>
      </c>
      <c r="Z47" s="137">
        <v>-5.21</v>
      </c>
      <c r="AA47" s="153">
        <v>40887748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9153999963</v>
      </c>
      <c r="D48" s="168">
        <f>+D28+D32+D38+D42+D47</f>
        <v>0</v>
      </c>
      <c r="E48" s="169">
        <f t="shared" si="9"/>
        <v>9488809423</v>
      </c>
      <c r="F48" s="73">
        <f t="shared" si="9"/>
        <v>9488809423</v>
      </c>
      <c r="G48" s="73">
        <f t="shared" si="9"/>
        <v>651463059</v>
      </c>
      <c r="H48" s="73">
        <f t="shared" si="9"/>
        <v>748979367</v>
      </c>
      <c r="I48" s="73">
        <f t="shared" si="9"/>
        <v>579710216</v>
      </c>
      <c r="J48" s="73">
        <f t="shared" si="9"/>
        <v>1980152642</v>
      </c>
      <c r="K48" s="73">
        <f t="shared" si="9"/>
        <v>566739310</v>
      </c>
      <c r="L48" s="73">
        <f t="shared" si="9"/>
        <v>645379513</v>
      </c>
      <c r="M48" s="73">
        <f t="shared" si="9"/>
        <v>1063558910</v>
      </c>
      <c r="N48" s="73">
        <f t="shared" si="9"/>
        <v>2275677733</v>
      </c>
      <c r="O48" s="73">
        <f t="shared" si="9"/>
        <v>604496154</v>
      </c>
      <c r="P48" s="73">
        <f t="shared" si="9"/>
        <v>1010282733</v>
      </c>
      <c r="Q48" s="73">
        <f t="shared" si="9"/>
        <v>595827850</v>
      </c>
      <c r="R48" s="73">
        <f t="shared" si="9"/>
        <v>2210606737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6466437112</v>
      </c>
      <c r="X48" s="73">
        <f t="shared" si="9"/>
        <v>7070917580</v>
      </c>
      <c r="Y48" s="73">
        <f t="shared" si="9"/>
        <v>-604480468</v>
      </c>
      <c r="Z48" s="170">
        <f>+IF(X48&lt;&gt;0,+(Y48/X48)*100,0)</f>
        <v>-8.548826388667933</v>
      </c>
      <c r="AA48" s="168">
        <f>+AA28+AA32+AA38+AA42+AA47</f>
        <v>9488809423</v>
      </c>
    </row>
    <row r="49" spans="1:27" ht="13.5">
      <c r="A49" s="148" t="s">
        <v>49</v>
      </c>
      <c r="B49" s="149"/>
      <c r="C49" s="171">
        <f aca="true" t="shared" si="10" ref="C49:Y49">+C25-C48</f>
        <v>737846204</v>
      </c>
      <c r="D49" s="171">
        <f>+D25-D48</f>
        <v>0</v>
      </c>
      <c r="E49" s="172">
        <f t="shared" si="10"/>
        <v>1346162261</v>
      </c>
      <c r="F49" s="173">
        <f t="shared" si="10"/>
        <v>1346162261</v>
      </c>
      <c r="G49" s="173">
        <f t="shared" si="10"/>
        <v>486871001</v>
      </c>
      <c r="H49" s="173">
        <f t="shared" si="10"/>
        <v>73931675</v>
      </c>
      <c r="I49" s="173">
        <f t="shared" si="10"/>
        <v>310134964</v>
      </c>
      <c r="J49" s="173">
        <f t="shared" si="10"/>
        <v>870937640</v>
      </c>
      <c r="K49" s="173">
        <f t="shared" si="10"/>
        <v>-2639099</v>
      </c>
      <c r="L49" s="173">
        <f t="shared" si="10"/>
        <v>244800852</v>
      </c>
      <c r="M49" s="173">
        <f t="shared" si="10"/>
        <v>273737105</v>
      </c>
      <c r="N49" s="173">
        <f t="shared" si="10"/>
        <v>515898858</v>
      </c>
      <c r="O49" s="173">
        <f t="shared" si="10"/>
        <v>39798940</v>
      </c>
      <c r="P49" s="173">
        <f t="shared" si="10"/>
        <v>-101797998</v>
      </c>
      <c r="Q49" s="173">
        <f t="shared" si="10"/>
        <v>646414356</v>
      </c>
      <c r="R49" s="173">
        <f t="shared" si="10"/>
        <v>584415298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1971251796</v>
      </c>
      <c r="X49" s="173">
        <f>IF(F25=F48,0,X25-X48)</f>
        <v>878450652</v>
      </c>
      <c r="Y49" s="173">
        <f t="shared" si="10"/>
        <v>1092801144</v>
      </c>
      <c r="Z49" s="174">
        <f>+IF(X49&lt;&gt;0,+(Y49/X49)*100,0)</f>
        <v>124.40097135928814</v>
      </c>
      <c r="AA49" s="171">
        <f>+AA25-AA48</f>
        <v>1346162261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1639398711</v>
      </c>
      <c r="D5" s="155">
        <v>0</v>
      </c>
      <c r="E5" s="156">
        <v>1882347183</v>
      </c>
      <c r="F5" s="60">
        <v>1882347183</v>
      </c>
      <c r="G5" s="60">
        <v>170938670</v>
      </c>
      <c r="H5" s="60">
        <v>172251030</v>
      </c>
      <c r="I5" s="60">
        <v>151444784</v>
      </c>
      <c r="J5" s="60">
        <v>494634484</v>
      </c>
      <c r="K5" s="60">
        <v>186203907</v>
      </c>
      <c r="L5" s="60">
        <v>131511491</v>
      </c>
      <c r="M5" s="60">
        <v>169276082</v>
      </c>
      <c r="N5" s="60">
        <v>486991480</v>
      </c>
      <c r="O5" s="60">
        <v>168551198</v>
      </c>
      <c r="P5" s="60">
        <v>157629837</v>
      </c>
      <c r="Q5" s="60">
        <v>102199235</v>
      </c>
      <c r="R5" s="60">
        <v>428380270</v>
      </c>
      <c r="S5" s="60">
        <v>0</v>
      </c>
      <c r="T5" s="60">
        <v>0</v>
      </c>
      <c r="U5" s="60">
        <v>0</v>
      </c>
      <c r="V5" s="60">
        <v>0</v>
      </c>
      <c r="W5" s="60">
        <v>1410006234</v>
      </c>
      <c r="X5" s="60">
        <v>1409193040</v>
      </c>
      <c r="Y5" s="60">
        <v>813194</v>
      </c>
      <c r="Z5" s="140">
        <v>0.06</v>
      </c>
      <c r="AA5" s="155">
        <v>1882347183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3568981784</v>
      </c>
      <c r="D7" s="155">
        <v>0</v>
      </c>
      <c r="E7" s="156">
        <v>3748824934</v>
      </c>
      <c r="F7" s="60">
        <v>3748824934</v>
      </c>
      <c r="G7" s="60">
        <v>385049072</v>
      </c>
      <c r="H7" s="60">
        <v>128889907</v>
      </c>
      <c r="I7" s="60">
        <v>543000592</v>
      </c>
      <c r="J7" s="60">
        <v>1056939571</v>
      </c>
      <c r="K7" s="60">
        <v>75796201</v>
      </c>
      <c r="L7" s="60">
        <v>446245646</v>
      </c>
      <c r="M7" s="60">
        <v>358072577</v>
      </c>
      <c r="N7" s="60">
        <v>880114424</v>
      </c>
      <c r="O7" s="60">
        <v>182858869</v>
      </c>
      <c r="P7" s="60">
        <v>405393565</v>
      </c>
      <c r="Q7" s="60">
        <v>447853569</v>
      </c>
      <c r="R7" s="60">
        <v>1036106003</v>
      </c>
      <c r="S7" s="60">
        <v>0</v>
      </c>
      <c r="T7" s="60">
        <v>0</v>
      </c>
      <c r="U7" s="60">
        <v>0</v>
      </c>
      <c r="V7" s="60">
        <v>0</v>
      </c>
      <c r="W7" s="60">
        <v>2973159998</v>
      </c>
      <c r="X7" s="60">
        <v>2783369270</v>
      </c>
      <c r="Y7" s="60">
        <v>189790728</v>
      </c>
      <c r="Z7" s="140">
        <v>6.82</v>
      </c>
      <c r="AA7" s="155">
        <v>3748824934</v>
      </c>
    </row>
    <row r="8" spans="1:27" ht="13.5">
      <c r="A8" s="183" t="s">
        <v>104</v>
      </c>
      <c r="B8" s="182"/>
      <c r="C8" s="155">
        <v>761650123</v>
      </c>
      <c r="D8" s="155">
        <v>0</v>
      </c>
      <c r="E8" s="156">
        <v>714593671</v>
      </c>
      <c r="F8" s="60">
        <v>714593671</v>
      </c>
      <c r="G8" s="60">
        <v>92941718</v>
      </c>
      <c r="H8" s="60">
        <v>161145061</v>
      </c>
      <c r="I8" s="60">
        <v>-14079629</v>
      </c>
      <c r="J8" s="60">
        <v>240007150</v>
      </c>
      <c r="K8" s="60">
        <v>92339907</v>
      </c>
      <c r="L8" s="60">
        <v>98883881</v>
      </c>
      <c r="M8" s="60">
        <v>113211195</v>
      </c>
      <c r="N8" s="60">
        <v>304434983</v>
      </c>
      <c r="O8" s="60">
        <v>107049260</v>
      </c>
      <c r="P8" s="60">
        <v>103078822</v>
      </c>
      <c r="Q8" s="60">
        <v>86886840</v>
      </c>
      <c r="R8" s="60">
        <v>297014922</v>
      </c>
      <c r="S8" s="60">
        <v>0</v>
      </c>
      <c r="T8" s="60">
        <v>0</v>
      </c>
      <c r="U8" s="60">
        <v>0</v>
      </c>
      <c r="V8" s="60">
        <v>0</v>
      </c>
      <c r="W8" s="60">
        <v>841457055</v>
      </c>
      <c r="X8" s="60">
        <v>461170770</v>
      </c>
      <c r="Y8" s="60">
        <v>380286285</v>
      </c>
      <c r="Z8" s="140">
        <v>82.46</v>
      </c>
      <c r="AA8" s="155">
        <v>714593671</v>
      </c>
    </row>
    <row r="9" spans="1:27" ht="13.5">
      <c r="A9" s="183" t="s">
        <v>105</v>
      </c>
      <c r="B9" s="182"/>
      <c r="C9" s="155">
        <v>424335012</v>
      </c>
      <c r="D9" s="155">
        <v>0</v>
      </c>
      <c r="E9" s="156">
        <v>469359120</v>
      </c>
      <c r="F9" s="60">
        <v>469359120</v>
      </c>
      <c r="G9" s="60">
        <v>30034509</v>
      </c>
      <c r="H9" s="60">
        <v>36180424</v>
      </c>
      <c r="I9" s="60">
        <v>39315039</v>
      </c>
      <c r="J9" s="60">
        <v>105529972</v>
      </c>
      <c r="K9" s="60">
        <v>25850086</v>
      </c>
      <c r="L9" s="60">
        <v>38995277</v>
      </c>
      <c r="M9" s="60">
        <v>38159521</v>
      </c>
      <c r="N9" s="60">
        <v>103004884</v>
      </c>
      <c r="O9" s="60">
        <v>58162101</v>
      </c>
      <c r="P9" s="60">
        <v>56607227</v>
      </c>
      <c r="Q9" s="60">
        <v>40819107</v>
      </c>
      <c r="R9" s="60">
        <v>155588435</v>
      </c>
      <c r="S9" s="60">
        <v>0</v>
      </c>
      <c r="T9" s="60">
        <v>0</v>
      </c>
      <c r="U9" s="60">
        <v>0</v>
      </c>
      <c r="V9" s="60">
        <v>0</v>
      </c>
      <c r="W9" s="60">
        <v>364123291</v>
      </c>
      <c r="X9" s="60">
        <v>353652500</v>
      </c>
      <c r="Y9" s="60">
        <v>10470791</v>
      </c>
      <c r="Z9" s="140">
        <v>2.96</v>
      </c>
      <c r="AA9" s="155">
        <v>469359120</v>
      </c>
    </row>
    <row r="10" spans="1:27" ht="13.5">
      <c r="A10" s="183" t="s">
        <v>106</v>
      </c>
      <c r="B10" s="182"/>
      <c r="C10" s="155">
        <v>127049580</v>
      </c>
      <c r="D10" s="155">
        <v>0</v>
      </c>
      <c r="E10" s="156">
        <v>174671145</v>
      </c>
      <c r="F10" s="54">
        <v>174671145</v>
      </c>
      <c r="G10" s="54">
        <v>11845811</v>
      </c>
      <c r="H10" s="54">
        <v>14480122</v>
      </c>
      <c r="I10" s="54">
        <v>12831080</v>
      </c>
      <c r="J10" s="54">
        <v>39157013</v>
      </c>
      <c r="K10" s="54">
        <v>13306053</v>
      </c>
      <c r="L10" s="54">
        <v>12841215</v>
      </c>
      <c r="M10" s="54">
        <v>12972159</v>
      </c>
      <c r="N10" s="54">
        <v>39119427</v>
      </c>
      <c r="O10" s="54">
        <v>20943135</v>
      </c>
      <c r="P10" s="54">
        <v>23468437</v>
      </c>
      <c r="Q10" s="54">
        <v>14151709</v>
      </c>
      <c r="R10" s="54">
        <v>58563281</v>
      </c>
      <c r="S10" s="54">
        <v>0</v>
      </c>
      <c r="T10" s="54">
        <v>0</v>
      </c>
      <c r="U10" s="54">
        <v>0</v>
      </c>
      <c r="V10" s="54">
        <v>0</v>
      </c>
      <c r="W10" s="54">
        <v>136839721</v>
      </c>
      <c r="X10" s="54">
        <v>120713070</v>
      </c>
      <c r="Y10" s="54">
        <v>16126651</v>
      </c>
      <c r="Z10" s="184">
        <v>13.36</v>
      </c>
      <c r="AA10" s="130">
        <v>174671145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22979855</v>
      </c>
      <c r="D12" s="155">
        <v>0</v>
      </c>
      <c r="E12" s="156">
        <v>18885624</v>
      </c>
      <c r="F12" s="60">
        <v>18885624</v>
      </c>
      <c r="G12" s="60">
        <v>2059042</v>
      </c>
      <c r="H12" s="60">
        <v>2046298</v>
      </c>
      <c r="I12" s="60">
        <v>2436258</v>
      </c>
      <c r="J12" s="60">
        <v>6541598</v>
      </c>
      <c r="K12" s="60">
        <v>2062149</v>
      </c>
      <c r="L12" s="60">
        <v>1689252</v>
      </c>
      <c r="M12" s="60">
        <v>1604108</v>
      </c>
      <c r="N12" s="60">
        <v>5355509</v>
      </c>
      <c r="O12" s="60">
        <v>3278816</v>
      </c>
      <c r="P12" s="60">
        <v>3488523</v>
      </c>
      <c r="Q12" s="60">
        <v>2815561</v>
      </c>
      <c r="R12" s="60">
        <v>9582900</v>
      </c>
      <c r="S12" s="60">
        <v>0</v>
      </c>
      <c r="T12" s="60">
        <v>0</v>
      </c>
      <c r="U12" s="60">
        <v>0</v>
      </c>
      <c r="V12" s="60">
        <v>0</v>
      </c>
      <c r="W12" s="60">
        <v>21480007</v>
      </c>
      <c r="X12" s="60">
        <v>14133042</v>
      </c>
      <c r="Y12" s="60">
        <v>7346965</v>
      </c>
      <c r="Z12" s="140">
        <v>51.98</v>
      </c>
      <c r="AA12" s="155">
        <v>18885624</v>
      </c>
    </row>
    <row r="13" spans="1:27" ht="13.5">
      <c r="A13" s="181" t="s">
        <v>109</v>
      </c>
      <c r="B13" s="185"/>
      <c r="C13" s="155">
        <v>121035381</v>
      </c>
      <c r="D13" s="155">
        <v>0</v>
      </c>
      <c r="E13" s="156">
        <v>105174842</v>
      </c>
      <c r="F13" s="60">
        <v>105174842</v>
      </c>
      <c r="G13" s="60">
        <v>15106678</v>
      </c>
      <c r="H13" s="60">
        <v>12365763</v>
      </c>
      <c r="I13" s="60">
        <v>-7513768</v>
      </c>
      <c r="J13" s="60">
        <v>19958673</v>
      </c>
      <c r="K13" s="60">
        <v>11711381</v>
      </c>
      <c r="L13" s="60">
        <v>11115114</v>
      </c>
      <c r="M13" s="60">
        <v>5225368</v>
      </c>
      <c r="N13" s="60">
        <v>28051863</v>
      </c>
      <c r="O13" s="60">
        <v>12713443</v>
      </c>
      <c r="P13" s="60">
        <v>11164297</v>
      </c>
      <c r="Q13" s="60">
        <v>10606910</v>
      </c>
      <c r="R13" s="60">
        <v>34484650</v>
      </c>
      <c r="S13" s="60">
        <v>0</v>
      </c>
      <c r="T13" s="60">
        <v>0</v>
      </c>
      <c r="U13" s="60">
        <v>0</v>
      </c>
      <c r="V13" s="60">
        <v>0</v>
      </c>
      <c r="W13" s="60">
        <v>82495186</v>
      </c>
      <c r="X13" s="60">
        <v>81135460</v>
      </c>
      <c r="Y13" s="60">
        <v>1359726</v>
      </c>
      <c r="Z13" s="140">
        <v>1.68</v>
      </c>
      <c r="AA13" s="155">
        <v>105174842</v>
      </c>
    </row>
    <row r="14" spans="1:27" ht="13.5">
      <c r="A14" s="181" t="s">
        <v>110</v>
      </c>
      <c r="B14" s="185"/>
      <c r="C14" s="155">
        <v>178767525</v>
      </c>
      <c r="D14" s="155">
        <v>0</v>
      </c>
      <c r="E14" s="156">
        <v>178343000</v>
      </c>
      <c r="F14" s="60">
        <v>178343000</v>
      </c>
      <c r="G14" s="60">
        <v>16834049</v>
      </c>
      <c r="H14" s="60">
        <v>0</v>
      </c>
      <c r="I14" s="60">
        <v>35254872</v>
      </c>
      <c r="J14" s="60">
        <v>52088921</v>
      </c>
      <c r="K14" s="60">
        <v>19643645</v>
      </c>
      <c r="L14" s="60">
        <v>19247152</v>
      </c>
      <c r="M14" s="60">
        <v>20829944</v>
      </c>
      <c r="N14" s="60">
        <v>59720741</v>
      </c>
      <c r="O14" s="60">
        <v>21121718</v>
      </c>
      <c r="P14" s="60">
        <v>19903754</v>
      </c>
      <c r="Q14" s="60">
        <v>22322159</v>
      </c>
      <c r="R14" s="60">
        <v>63347631</v>
      </c>
      <c r="S14" s="60">
        <v>0</v>
      </c>
      <c r="T14" s="60">
        <v>0</v>
      </c>
      <c r="U14" s="60">
        <v>0</v>
      </c>
      <c r="V14" s="60">
        <v>0</v>
      </c>
      <c r="W14" s="60">
        <v>175157293</v>
      </c>
      <c r="X14" s="60">
        <v>133357080</v>
      </c>
      <c r="Y14" s="60">
        <v>41800213</v>
      </c>
      <c r="Z14" s="140">
        <v>31.34</v>
      </c>
      <c r="AA14" s="155">
        <v>178343000</v>
      </c>
    </row>
    <row r="15" spans="1:27" ht="13.5">
      <c r="A15" s="181" t="s">
        <v>111</v>
      </c>
      <c r="B15" s="185"/>
      <c r="C15" s="155">
        <v>341264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202307270</v>
      </c>
      <c r="D16" s="155">
        <v>0</v>
      </c>
      <c r="E16" s="156">
        <v>265711307</v>
      </c>
      <c r="F16" s="60">
        <v>265711307</v>
      </c>
      <c r="G16" s="60">
        <v>3248506</v>
      </c>
      <c r="H16" s="60">
        <v>3243890</v>
      </c>
      <c r="I16" s="60">
        <v>3054178</v>
      </c>
      <c r="J16" s="60">
        <v>9546574</v>
      </c>
      <c r="K16" s="60">
        <v>3398752</v>
      </c>
      <c r="L16" s="60">
        <v>3131274</v>
      </c>
      <c r="M16" s="60">
        <v>3714115</v>
      </c>
      <c r="N16" s="60">
        <v>10244141</v>
      </c>
      <c r="O16" s="60">
        <v>22251994</v>
      </c>
      <c r="P16" s="60">
        <v>6595722</v>
      </c>
      <c r="Q16" s="60">
        <v>6753196</v>
      </c>
      <c r="R16" s="60">
        <v>35600912</v>
      </c>
      <c r="S16" s="60">
        <v>0</v>
      </c>
      <c r="T16" s="60">
        <v>0</v>
      </c>
      <c r="U16" s="60">
        <v>0</v>
      </c>
      <c r="V16" s="60">
        <v>0</v>
      </c>
      <c r="W16" s="60">
        <v>55391627</v>
      </c>
      <c r="X16" s="60">
        <v>199039350</v>
      </c>
      <c r="Y16" s="60">
        <v>-143647723</v>
      </c>
      <c r="Z16" s="140">
        <v>-72.17</v>
      </c>
      <c r="AA16" s="155">
        <v>265711307</v>
      </c>
    </row>
    <row r="17" spans="1:27" ht="13.5">
      <c r="A17" s="181" t="s">
        <v>113</v>
      </c>
      <c r="B17" s="185"/>
      <c r="C17" s="155">
        <v>10473000</v>
      </c>
      <c r="D17" s="155">
        <v>0</v>
      </c>
      <c r="E17" s="156">
        <v>26671035</v>
      </c>
      <c r="F17" s="60">
        <v>26671035</v>
      </c>
      <c r="G17" s="60">
        <v>997916</v>
      </c>
      <c r="H17" s="60">
        <v>942369</v>
      </c>
      <c r="I17" s="60">
        <v>822285</v>
      </c>
      <c r="J17" s="60">
        <v>2762570</v>
      </c>
      <c r="K17" s="60">
        <v>655899</v>
      </c>
      <c r="L17" s="60">
        <v>865832</v>
      </c>
      <c r="M17" s="60">
        <v>661317</v>
      </c>
      <c r="N17" s="60">
        <v>2183048</v>
      </c>
      <c r="O17" s="60">
        <v>6374374</v>
      </c>
      <c r="P17" s="60">
        <v>1852313</v>
      </c>
      <c r="Q17" s="60">
        <v>1617634</v>
      </c>
      <c r="R17" s="60">
        <v>9844321</v>
      </c>
      <c r="S17" s="60">
        <v>0</v>
      </c>
      <c r="T17" s="60">
        <v>0</v>
      </c>
      <c r="U17" s="60">
        <v>0</v>
      </c>
      <c r="V17" s="60">
        <v>0</v>
      </c>
      <c r="W17" s="60">
        <v>14789939</v>
      </c>
      <c r="X17" s="60">
        <v>19920230</v>
      </c>
      <c r="Y17" s="60">
        <v>-5130291</v>
      </c>
      <c r="Z17" s="140">
        <v>-25.75</v>
      </c>
      <c r="AA17" s="155">
        <v>26671035</v>
      </c>
    </row>
    <row r="18" spans="1:27" ht="13.5">
      <c r="A18" s="183" t="s">
        <v>114</v>
      </c>
      <c r="B18" s="182"/>
      <c r="C18" s="155">
        <v>2502524</v>
      </c>
      <c r="D18" s="155">
        <v>0</v>
      </c>
      <c r="E18" s="156">
        <v>0</v>
      </c>
      <c r="F18" s="60">
        <v>0</v>
      </c>
      <c r="G18" s="60">
        <v>222234</v>
      </c>
      <c r="H18" s="60">
        <v>0</v>
      </c>
      <c r="I18" s="60">
        <v>-222234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954122281</v>
      </c>
      <c r="D19" s="155">
        <v>0</v>
      </c>
      <c r="E19" s="156">
        <v>1543703529</v>
      </c>
      <c r="F19" s="60">
        <v>1543703529</v>
      </c>
      <c r="G19" s="60">
        <v>354608822</v>
      </c>
      <c r="H19" s="60">
        <v>186105674</v>
      </c>
      <c r="I19" s="60">
        <v>11916946</v>
      </c>
      <c r="J19" s="60">
        <v>552631442</v>
      </c>
      <c r="K19" s="60">
        <v>4239592</v>
      </c>
      <c r="L19" s="60">
        <v>5104215</v>
      </c>
      <c r="M19" s="60">
        <v>459433876</v>
      </c>
      <c r="N19" s="60">
        <v>468777683</v>
      </c>
      <c r="O19" s="60">
        <v>10629187</v>
      </c>
      <c r="P19" s="60">
        <v>35636659</v>
      </c>
      <c r="Q19" s="60">
        <v>397111254</v>
      </c>
      <c r="R19" s="60">
        <v>443377100</v>
      </c>
      <c r="S19" s="60">
        <v>0</v>
      </c>
      <c r="T19" s="60">
        <v>0</v>
      </c>
      <c r="U19" s="60">
        <v>0</v>
      </c>
      <c r="V19" s="60">
        <v>0</v>
      </c>
      <c r="W19" s="60">
        <v>1464786225</v>
      </c>
      <c r="X19" s="60">
        <v>1313346930</v>
      </c>
      <c r="Y19" s="60">
        <v>151439295</v>
      </c>
      <c r="Z19" s="140">
        <v>11.53</v>
      </c>
      <c r="AA19" s="155">
        <v>1543703529</v>
      </c>
    </row>
    <row r="20" spans="1:27" ht="13.5">
      <c r="A20" s="181" t="s">
        <v>35</v>
      </c>
      <c r="B20" s="185"/>
      <c r="C20" s="155">
        <v>904139681</v>
      </c>
      <c r="D20" s="155">
        <v>0</v>
      </c>
      <c r="E20" s="156">
        <v>235218681</v>
      </c>
      <c r="F20" s="54">
        <v>235218681</v>
      </c>
      <c r="G20" s="54">
        <v>14257108</v>
      </c>
      <c r="H20" s="54">
        <v>17190162</v>
      </c>
      <c r="I20" s="54">
        <v>14108646</v>
      </c>
      <c r="J20" s="54">
        <v>45555916</v>
      </c>
      <c r="K20" s="54">
        <v>23938581</v>
      </c>
      <c r="L20" s="54">
        <v>21801384</v>
      </c>
      <c r="M20" s="54">
        <v>13943515</v>
      </c>
      <c r="N20" s="54">
        <v>59683480</v>
      </c>
      <c r="O20" s="54">
        <v>-38471021</v>
      </c>
      <c r="P20" s="54">
        <v>13728374</v>
      </c>
      <c r="Q20" s="54">
        <v>14704866</v>
      </c>
      <c r="R20" s="54">
        <v>-10037781</v>
      </c>
      <c r="S20" s="54">
        <v>0</v>
      </c>
      <c r="T20" s="54">
        <v>0</v>
      </c>
      <c r="U20" s="54">
        <v>0</v>
      </c>
      <c r="V20" s="54">
        <v>0</v>
      </c>
      <c r="W20" s="54">
        <v>95201615</v>
      </c>
      <c r="X20" s="54">
        <v>175156860</v>
      </c>
      <c r="Y20" s="54">
        <v>-79955245</v>
      </c>
      <c r="Z20" s="184">
        <v>-45.65</v>
      </c>
      <c r="AA20" s="130">
        <v>235218681</v>
      </c>
    </row>
    <row r="21" spans="1:27" ht="13.5">
      <c r="A21" s="181" t="s">
        <v>115</v>
      </c>
      <c r="B21" s="185"/>
      <c r="C21" s="155">
        <v>605938</v>
      </c>
      <c r="D21" s="155">
        <v>0</v>
      </c>
      <c r="E21" s="156">
        <v>31800</v>
      </c>
      <c r="F21" s="60">
        <v>31800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31800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8918689929</v>
      </c>
      <c r="D22" s="188">
        <f>SUM(D5:D21)</f>
        <v>0</v>
      </c>
      <c r="E22" s="189">
        <f t="shared" si="0"/>
        <v>9363535871</v>
      </c>
      <c r="F22" s="190">
        <f t="shared" si="0"/>
        <v>9363535871</v>
      </c>
      <c r="G22" s="190">
        <f t="shared" si="0"/>
        <v>1098144135</v>
      </c>
      <c r="H22" s="190">
        <f t="shared" si="0"/>
        <v>734840700</v>
      </c>
      <c r="I22" s="190">
        <f t="shared" si="0"/>
        <v>792369049</v>
      </c>
      <c r="J22" s="190">
        <f t="shared" si="0"/>
        <v>2625353884</v>
      </c>
      <c r="K22" s="190">
        <f t="shared" si="0"/>
        <v>459146153</v>
      </c>
      <c r="L22" s="190">
        <f t="shared" si="0"/>
        <v>791431733</v>
      </c>
      <c r="M22" s="190">
        <f t="shared" si="0"/>
        <v>1197103777</v>
      </c>
      <c r="N22" s="190">
        <f t="shared" si="0"/>
        <v>2447681663</v>
      </c>
      <c r="O22" s="190">
        <f t="shared" si="0"/>
        <v>575463074</v>
      </c>
      <c r="P22" s="190">
        <f t="shared" si="0"/>
        <v>838547530</v>
      </c>
      <c r="Q22" s="190">
        <f t="shared" si="0"/>
        <v>1147842040</v>
      </c>
      <c r="R22" s="190">
        <f t="shared" si="0"/>
        <v>2561852644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7634888191</v>
      </c>
      <c r="X22" s="190">
        <f t="shared" si="0"/>
        <v>7064187602</v>
      </c>
      <c r="Y22" s="190">
        <f t="shared" si="0"/>
        <v>570700589</v>
      </c>
      <c r="Z22" s="191">
        <f>+IF(X22&lt;&gt;0,+(Y22/X22)*100,0)</f>
        <v>8.0787858583827</v>
      </c>
      <c r="AA22" s="188">
        <f>SUM(AA5:AA21)</f>
        <v>9363535871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3060663137</v>
      </c>
      <c r="D25" s="155">
        <v>0</v>
      </c>
      <c r="E25" s="156">
        <v>2842251176</v>
      </c>
      <c r="F25" s="60">
        <v>2842251176</v>
      </c>
      <c r="G25" s="60">
        <v>203826848</v>
      </c>
      <c r="H25" s="60">
        <v>181245656</v>
      </c>
      <c r="I25" s="60">
        <v>207092011</v>
      </c>
      <c r="J25" s="60">
        <v>592164515</v>
      </c>
      <c r="K25" s="60">
        <v>204354454</v>
      </c>
      <c r="L25" s="60">
        <v>277888359</v>
      </c>
      <c r="M25" s="60">
        <v>202084257</v>
      </c>
      <c r="N25" s="60">
        <v>684327070</v>
      </c>
      <c r="O25" s="60">
        <v>198644816</v>
      </c>
      <c r="P25" s="60">
        <v>212918087</v>
      </c>
      <c r="Q25" s="60">
        <v>204832132</v>
      </c>
      <c r="R25" s="60">
        <v>616395035</v>
      </c>
      <c r="S25" s="60">
        <v>0</v>
      </c>
      <c r="T25" s="60">
        <v>0</v>
      </c>
      <c r="U25" s="60">
        <v>0</v>
      </c>
      <c r="V25" s="60">
        <v>0</v>
      </c>
      <c r="W25" s="60">
        <v>1892886620</v>
      </c>
      <c r="X25" s="60">
        <v>2103708344</v>
      </c>
      <c r="Y25" s="60">
        <v>-210821724</v>
      </c>
      <c r="Z25" s="140">
        <v>-10.02</v>
      </c>
      <c r="AA25" s="155">
        <v>2842251176</v>
      </c>
    </row>
    <row r="26" spans="1:27" ht="13.5">
      <c r="A26" s="183" t="s">
        <v>38</v>
      </c>
      <c r="B26" s="182"/>
      <c r="C26" s="155">
        <v>64283888</v>
      </c>
      <c r="D26" s="155">
        <v>0</v>
      </c>
      <c r="E26" s="156">
        <v>70937756</v>
      </c>
      <c r="F26" s="60">
        <v>70937756</v>
      </c>
      <c r="G26" s="60">
        <v>5408135</v>
      </c>
      <c r="H26" s="60">
        <v>5324871</v>
      </c>
      <c r="I26" s="60">
        <v>5401072</v>
      </c>
      <c r="J26" s="60">
        <v>16134078</v>
      </c>
      <c r="K26" s="60">
        <v>5350166</v>
      </c>
      <c r="L26" s="60">
        <v>5383146</v>
      </c>
      <c r="M26" s="60">
        <v>5368283</v>
      </c>
      <c r="N26" s="60">
        <v>16101595</v>
      </c>
      <c r="O26" s="60">
        <v>8696858</v>
      </c>
      <c r="P26" s="60">
        <v>6213114</v>
      </c>
      <c r="Q26" s="60">
        <v>5879578</v>
      </c>
      <c r="R26" s="60">
        <v>20789550</v>
      </c>
      <c r="S26" s="60">
        <v>0</v>
      </c>
      <c r="T26" s="60">
        <v>0</v>
      </c>
      <c r="U26" s="60">
        <v>0</v>
      </c>
      <c r="V26" s="60">
        <v>0</v>
      </c>
      <c r="W26" s="60">
        <v>53025223</v>
      </c>
      <c r="X26" s="60">
        <v>50780262</v>
      </c>
      <c r="Y26" s="60">
        <v>2244961</v>
      </c>
      <c r="Z26" s="140">
        <v>4.42</v>
      </c>
      <c r="AA26" s="155">
        <v>70937756</v>
      </c>
    </row>
    <row r="27" spans="1:27" ht="13.5">
      <c r="A27" s="183" t="s">
        <v>118</v>
      </c>
      <c r="B27" s="182"/>
      <c r="C27" s="155">
        <v>437845259</v>
      </c>
      <c r="D27" s="155">
        <v>0</v>
      </c>
      <c r="E27" s="156">
        <v>619213278</v>
      </c>
      <c r="F27" s="60">
        <v>619213278</v>
      </c>
      <c r="G27" s="60">
        <v>6259386</v>
      </c>
      <c r="H27" s="60">
        <v>6636533</v>
      </c>
      <c r="I27" s="60">
        <v>0</v>
      </c>
      <c r="J27" s="60">
        <v>12895919</v>
      </c>
      <c r="K27" s="60">
        <v>28470817</v>
      </c>
      <c r="L27" s="60">
        <v>16825098</v>
      </c>
      <c r="M27" s="60">
        <v>122449850</v>
      </c>
      <c r="N27" s="60">
        <v>167745765</v>
      </c>
      <c r="O27" s="60">
        <v>26874506</v>
      </c>
      <c r="P27" s="60">
        <v>172604446</v>
      </c>
      <c r="Q27" s="60">
        <v>14884003</v>
      </c>
      <c r="R27" s="60">
        <v>214362955</v>
      </c>
      <c r="S27" s="60">
        <v>0</v>
      </c>
      <c r="T27" s="60">
        <v>0</v>
      </c>
      <c r="U27" s="60">
        <v>0</v>
      </c>
      <c r="V27" s="60">
        <v>0</v>
      </c>
      <c r="W27" s="60">
        <v>395004639</v>
      </c>
      <c r="X27" s="60">
        <v>458865000</v>
      </c>
      <c r="Y27" s="60">
        <v>-63860361</v>
      </c>
      <c r="Z27" s="140">
        <v>-13.92</v>
      </c>
      <c r="AA27" s="155">
        <v>619213278</v>
      </c>
    </row>
    <row r="28" spans="1:27" ht="13.5">
      <c r="A28" s="183" t="s">
        <v>39</v>
      </c>
      <c r="B28" s="182"/>
      <c r="C28" s="155">
        <v>778250286</v>
      </c>
      <c r="D28" s="155">
        <v>0</v>
      </c>
      <c r="E28" s="156">
        <v>808877177</v>
      </c>
      <c r="F28" s="60">
        <v>808877177</v>
      </c>
      <c r="G28" s="60">
        <v>0</v>
      </c>
      <c r="H28" s="60">
        <v>61257</v>
      </c>
      <c r="I28" s="60">
        <v>121658</v>
      </c>
      <c r="J28" s="60">
        <v>182915</v>
      </c>
      <c r="K28" s="60">
        <v>61251</v>
      </c>
      <c r="L28" s="60">
        <v>61386</v>
      </c>
      <c r="M28" s="60">
        <v>404499838</v>
      </c>
      <c r="N28" s="60">
        <v>404622475</v>
      </c>
      <c r="O28" s="60">
        <v>67467618</v>
      </c>
      <c r="P28" s="60">
        <v>67467654</v>
      </c>
      <c r="Q28" s="60">
        <v>67457697</v>
      </c>
      <c r="R28" s="60">
        <v>202392969</v>
      </c>
      <c r="S28" s="60">
        <v>0</v>
      </c>
      <c r="T28" s="60">
        <v>0</v>
      </c>
      <c r="U28" s="60">
        <v>0</v>
      </c>
      <c r="V28" s="60">
        <v>0</v>
      </c>
      <c r="W28" s="60">
        <v>607198359</v>
      </c>
      <c r="X28" s="60">
        <v>605711250</v>
      </c>
      <c r="Y28" s="60">
        <v>1487109</v>
      </c>
      <c r="Z28" s="140">
        <v>0.25</v>
      </c>
      <c r="AA28" s="155">
        <v>808877177</v>
      </c>
    </row>
    <row r="29" spans="1:27" ht="13.5">
      <c r="A29" s="183" t="s">
        <v>40</v>
      </c>
      <c r="B29" s="182"/>
      <c r="C29" s="155">
        <v>155281109</v>
      </c>
      <c r="D29" s="155">
        <v>0</v>
      </c>
      <c r="E29" s="156">
        <v>148169317</v>
      </c>
      <c r="F29" s="60">
        <v>148169317</v>
      </c>
      <c r="G29" s="60">
        <v>31066703</v>
      </c>
      <c r="H29" s="60">
        <v>340601</v>
      </c>
      <c r="I29" s="60">
        <v>-18655185</v>
      </c>
      <c r="J29" s="60">
        <v>12752119</v>
      </c>
      <c r="K29" s="60">
        <v>117212</v>
      </c>
      <c r="L29" s="60">
        <v>21092781</v>
      </c>
      <c r="M29" s="60">
        <v>886315</v>
      </c>
      <c r="N29" s="60">
        <v>22096308</v>
      </c>
      <c r="O29" s="60">
        <v>30549644</v>
      </c>
      <c r="P29" s="60">
        <v>0</v>
      </c>
      <c r="Q29" s="60">
        <v>20472678</v>
      </c>
      <c r="R29" s="60">
        <v>51022322</v>
      </c>
      <c r="S29" s="60">
        <v>0</v>
      </c>
      <c r="T29" s="60">
        <v>0</v>
      </c>
      <c r="U29" s="60">
        <v>0</v>
      </c>
      <c r="V29" s="60">
        <v>0</v>
      </c>
      <c r="W29" s="60">
        <v>85870749</v>
      </c>
      <c r="X29" s="60">
        <v>124783672</v>
      </c>
      <c r="Y29" s="60">
        <v>-38912923</v>
      </c>
      <c r="Z29" s="140">
        <v>-31.18</v>
      </c>
      <c r="AA29" s="155">
        <v>148169317</v>
      </c>
    </row>
    <row r="30" spans="1:27" ht="13.5">
      <c r="A30" s="183" t="s">
        <v>119</v>
      </c>
      <c r="B30" s="182"/>
      <c r="C30" s="155">
        <v>3010600384</v>
      </c>
      <c r="D30" s="155">
        <v>0</v>
      </c>
      <c r="E30" s="156">
        <v>3005447393</v>
      </c>
      <c r="F30" s="60">
        <v>3005447393</v>
      </c>
      <c r="G30" s="60">
        <v>338824549</v>
      </c>
      <c r="H30" s="60">
        <v>429487310</v>
      </c>
      <c r="I30" s="60">
        <v>226958027</v>
      </c>
      <c r="J30" s="60">
        <v>995269886</v>
      </c>
      <c r="K30" s="60">
        <v>215816967</v>
      </c>
      <c r="L30" s="60">
        <v>219085791</v>
      </c>
      <c r="M30" s="60">
        <v>192284835</v>
      </c>
      <c r="N30" s="60">
        <v>627187593</v>
      </c>
      <c r="O30" s="60">
        <v>209953100</v>
      </c>
      <c r="P30" s="60">
        <v>423604183</v>
      </c>
      <c r="Q30" s="60">
        <v>217321787</v>
      </c>
      <c r="R30" s="60">
        <v>850879070</v>
      </c>
      <c r="S30" s="60">
        <v>0</v>
      </c>
      <c r="T30" s="60">
        <v>0</v>
      </c>
      <c r="U30" s="60">
        <v>0</v>
      </c>
      <c r="V30" s="60">
        <v>0</v>
      </c>
      <c r="W30" s="60">
        <v>2473336549</v>
      </c>
      <c r="X30" s="60">
        <v>2246785340</v>
      </c>
      <c r="Y30" s="60">
        <v>226551209</v>
      </c>
      <c r="Z30" s="140">
        <v>10.08</v>
      </c>
      <c r="AA30" s="155">
        <v>3005447393</v>
      </c>
    </row>
    <row r="31" spans="1:27" ht="13.5">
      <c r="A31" s="183" t="s">
        <v>120</v>
      </c>
      <c r="B31" s="182"/>
      <c r="C31" s="155">
        <v>342298119</v>
      </c>
      <c r="D31" s="155">
        <v>0</v>
      </c>
      <c r="E31" s="156">
        <v>276974718</v>
      </c>
      <c r="F31" s="60">
        <v>276974718</v>
      </c>
      <c r="G31" s="60">
        <v>7496763</v>
      </c>
      <c r="H31" s="60">
        <v>21431999</v>
      </c>
      <c r="I31" s="60">
        <v>22655473</v>
      </c>
      <c r="J31" s="60">
        <v>51584235</v>
      </c>
      <c r="K31" s="60">
        <v>21183894</v>
      </c>
      <c r="L31" s="60">
        <v>26881273</v>
      </c>
      <c r="M31" s="60">
        <v>20003393</v>
      </c>
      <c r="N31" s="60">
        <v>68068560</v>
      </c>
      <c r="O31" s="60">
        <v>34455356</v>
      </c>
      <c r="P31" s="60">
        <v>29476085</v>
      </c>
      <c r="Q31" s="60">
        <v>25382108</v>
      </c>
      <c r="R31" s="60">
        <v>89313549</v>
      </c>
      <c r="S31" s="60">
        <v>0</v>
      </c>
      <c r="T31" s="60">
        <v>0</v>
      </c>
      <c r="U31" s="60">
        <v>0</v>
      </c>
      <c r="V31" s="60">
        <v>0</v>
      </c>
      <c r="W31" s="60">
        <v>208966344</v>
      </c>
      <c r="X31" s="60">
        <v>201771491</v>
      </c>
      <c r="Y31" s="60">
        <v>7194853</v>
      </c>
      <c r="Z31" s="140">
        <v>3.57</v>
      </c>
      <c r="AA31" s="155">
        <v>276974718</v>
      </c>
    </row>
    <row r="32" spans="1:27" ht="13.5">
      <c r="A32" s="183" t="s">
        <v>121</v>
      </c>
      <c r="B32" s="182"/>
      <c r="C32" s="155">
        <v>650010502</v>
      </c>
      <c r="D32" s="155">
        <v>0</v>
      </c>
      <c r="E32" s="156">
        <v>1183119736</v>
      </c>
      <c r="F32" s="60">
        <v>1183119736</v>
      </c>
      <c r="G32" s="60">
        <v>10395765</v>
      </c>
      <c r="H32" s="60">
        <v>42426778</v>
      </c>
      <c r="I32" s="60">
        <v>24274201</v>
      </c>
      <c r="J32" s="60">
        <v>77096744</v>
      </c>
      <c r="K32" s="60">
        <v>32048347</v>
      </c>
      <c r="L32" s="60">
        <v>34760588</v>
      </c>
      <c r="M32" s="60">
        <v>20199522</v>
      </c>
      <c r="N32" s="60">
        <v>87008457</v>
      </c>
      <c r="O32" s="60">
        <v>31843852</v>
      </c>
      <c r="P32" s="60">
        <v>41481238</v>
      </c>
      <c r="Q32" s="60">
        <v>13397289</v>
      </c>
      <c r="R32" s="60">
        <v>86722379</v>
      </c>
      <c r="S32" s="60">
        <v>0</v>
      </c>
      <c r="T32" s="60">
        <v>0</v>
      </c>
      <c r="U32" s="60">
        <v>0</v>
      </c>
      <c r="V32" s="60">
        <v>0</v>
      </c>
      <c r="W32" s="60">
        <v>250827580</v>
      </c>
      <c r="X32" s="60">
        <v>878272790</v>
      </c>
      <c r="Y32" s="60">
        <v>-627445210</v>
      </c>
      <c r="Z32" s="140">
        <v>-71.44</v>
      </c>
      <c r="AA32" s="155">
        <v>1183119736</v>
      </c>
    </row>
    <row r="33" spans="1:27" ht="13.5">
      <c r="A33" s="183" t="s">
        <v>42</v>
      </c>
      <c r="B33" s="182"/>
      <c r="C33" s="155">
        <v>47461849</v>
      </c>
      <c r="D33" s="155">
        <v>0</v>
      </c>
      <c r="E33" s="156">
        <v>112165450</v>
      </c>
      <c r="F33" s="60">
        <v>112165450</v>
      </c>
      <c r="G33" s="60">
        <v>833594</v>
      </c>
      <c r="H33" s="60">
        <v>2946550</v>
      </c>
      <c r="I33" s="60">
        <v>32762243</v>
      </c>
      <c r="J33" s="60">
        <v>36542387</v>
      </c>
      <c r="K33" s="60">
        <v>22318022</v>
      </c>
      <c r="L33" s="60">
        <v>3014278</v>
      </c>
      <c r="M33" s="60">
        <v>23745539</v>
      </c>
      <c r="N33" s="60">
        <v>49077839</v>
      </c>
      <c r="O33" s="60">
        <v>-32352406</v>
      </c>
      <c r="P33" s="60">
        <v>634101</v>
      </c>
      <c r="Q33" s="60">
        <v>780384</v>
      </c>
      <c r="R33" s="60">
        <v>-30937921</v>
      </c>
      <c r="S33" s="60">
        <v>0</v>
      </c>
      <c r="T33" s="60">
        <v>0</v>
      </c>
      <c r="U33" s="60">
        <v>0</v>
      </c>
      <c r="V33" s="60">
        <v>0</v>
      </c>
      <c r="W33" s="60">
        <v>54682305</v>
      </c>
      <c r="X33" s="60">
        <v>87016820</v>
      </c>
      <c r="Y33" s="60">
        <v>-32334515</v>
      </c>
      <c r="Z33" s="140">
        <v>-37.16</v>
      </c>
      <c r="AA33" s="155">
        <v>112165450</v>
      </c>
    </row>
    <row r="34" spans="1:27" ht="13.5">
      <c r="A34" s="183" t="s">
        <v>43</v>
      </c>
      <c r="B34" s="182"/>
      <c r="C34" s="155">
        <v>606008880</v>
      </c>
      <c r="D34" s="155">
        <v>0</v>
      </c>
      <c r="E34" s="156">
        <v>421653422</v>
      </c>
      <c r="F34" s="60">
        <v>421653422</v>
      </c>
      <c r="G34" s="60">
        <v>47351316</v>
      </c>
      <c r="H34" s="60">
        <v>59077812</v>
      </c>
      <c r="I34" s="60">
        <v>79100716</v>
      </c>
      <c r="J34" s="60">
        <v>185529844</v>
      </c>
      <c r="K34" s="60">
        <v>37018180</v>
      </c>
      <c r="L34" s="60">
        <v>40386813</v>
      </c>
      <c r="M34" s="60">
        <v>72037078</v>
      </c>
      <c r="N34" s="60">
        <v>149442071</v>
      </c>
      <c r="O34" s="60">
        <v>28362810</v>
      </c>
      <c r="P34" s="60">
        <v>55883825</v>
      </c>
      <c r="Q34" s="60">
        <v>25420194</v>
      </c>
      <c r="R34" s="60">
        <v>109666829</v>
      </c>
      <c r="S34" s="60">
        <v>0</v>
      </c>
      <c r="T34" s="60">
        <v>0</v>
      </c>
      <c r="U34" s="60">
        <v>0</v>
      </c>
      <c r="V34" s="60">
        <v>0</v>
      </c>
      <c r="W34" s="60">
        <v>444638744</v>
      </c>
      <c r="X34" s="60">
        <v>313222611</v>
      </c>
      <c r="Y34" s="60">
        <v>131416133</v>
      </c>
      <c r="Z34" s="140">
        <v>41.96</v>
      </c>
      <c r="AA34" s="155">
        <v>421653422</v>
      </c>
    </row>
    <row r="35" spans="1:27" ht="13.5">
      <c r="A35" s="181" t="s">
        <v>122</v>
      </c>
      <c r="B35" s="185"/>
      <c r="C35" s="155">
        <v>1296550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9153999963</v>
      </c>
      <c r="D36" s="188">
        <f>SUM(D25:D35)</f>
        <v>0</v>
      </c>
      <c r="E36" s="189">
        <f t="shared" si="1"/>
        <v>9488809423</v>
      </c>
      <c r="F36" s="190">
        <f t="shared" si="1"/>
        <v>9488809423</v>
      </c>
      <c r="G36" s="190">
        <f t="shared" si="1"/>
        <v>651463059</v>
      </c>
      <c r="H36" s="190">
        <f t="shared" si="1"/>
        <v>748979367</v>
      </c>
      <c r="I36" s="190">
        <f t="shared" si="1"/>
        <v>579710216</v>
      </c>
      <c r="J36" s="190">
        <f t="shared" si="1"/>
        <v>1980152642</v>
      </c>
      <c r="K36" s="190">
        <f t="shared" si="1"/>
        <v>566739310</v>
      </c>
      <c r="L36" s="190">
        <f t="shared" si="1"/>
        <v>645379513</v>
      </c>
      <c r="M36" s="190">
        <f t="shared" si="1"/>
        <v>1063558910</v>
      </c>
      <c r="N36" s="190">
        <f t="shared" si="1"/>
        <v>2275677733</v>
      </c>
      <c r="O36" s="190">
        <f t="shared" si="1"/>
        <v>604496154</v>
      </c>
      <c r="P36" s="190">
        <f t="shared" si="1"/>
        <v>1010282733</v>
      </c>
      <c r="Q36" s="190">
        <f t="shared" si="1"/>
        <v>595827850</v>
      </c>
      <c r="R36" s="190">
        <f t="shared" si="1"/>
        <v>2210606737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6466437112</v>
      </c>
      <c r="X36" s="190">
        <f t="shared" si="1"/>
        <v>7070917580</v>
      </c>
      <c r="Y36" s="190">
        <f t="shared" si="1"/>
        <v>-604480468</v>
      </c>
      <c r="Z36" s="191">
        <f>+IF(X36&lt;&gt;0,+(Y36/X36)*100,0)</f>
        <v>-8.548826388667933</v>
      </c>
      <c r="AA36" s="188">
        <f>SUM(AA25:AA35)</f>
        <v>9488809423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-235310034</v>
      </c>
      <c r="D38" s="199">
        <f>+D22-D36</f>
        <v>0</v>
      </c>
      <c r="E38" s="200">
        <f t="shared" si="2"/>
        <v>-125273552</v>
      </c>
      <c r="F38" s="106">
        <f t="shared" si="2"/>
        <v>-125273552</v>
      </c>
      <c r="G38" s="106">
        <f t="shared" si="2"/>
        <v>446681076</v>
      </c>
      <c r="H38" s="106">
        <f t="shared" si="2"/>
        <v>-14138667</v>
      </c>
      <c r="I38" s="106">
        <f t="shared" si="2"/>
        <v>212658833</v>
      </c>
      <c r="J38" s="106">
        <f t="shared" si="2"/>
        <v>645201242</v>
      </c>
      <c r="K38" s="106">
        <f t="shared" si="2"/>
        <v>-107593157</v>
      </c>
      <c r="L38" s="106">
        <f t="shared" si="2"/>
        <v>146052220</v>
      </c>
      <c r="M38" s="106">
        <f t="shared" si="2"/>
        <v>133544867</v>
      </c>
      <c r="N38" s="106">
        <f t="shared" si="2"/>
        <v>172003930</v>
      </c>
      <c r="O38" s="106">
        <f t="shared" si="2"/>
        <v>-29033080</v>
      </c>
      <c r="P38" s="106">
        <f t="shared" si="2"/>
        <v>-171735203</v>
      </c>
      <c r="Q38" s="106">
        <f t="shared" si="2"/>
        <v>552014190</v>
      </c>
      <c r="R38" s="106">
        <f t="shared" si="2"/>
        <v>351245907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1168451079</v>
      </c>
      <c r="X38" s="106">
        <f>IF(F22=F36,0,X22-X36)</f>
        <v>-6729978</v>
      </c>
      <c r="Y38" s="106">
        <f t="shared" si="2"/>
        <v>1175181057</v>
      </c>
      <c r="Z38" s="201">
        <f>+IF(X38&lt;&gt;0,+(Y38/X38)*100,0)</f>
        <v>-17461.88556634212</v>
      </c>
      <c r="AA38" s="199">
        <f>+AA22-AA36</f>
        <v>-125273552</v>
      </c>
    </row>
    <row r="39" spans="1:27" ht="13.5">
      <c r="A39" s="181" t="s">
        <v>46</v>
      </c>
      <c r="B39" s="185"/>
      <c r="C39" s="155">
        <v>905519390</v>
      </c>
      <c r="D39" s="155">
        <v>0</v>
      </c>
      <c r="E39" s="156">
        <v>1321666736</v>
      </c>
      <c r="F39" s="60">
        <v>1321666736</v>
      </c>
      <c r="G39" s="60">
        <v>38325008</v>
      </c>
      <c r="H39" s="60">
        <v>78913883</v>
      </c>
      <c r="I39" s="60">
        <v>83891769</v>
      </c>
      <c r="J39" s="60">
        <v>201130660</v>
      </c>
      <c r="K39" s="60">
        <v>102731307</v>
      </c>
      <c r="L39" s="60">
        <v>92880739</v>
      </c>
      <c r="M39" s="60">
        <v>172888629</v>
      </c>
      <c r="N39" s="60">
        <v>368500675</v>
      </c>
      <c r="O39" s="60">
        <v>66217307</v>
      </c>
      <c r="P39" s="60">
        <v>64925890</v>
      </c>
      <c r="Q39" s="60">
        <v>56078586</v>
      </c>
      <c r="R39" s="60">
        <v>187221783</v>
      </c>
      <c r="S39" s="60">
        <v>0</v>
      </c>
      <c r="T39" s="60">
        <v>0</v>
      </c>
      <c r="U39" s="60">
        <v>0</v>
      </c>
      <c r="V39" s="60">
        <v>0</v>
      </c>
      <c r="W39" s="60">
        <v>756853118</v>
      </c>
      <c r="X39" s="60">
        <v>812105630</v>
      </c>
      <c r="Y39" s="60">
        <v>-55252512</v>
      </c>
      <c r="Z39" s="140">
        <v>-6.8</v>
      </c>
      <c r="AA39" s="155">
        <v>1321666736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73075000</v>
      </c>
      <c r="Y40" s="54">
        <v>-73075000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67636848</v>
      </c>
      <c r="D41" s="157">
        <v>0</v>
      </c>
      <c r="E41" s="156">
        <v>149769077</v>
      </c>
      <c r="F41" s="60">
        <v>149769077</v>
      </c>
      <c r="G41" s="202">
        <v>1864917</v>
      </c>
      <c r="H41" s="202">
        <v>9156459</v>
      </c>
      <c r="I41" s="202">
        <v>13584362</v>
      </c>
      <c r="J41" s="60">
        <v>24605738</v>
      </c>
      <c r="K41" s="202">
        <v>2222751</v>
      </c>
      <c r="L41" s="202">
        <v>5867893</v>
      </c>
      <c r="M41" s="60">
        <v>-32696391</v>
      </c>
      <c r="N41" s="202">
        <v>-24605747</v>
      </c>
      <c r="O41" s="202">
        <v>2614713</v>
      </c>
      <c r="P41" s="202">
        <v>5011315</v>
      </c>
      <c r="Q41" s="60">
        <v>38321580</v>
      </c>
      <c r="R41" s="202">
        <v>45947608</v>
      </c>
      <c r="S41" s="202">
        <v>0</v>
      </c>
      <c r="T41" s="60">
        <v>0</v>
      </c>
      <c r="U41" s="202">
        <v>0</v>
      </c>
      <c r="V41" s="202">
        <v>0</v>
      </c>
      <c r="W41" s="202">
        <v>45947599</v>
      </c>
      <c r="X41" s="60"/>
      <c r="Y41" s="202">
        <v>45947599</v>
      </c>
      <c r="Z41" s="203">
        <v>0</v>
      </c>
      <c r="AA41" s="204">
        <v>149769077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737846204</v>
      </c>
      <c r="D42" s="206">
        <f>SUM(D38:D41)</f>
        <v>0</v>
      </c>
      <c r="E42" s="207">
        <f t="shared" si="3"/>
        <v>1346162261</v>
      </c>
      <c r="F42" s="88">
        <f t="shared" si="3"/>
        <v>1346162261</v>
      </c>
      <c r="G42" s="88">
        <f t="shared" si="3"/>
        <v>486871001</v>
      </c>
      <c r="H42" s="88">
        <f t="shared" si="3"/>
        <v>73931675</v>
      </c>
      <c r="I42" s="88">
        <f t="shared" si="3"/>
        <v>310134964</v>
      </c>
      <c r="J42" s="88">
        <f t="shared" si="3"/>
        <v>870937640</v>
      </c>
      <c r="K42" s="88">
        <f t="shared" si="3"/>
        <v>-2639099</v>
      </c>
      <c r="L42" s="88">
        <f t="shared" si="3"/>
        <v>244800852</v>
      </c>
      <c r="M42" s="88">
        <f t="shared" si="3"/>
        <v>273737105</v>
      </c>
      <c r="N42" s="88">
        <f t="shared" si="3"/>
        <v>515898858</v>
      </c>
      <c r="O42" s="88">
        <f t="shared" si="3"/>
        <v>39798940</v>
      </c>
      <c r="P42" s="88">
        <f t="shared" si="3"/>
        <v>-101797998</v>
      </c>
      <c r="Q42" s="88">
        <f t="shared" si="3"/>
        <v>646414356</v>
      </c>
      <c r="R42" s="88">
        <f t="shared" si="3"/>
        <v>584415298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1971251796</v>
      </c>
      <c r="X42" s="88">
        <f t="shared" si="3"/>
        <v>878450652</v>
      </c>
      <c r="Y42" s="88">
        <f t="shared" si="3"/>
        <v>1092801144</v>
      </c>
      <c r="Z42" s="208">
        <f>+IF(X42&lt;&gt;0,+(Y42/X42)*100,0)</f>
        <v>124.40097135928814</v>
      </c>
      <c r="AA42" s="206">
        <f>SUM(AA38:AA41)</f>
        <v>1346162261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737846204</v>
      </c>
      <c r="D44" s="210">
        <f>+D42-D43</f>
        <v>0</v>
      </c>
      <c r="E44" s="211">
        <f t="shared" si="4"/>
        <v>1346162261</v>
      </c>
      <c r="F44" s="77">
        <f t="shared" si="4"/>
        <v>1346162261</v>
      </c>
      <c r="G44" s="77">
        <f t="shared" si="4"/>
        <v>486871001</v>
      </c>
      <c r="H44" s="77">
        <f t="shared" si="4"/>
        <v>73931675</v>
      </c>
      <c r="I44" s="77">
        <f t="shared" si="4"/>
        <v>310134964</v>
      </c>
      <c r="J44" s="77">
        <f t="shared" si="4"/>
        <v>870937640</v>
      </c>
      <c r="K44" s="77">
        <f t="shared" si="4"/>
        <v>-2639099</v>
      </c>
      <c r="L44" s="77">
        <f t="shared" si="4"/>
        <v>244800852</v>
      </c>
      <c r="M44" s="77">
        <f t="shared" si="4"/>
        <v>273737105</v>
      </c>
      <c r="N44" s="77">
        <f t="shared" si="4"/>
        <v>515898858</v>
      </c>
      <c r="O44" s="77">
        <f t="shared" si="4"/>
        <v>39798940</v>
      </c>
      <c r="P44" s="77">
        <f t="shared" si="4"/>
        <v>-101797998</v>
      </c>
      <c r="Q44" s="77">
        <f t="shared" si="4"/>
        <v>646414356</v>
      </c>
      <c r="R44" s="77">
        <f t="shared" si="4"/>
        <v>584415298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1971251796</v>
      </c>
      <c r="X44" s="77">
        <f t="shared" si="4"/>
        <v>878450652</v>
      </c>
      <c r="Y44" s="77">
        <f t="shared" si="4"/>
        <v>1092801144</v>
      </c>
      <c r="Z44" s="212">
        <f>+IF(X44&lt;&gt;0,+(Y44/X44)*100,0)</f>
        <v>124.40097135928814</v>
      </c>
      <c r="AA44" s="210">
        <f>+AA42-AA43</f>
        <v>1346162261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737846204</v>
      </c>
      <c r="D46" s="206">
        <f>SUM(D44:D45)</f>
        <v>0</v>
      </c>
      <c r="E46" s="207">
        <f t="shared" si="5"/>
        <v>1346162261</v>
      </c>
      <c r="F46" s="88">
        <f t="shared" si="5"/>
        <v>1346162261</v>
      </c>
      <c r="G46" s="88">
        <f t="shared" si="5"/>
        <v>486871001</v>
      </c>
      <c r="H46" s="88">
        <f t="shared" si="5"/>
        <v>73931675</v>
      </c>
      <c r="I46" s="88">
        <f t="shared" si="5"/>
        <v>310134964</v>
      </c>
      <c r="J46" s="88">
        <f t="shared" si="5"/>
        <v>870937640</v>
      </c>
      <c r="K46" s="88">
        <f t="shared" si="5"/>
        <v>-2639099</v>
      </c>
      <c r="L46" s="88">
        <f t="shared" si="5"/>
        <v>244800852</v>
      </c>
      <c r="M46" s="88">
        <f t="shared" si="5"/>
        <v>273737105</v>
      </c>
      <c r="N46" s="88">
        <f t="shared" si="5"/>
        <v>515898858</v>
      </c>
      <c r="O46" s="88">
        <f t="shared" si="5"/>
        <v>39798940</v>
      </c>
      <c r="P46" s="88">
        <f t="shared" si="5"/>
        <v>-101797998</v>
      </c>
      <c r="Q46" s="88">
        <f t="shared" si="5"/>
        <v>646414356</v>
      </c>
      <c r="R46" s="88">
        <f t="shared" si="5"/>
        <v>584415298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1971251796</v>
      </c>
      <c r="X46" s="88">
        <f t="shared" si="5"/>
        <v>878450652</v>
      </c>
      <c r="Y46" s="88">
        <f t="shared" si="5"/>
        <v>1092801144</v>
      </c>
      <c r="Z46" s="208">
        <f>+IF(X46&lt;&gt;0,+(Y46/X46)*100,0)</f>
        <v>124.40097135928814</v>
      </c>
      <c r="AA46" s="206">
        <f>SUM(AA44:AA45)</f>
        <v>1346162261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737846204</v>
      </c>
      <c r="D48" s="217">
        <f>SUM(D46:D47)</f>
        <v>0</v>
      </c>
      <c r="E48" s="218">
        <f t="shared" si="6"/>
        <v>1346162261</v>
      </c>
      <c r="F48" s="219">
        <f t="shared" si="6"/>
        <v>1346162261</v>
      </c>
      <c r="G48" s="219">
        <f t="shared" si="6"/>
        <v>486871001</v>
      </c>
      <c r="H48" s="220">
        <f t="shared" si="6"/>
        <v>73931675</v>
      </c>
      <c r="I48" s="220">
        <f t="shared" si="6"/>
        <v>310134964</v>
      </c>
      <c r="J48" s="220">
        <f t="shared" si="6"/>
        <v>870937640</v>
      </c>
      <c r="K48" s="220">
        <f t="shared" si="6"/>
        <v>-2639099</v>
      </c>
      <c r="L48" s="220">
        <f t="shared" si="6"/>
        <v>244800852</v>
      </c>
      <c r="M48" s="219">
        <f t="shared" si="6"/>
        <v>273737105</v>
      </c>
      <c r="N48" s="219">
        <f t="shared" si="6"/>
        <v>515898858</v>
      </c>
      <c r="O48" s="220">
        <f t="shared" si="6"/>
        <v>39798940</v>
      </c>
      <c r="P48" s="220">
        <f t="shared" si="6"/>
        <v>-101797998</v>
      </c>
      <c r="Q48" s="220">
        <f t="shared" si="6"/>
        <v>646414356</v>
      </c>
      <c r="R48" s="220">
        <f t="shared" si="6"/>
        <v>584415298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1971251796</v>
      </c>
      <c r="X48" s="220">
        <f t="shared" si="6"/>
        <v>878450652</v>
      </c>
      <c r="Y48" s="220">
        <f t="shared" si="6"/>
        <v>1092801144</v>
      </c>
      <c r="Z48" s="221">
        <f>+IF(X48&lt;&gt;0,+(Y48/X48)*100,0)</f>
        <v>124.40097135928814</v>
      </c>
      <c r="AA48" s="222">
        <f>SUM(AA46:AA47)</f>
        <v>1346162261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62437465</v>
      </c>
      <c r="D5" s="153">
        <f>SUM(D6:D8)</f>
        <v>0</v>
      </c>
      <c r="E5" s="154">
        <f t="shared" si="0"/>
        <v>58534580</v>
      </c>
      <c r="F5" s="100">
        <f t="shared" si="0"/>
        <v>87155106</v>
      </c>
      <c r="G5" s="100">
        <f t="shared" si="0"/>
        <v>670690</v>
      </c>
      <c r="H5" s="100">
        <f t="shared" si="0"/>
        <v>157921</v>
      </c>
      <c r="I5" s="100">
        <f t="shared" si="0"/>
        <v>456904</v>
      </c>
      <c r="J5" s="100">
        <f t="shared" si="0"/>
        <v>1285515</v>
      </c>
      <c r="K5" s="100">
        <f t="shared" si="0"/>
        <v>766798</v>
      </c>
      <c r="L5" s="100">
        <f t="shared" si="0"/>
        <v>944667</v>
      </c>
      <c r="M5" s="100">
        <f t="shared" si="0"/>
        <v>29273243</v>
      </c>
      <c r="N5" s="100">
        <f t="shared" si="0"/>
        <v>30984708</v>
      </c>
      <c r="O5" s="100">
        <f t="shared" si="0"/>
        <v>3896216</v>
      </c>
      <c r="P5" s="100">
        <f t="shared" si="0"/>
        <v>1966687</v>
      </c>
      <c r="Q5" s="100">
        <f t="shared" si="0"/>
        <v>696996</v>
      </c>
      <c r="R5" s="100">
        <f t="shared" si="0"/>
        <v>6559899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38830122</v>
      </c>
      <c r="X5" s="100">
        <f t="shared" si="0"/>
        <v>44325479</v>
      </c>
      <c r="Y5" s="100">
        <f t="shared" si="0"/>
        <v>-5495357</v>
      </c>
      <c r="Z5" s="137">
        <f>+IF(X5&lt;&gt;0,+(Y5/X5)*100,0)</f>
        <v>-12.39773855574127</v>
      </c>
      <c r="AA5" s="153">
        <f>SUM(AA6:AA8)</f>
        <v>87155106</v>
      </c>
    </row>
    <row r="6" spans="1:27" ht="13.5">
      <c r="A6" s="138" t="s">
        <v>75</v>
      </c>
      <c r="B6" s="136"/>
      <c r="C6" s="155">
        <v>9648290</v>
      </c>
      <c r="D6" s="155"/>
      <c r="E6" s="156"/>
      <c r="F6" s="60">
        <v>6410526</v>
      </c>
      <c r="G6" s="60">
        <v>-7610</v>
      </c>
      <c r="H6" s="60">
        <v>7611</v>
      </c>
      <c r="I6" s="60"/>
      <c r="J6" s="60">
        <v>1</v>
      </c>
      <c r="K6" s="60"/>
      <c r="L6" s="60"/>
      <c r="M6" s="60"/>
      <c r="N6" s="60"/>
      <c r="O6" s="60">
        <v>2532472</v>
      </c>
      <c r="P6" s="60">
        <v>559282</v>
      </c>
      <c r="Q6" s="60">
        <v>696996</v>
      </c>
      <c r="R6" s="60">
        <v>3788750</v>
      </c>
      <c r="S6" s="60"/>
      <c r="T6" s="60"/>
      <c r="U6" s="60"/>
      <c r="V6" s="60"/>
      <c r="W6" s="60">
        <v>3788751</v>
      </c>
      <c r="X6" s="60"/>
      <c r="Y6" s="60">
        <v>3788751</v>
      </c>
      <c r="Z6" s="140"/>
      <c r="AA6" s="62">
        <v>6410526</v>
      </c>
    </row>
    <row r="7" spans="1:27" ht="13.5">
      <c r="A7" s="138" t="s">
        <v>76</v>
      </c>
      <c r="B7" s="136"/>
      <c r="C7" s="157">
        <v>29783524</v>
      </c>
      <c r="D7" s="157"/>
      <c r="E7" s="158">
        <v>58534580</v>
      </c>
      <c r="F7" s="159">
        <v>80744580</v>
      </c>
      <c r="G7" s="159">
        <v>678300</v>
      </c>
      <c r="H7" s="159">
        <v>150310</v>
      </c>
      <c r="I7" s="159">
        <v>456904</v>
      </c>
      <c r="J7" s="159">
        <v>1285514</v>
      </c>
      <c r="K7" s="159">
        <v>766798</v>
      </c>
      <c r="L7" s="159">
        <v>944667</v>
      </c>
      <c r="M7" s="159">
        <v>29273243</v>
      </c>
      <c r="N7" s="159">
        <v>30984708</v>
      </c>
      <c r="O7" s="159">
        <v>1363744</v>
      </c>
      <c r="P7" s="159">
        <v>1407405</v>
      </c>
      <c r="Q7" s="159"/>
      <c r="R7" s="159">
        <v>2771149</v>
      </c>
      <c r="S7" s="159"/>
      <c r="T7" s="159"/>
      <c r="U7" s="159"/>
      <c r="V7" s="159"/>
      <c r="W7" s="159">
        <v>35041371</v>
      </c>
      <c r="X7" s="159">
        <v>44325479</v>
      </c>
      <c r="Y7" s="159">
        <v>-9284108</v>
      </c>
      <c r="Z7" s="141">
        <v>-20.95</v>
      </c>
      <c r="AA7" s="225">
        <v>80744580</v>
      </c>
    </row>
    <row r="8" spans="1:27" ht="13.5">
      <c r="A8" s="138" t="s">
        <v>77</v>
      </c>
      <c r="B8" s="136"/>
      <c r="C8" s="155">
        <v>23005651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275228066</v>
      </c>
      <c r="D9" s="153">
        <f>SUM(D10:D14)</f>
        <v>0</v>
      </c>
      <c r="E9" s="154">
        <f t="shared" si="1"/>
        <v>333296316</v>
      </c>
      <c r="F9" s="100">
        <f t="shared" si="1"/>
        <v>312657644</v>
      </c>
      <c r="G9" s="100">
        <f t="shared" si="1"/>
        <v>16662230</v>
      </c>
      <c r="H9" s="100">
        <f t="shared" si="1"/>
        <v>24019900</v>
      </c>
      <c r="I9" s="100">
        <f t="shared" si="1"/>
        <v>17611778</v>
      </c>
      <c r="J9" s="100">
        <f t="shared" si="1"/>
        <v>58293908</v>
      </c>
      <c r="K9" s="100">
        <f t="shared" si="1"/>
        <v>16212363</v>
      </c>
      <c r="L9" s="100">
        <f t="shared" si="1"/>
        <v>11921390</v>
      </c>
      <c r="M9" s="100">
        <f t="shared" si="1"/>
        <v>17740232</v>
      </c>
      <c r="N9" s="100">
        <f t="shared" si="1"/>
        <v>45873985</v>
      </c>
      <c r="O9" s="100">
        <f t="shared" si="1"/>
        <v>10429706</v>
      </c>
      <c r="P9" s="100">
        <f t="shared" si="1"/>
        <v>8801213</v>
      </c>
      <c r="Q9" s="100">
        <f t="shared" si="1"/>
        <v>9132112</v>
      </c>
      <c r="R9" s="100">
        <f t="shared" si="1"/>
        <v>28363031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132530924</v>
      </c>
      <c r="X9" s="100">
        <f t="shared" si="1"/>
        <v>218513751</v>
      </c>
      <c r="Y9" s="100">
        <f t="shared" si="1"/>
        <v>-85982827</v>
      </c>
      <c r="Z9" s="137">
        <f>+IF(X9&lt;&gt;0,+(Y9/X9)*100,0)</f>
        <v>-39.348931866535025</v>
      </c>
      <c r="AA9" s="102">
        <f>SUM(AA10:AA14)</f>
        <v>312657644</v>
      </c>
    </row>
    <row r="10" spans="1:27" ht="13.5">
      <c r="A10" s="138" t="s">
        <v>79</v>
      </c>
      <c r="B10" s="136"/>
      <c r="C10" s="155">
        <v>20794220</v>
      </c>
      <c r="D10" s="155"/>
      <c r="E10" s="156">
        <v>57000000</v>
      </c>
      <c r="F10" s="60">
        <v>11894704</v>
      </c>
      <c r="G10" s="60">
        <v>-6975</v>
      </c>
      <c r="H10" s="60">
        <v>947935</v>
      </c>
      <c r="I10" s="60"/>
      <c r="J10" s="60">
        <v>940960</v>
      </c>
      <c r="K10" s="60">
        <v>981136</v>
      </c>
      <c r="L10" s="60">
        <v>822650</v>
      </c>
      <c r="M10" s="60">
        <v>-520526</v>
      </c>
      <c r="N10" s="60">
        <v>1283260</v>
      </c>
      <c r="O10" s="60">
        <v>901418</v>
      </c>
      <c r="P10" s="60">
        <v>247451</v>
      </c>
      <c r="Q10" s="60">
        <v>569486</v>
      </c>
      <c r="R10" s="60">
        <v>1718355</v>
      </c>
      <c r="S10" s="60"/>
      <c r="T10" s="60"/>
      <c r="U10" s="60"/>
      <c r="V10" s="60"/>
      <c r="W10" s="60">
        <v>3942575</v>
      </c>
      <c r="X10" s="60">
        <v>28850000</v>
      </c>
      <c r="Y10" s="60">
        <v>-24907425</v>
      </c>
      <c r="Z10" s="140">
        <v>-86.33</v>
      </c>
      <c r="AA10" s="62">
        <v>11894704</v>
      </c>
    </row>
    <row r="11" spans="1:27" ht="13.5">
      <c r="A11" s="138" t="s">
        <v>80</v>
      </c>
      <c r="B11" s="136"/>
      <c r="C11" s="155">
        <v>30154163</v>
      </c>
      <c r="D11" s="155"/>
      <c r="E11" s="156">
        <v>34720000</v>
      </c>
      <c r="F11" s="60">
        <v>58886590</v>
      </c>
      <c r="G11" s="60">
        <v>-16234</v>
      </c>
      <c r="H11" s="60">
        <v>2595971</v>
      </c>
      <c r="I11" s="60">
        <v>1220251</v>
      </c>
      <c r="J11" s="60">
        <v>3799988</v>
      </c>
      <c r="K11" s="60">
        <v>289915</v>
      </c>
      <c r="L11" s="60">
        <v>98336</v>
      </c>
      <c r="M11" s="60">
        <v>644709</v>
      </c>
      <c r="N11" s="60">
        <v>1032960</v>
      </c>
      <c r="O11" s="60">
        <v>578767</v>
      </c>
      <c r="P11" s="60">
        <v>1709012</v>
      </c>
      <c r="Q11" s="60">
        <v>172818</v>
      </c>
      <c r="R11" s="60">
        <v>2460597</v>
      </c>
      <c r="S11" s="60"/>
      <c r="T11" s="60"/>
      <c r="U11" s="60"/>
      <c r="V11" s="60"/>
      <c r="W11" s="60">
        <v>7293545</v>
      </c>
      <c r="X11" s="60">
        <v>25890000</v>
      </c>
      <c r="Y11" s="60">
        <v>-18596455</v>
      </c>
      <c r="Z11" s="140">
        <v>-71.83</v>
      </c>
      <c r="AA11" s="62">
        <v>58886590</v>
      </c>
    </row>
    <row r="12" spans="1:27" ht="13.5">
      <c r="A12" s="138" t="s">
        <v>81</v>
      </c>
      <c r="B12" s="136"/>
      <c r="C12" s="155">
        <v>16494935</v>
      </c>
      <c r="D12" s="155"/>
      <c r="E12" s="156">
        <v>12400000</v>
      </c>
      <c r="F12" s="60">
        <v>19000000</v>
      </c>
      <c r="G12" s="60">
        <v>-2205</v>
      </c>
      <c r="H12" s="60">
        <v>143964</v>
      </c>
      <c r="I12" s="60">
        <v>64733</v>
      </c>
      <c r="J12" s="60">
        <v>206492</v>
      </c>
      <c r="K12" s="60">
        <v>629121</v>
      </c>
      <c r="L12" s="60">
        <v>830410</v>
      </c>
      <c r="M12" s="60">
        <v>62257</v>
      </c>
      <c r="N12" s="60">
        <v>1521788</v>
      </c>
      <c r="O12" s="60">
        <v>894140</v>
      </c>
      <c r="P12" s="60">
        <v>1436737</v>
      </c>
      <c r="Q12" s="60">
        <v>2924338</v>
      </c>
      <c r="R12" s="60">
        <v>5255215</v>
      </c>
      <c r="S12" s="60"/>
      <c r="T12" s="60"/>
      <c r="U12" s="60"/>
      <c r="V12" s="60"/>
      <c r="W12" s="60">
        <v>6983495</v>
      </c>
      <c r="X12" s="60">
        <v>8900000</v>
      </c>
      <c r="Y12" s="60">
        <v>-1916505</v>
      </c>
      <c r="Z12" s="140">
        <v>-21.53</v>
      </c>
      <c r="AA12" s="62">
        <v>19000000</v>
      </c>
    </row>
    <row r="13" spans="1:27" ht="13.5">
      <c r="A13" s="138" t="s">
        <v>82</v>
      </c>
      <c r="B13" s="136"/>
      <c r="C13" s="155">
        <v>205226629</v>
      </c>
      <c r="D13" s="155"/>
      <c r="E13" s="156">
        <v>229176316</v>
      </c>
      <c r="F13" s="60">
        <v>221676350</v>
      </c>
      <c r="G13" s="60">
        <v>16703021</v>
      </c>
      <c r="H13" s="60">
        <v>20316653</v>
      </c>
      <c r="I13" s="60">
        <v>16326794</v>
      </c>
      <c r="J13" s="60">
        <v>53346468</v>
      </c>
      <c r="K13" s="60">
        <v>14312191</v>
      </c>
      <c r="L13" s="60">
        <v>10169994</v>
      </c>
      <c r="M13" s="60">
        <v>17553792</v>
      </c>
      <c r="N13" s="60">
        <v>42035977</v>
      </c>
      <c r="O13" s="60">
        <v>8055381</v>
      </c>
      <c r="P13" s="60">
        <v>5408013</v>
      </c>
      <c r="Q13" s="60">
        <v>5465470</v>
      </c>
      <c r="R13" s="60">
        <v>18928864</v>
      </c>
      <c r="S13" s="60"/>
      <c r="T13" s="60"/>
      <c r="U13" s="60"/>
      <c r="V13" s="60"/>
      <c r="W13" s="60">
        <v>114311309</v>
      </c>
      <c r="X13" s="60">
        <v>154873751</v>
      </c>
      <c r="Y13" s="60">
        <v>-40562442</v>
      </c>
      <c r="Z13" s="140">
        <v>-26.19</v>
      </c>
      <c r="AA13" s="62">
        <v>221676350</v>
      </c>
    </row>
    <row r="14" spans="1:27" ht="13.5">
      <c r="A14" s="138" t="s">
        <v>83</v>
      </c>
      <c r="B14" s="136"/>
      <c r="C14" s="157">
        <v>2558119</v>
      </c>
      <c r="D14" s="157"/>
      <c r="E14" s="158"/>
      <c r="F14" s="159">
        <v>1200000</v>
      </c>
      <c r="G14" s="159">
        <v>-15377</v>
      </c>
      <c r="H14" s="159">
        <v>15377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1200000</v>
      </c>
    </row>
    <row r="15" spans="1:27" ht="13.5">
      <c r="A15" s="135" t="s">
        <v>84</v>
      </c>
      <c r="B15" s="142"/>
      <c r="C15" s="153">
        <f aca="true" t="shared" si="2" ref="C15:Y15">SUM(C16:C18)</f>
        <v>320930028</v>
      </c>
      <c r="D15" s="153">
        <f>SUM(D16:D18)</f>
        <v>0</v>
      </c>
      <c r="E15" s="154">
        <f t="shared" si="2"/>
        <v>408210546</v>
      </c>
      <c r="F15" s="100">
        <f t="shared" si="2"/>
        <v>529922276</v>
      </c>
      <c r="G15" s="100">
        <f t="shared" si="2"/>
        <v>7376580</v>
      </c>
      <c r="H15" s="100">
        <f t="shared" si="2"/>
        <v>12008137</v>
      </c>
      <c r="I15" s="100">
        <f t="shared" si="2"/>
        <v>29271639</v>
      </c>
      <c r="J15" s="100">
        <f t="shared" si="2"/>
        <v>48656356</v>
      </c>
      <c r="K15" s="100">
        <f t="shared" si="2"/>
        <v>36938712</v>
      </c>
      <c r="L15" s="100">
        <f t="shared" si="2"/>
        <v>35661357</v>
      </c>
      <c r="M15" s="100">
        <f t="shared" si="2"/>
        <v>33775927</v>
      </c>
      <c r="N15" s="100">
        <f t="shared" si="2"/>
        <v>106375996</v>
      </c>
      <c r="O15" s="100">
        <f t="shared" si="2"/>
        <v>14913244</v>
      </c>
      <c r="P15" s="100">
        <f t="shared" si="2"/>
        <v>18115071</v>
      </c>
      <c r="Q15" s="100">
        <f t="shared" si="2"/>
        <v>38344031</v>
      </c>
      <c r="R15" s="100">
        <f t="shared" si="2"/>
        <v>71372346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226404698</v>
      </c>
      <c r="X15" s="100">
        <f t="shared" si="2"/>
        <v>263719463</v>
      </c>
      <c r="Y15" s="100">
        <f t="shared" si="2"/>
        <v>-37314765</v>
      </c>
      <c r="Z15" s="137">
        <f>+IF(X15&lt;&gt;0,+(Y15/X15)*100,0)</f>
        <v>-14.149416419826396</v>
      </c>
      <c r="AA15" s="102">
        <f>SUM(AA16:AA18)</f>
        <v>529922276</v>
      </c>
    </row>
    <row r="16" spans="1:27" ht="13.5">
      <c r="A16" s="138" t="s">
        <v>85</v>
      </c>
      <c r="B16" s="136"/>
      <c r="C16" s="155">
        <v>26794501</v>
      </c>
      <c r="D16" s="155"/>
      <c r="E16" s="156"/>
      <c r="F16" s="60">
        <v>73410096</v>
      </c>
      <c r="G16" s="60">
        <v>811329</v>
      </c>
      <c r="H16" s="60">
        <v>1212768</v>
      </c>
      <c r="I16" s="60">
        <v>5187626</v>
      </c>
      <c r="J16" s="60">
        <v>7211723</v>
      </c>
      <c r="K16" s="60">
        <v>3624422</v>
      </c>
      <c r="L16" s="60">
        <v>1033556</v>
      </c>
      <c r="M16" s="60">
        <v>1006811</v>
      </c>
      <c r="N16" s="60">
        <v>5664789</v>
      </c>
      <c r="O16" s="60">
        <v>3131846</v>
      </c>
      <c r="P16" s="60">
        <v>1304596</v>
      </c>
      <c r="Q16" s="60">
        <v>5420169</v>
      </c>
      <c r="R16" s="60">
        <v>9856611</v>
      </c>
      <c r="S16" s="60"/>
      <c r="T16" s="60"/>
      <c r="U16" s="60"/>
      <c r="V16" s="60"/>
      <c r="W16" s="60">
        <v>22733123</v>
      </c>
      <c r="X16" s="60"/>
      <c r="Y16" s="60">
        <v>22733123</v>
      </c>
      <c r="Z16" s="140"/>
      <c r="AA16" s="62">
        <v>73410096</v>
      </c>
    </row>
    <row r="17" spans="1:27" ht="13.5">
      <c r="A17" s="138" t="s">
        <v>86</v>
      </c>
      <c r="B17" s="136"/>
      <c r="C17" s="155">
        <v>254427655</v>
      </c>
      <c r="D17" s="155"/>
      <c r="E17" s="156">
        <v>405010546</v>
      </c>
      <c r="F17" s="60">
        <v>455012180</v>
      </c>
      <c r="G17" s="60">
        <v>6568148</v>
      </c>
      <c r="H17" s="60">
        <v>10390293</v>
      </c>
      <c r="I17" s="60">
        <v>23138347</v>
      </c>
      <c r="J17" s="60">
        <v>40096788</v>
      </c>
      <c r="K17" s="60">
        <v>31096831</v>
      </c>
      <c r="L17" s="60">
        <v>30301340</v>
      </c>
      <c r="M17" s="60">
        <v>25274846</v>
      </c>
      <c r="N17" s="60">
        <v>86673017</v>
      </c>
      <c r="O17" s="60">
        <v>9458031</v>
      </c>
      <c r="P17" s="60">
        <v>15415119</v>
      </c>
      <c r="Q17" s="60">
        <v>30264754</v>
      </c>
      <c r="R17" s="60">
        <v>55137904</v>
      </c>
      <c r="S17" s="60"/>
      <c r="T17" s="60"/>
      <c r="U17" s="60"/>
      <c r="V17" s="60"/>
      <c r="W17" s="60">
        <v>181907709</v>
      </c>
      <c r="X17" s="60">
        <v>260769462</v>
      </c>
      <c r="Y17" s="60">
        <v>-78861753</v>
      </c>
      <c r="Z17" s="140">
        <v>-30.24</v>
      </c>
      <c r="AA17" s="62">
        <v>455012180</v>
      </c>
    </row>
    <row r="18" spans="1:27" ht="13.5">
      <c r="A18" s="138" t="s">
        <v>87</v>
      </c>
      <c r="B18" s="136"/>
      <c r="C18" s="155">
        <v>39707872</v>
      </c>
      <c r="D18" s="155"/>
      <c r="E18" s="156">
        <v>3200000</v>
      </c>
      <c r="F18" s="60">
        <v>1500000</v>
      </c>
      <c r="G18" s="60">
        <v>-2897</v>
      </c>
      <c r="H18" s="60">
        <v>405076</v>
      </c>
      <c r="I18" s="60">
        <v>945666</v>
      </c>
      <c r="J18" s="60">
        <v>1347845</v>
      </c>
      <c r="K18" s="60">
        <v>2217459</v>
      </c>
      <c r="L18" s="60">
        <v>4326461</v>
      </c>
      <c r="M18" s="60">
        <v>7494270</v>
      </c>
      <c r="N18" s="60">
        <v>14038190</v>
      </c>
      <c r="O18" s="60">
        <v>2323367</v>
      </c>
      <c r="P18" s="60">
        <v>1395356</v>
      </c>
      <c r="Q18" s="60">
        <v>2659108</v>
      </c>
      <c r="R18" s="60">
        <v>6377831</v>
      </c>
      <c r="S18" s="60"/>
      <c r="T18" s="60"/>
      <c r="U18" s="60"/>
      <c r="V18" s="60"/>
      <c r="W18" s="60">
        <v>21763866</v>
      </c>
      <c r="X18" s="60">
        <v>2950001</v>
      </c>
      <c r="Y18" s="60">
        <v>18813865</v>
      </c>
      <c r="Z18" s="140">
        <v>637.76</v>
      </c>
      <c r="AA18" s="62">
        <v>1500000</v>
      </c>
    </row>
    <row r="19" spans="1:27" ht="13.5">
      <c r="A19" s="135" t="s">
        <v>88</v>
      </c>
      <c r="B19" s="142"/>
      <c r="C19" s="153">
        <f aca="true" t="shared" si="3" ref="C19:Y19">SUM(C20:C23)</f>
        <v>772317316</v>
      </c>
      <c r="D19" s="153">
        <f>SUM(D20:D23)</f>
        <v>0</v>
      </c>
      <c r="E19" s="154">
        <f t="shared" si="3"/>
        <v>801849824</v>
      </c>
      <c r="F19" s="100">
        <f t="shared" si="3"/>
        <v>740173579</v>
      </c>
      <c r="G19" s="100">
        <f t="shared" si="3"/>
        <v>15480428</v>
      </c>
      <c r="H19" s="100">
        <f t="shared" si="3"/>
        <v>53394050</v>
      </c>
      <c r="I19" s="100">
        <f t="shared" si="3"/>
        <v>54385529</v>
      </c>
      <c r="J19" s="100">
        <f t="shared" si="3"/>
        <v>123260007</v>
      </c>
      <c r="K19" s="100">
        <f t="shared" si="3"/>
        <v>51447629</v>
      </c>
      <c r="L19" s="100">
        <f t="shared" si="3"/>
        <v>51254775</v>
      </c>
      <c r="M19" s="100">
        <f t="shared" si="3"/>
        <v>60467843</v>
      </c>
      <c r="N19" s="100">
        <f t="shared" si="3"/>
        <v>163170247</v>
      </c>
      <c r="O19" s="100">
        <f t="shared" si="3"/>
        <v>41738605</v>
      </c>
      <c r="P19" s="100">
        <f t="shared" si="3"/>
        <v>42043825</v>
      </c>
      <c r="Q19" s="100">
        <f t="shared" si="3"/>
        <v>52084197</v>
      </c>
      <c r="R19" s="100">
        <f t="shared" si="3"/>
        <v>135866627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422296881</v>
      </c>
      <c r="X19" s="100">
        <f t="shared" si="3"/>
        <v>508139529</v>
      </c>
      <c r="Y19" s="100">
        <f t="shared" si="3"/>
        <v>-85842648</v>
      </c>
      <c r="Z19" s="137">
        <f>+IF(X19&lt;&gt;0,+(Y19/X19)*100,0)</f>
        <v>-16.893519023984453</v>
      </c>
      <c r="AA19" s="102">
        <f>SUM(AA20:AA23)</f>
        <v>740173579</v>
      </c>
    </row>
    <row r="20" spans="1:27" ht="13.5">
      <c r="A20" s="138" t="s">
        <v>89</v>
      </c>
      <c r="B20" s="136"/>
      <c r="C20" s="155">
        <v>301576122</v>
      </c>
      <c r="D20" s="155"/>
      <c r="E20" s="156">
        <v>282485789</v>
      </c>
      <c r="F20" s="60">
        <v>282371749</v>
      </c>
      <c r="G20" s="60">
        <v>7728140</v>
      </c>
      <c r="H20" s="60">
        <v>27469357</v>
      </c>
      <c r="I20" s="60">
        <v>35400191</v>
      </c>
      <c r="J20" s="60">
        <v>70597688</v>
      </c>
      <c r="K20" s="60">
        <v>19234270</v>
      </c>
      <c r="L20" s="60">
        <v>20772750</v>
      </c>
      <c r="M20" s="60">
        <v>19645092</v>
      </c>
      <c r="N20" s="60">
        <v>59652112</v>
      </c>
      <c r="O20" s="60">
        <v>7318625</v>
      </c>
      <c r="P20" s="60">
        <v>17068751</v>
      </c>
      <c r="Q20" s="60">
        <v>23116738</v>
      </c>
      <c r="R20" s="60">
        <v>47504114</v>
      </c>
      <c r="S20" s="60"/>
      <c r="T20" s="60"/>
      <c r="U20" s="60"/>
      <c r="V20" s="60"/>
      <c r="W20" s="60">
        <v>177753914</v>
      </c>
      <c r="X20" s="60">
        <v>190662369</v>
      </c>
      <c r="Y20" s="60">
        <v>-12908455</v>
      </c>
      <c r="Z20" s="140">
        <v>-6.77</v>
      </c>
      <c r="AA20" s="62">
        <v>282371749</v>
      </c>
    </row>
    <row r="21" spans="1:27" ht="13.5">
      <c r="A21" s="138" t="s">
        <v>90</v>
      </c>
      <c r="B21" s="136"/>
      <c r="C21" s="155">
        <v>202103449</v>
      </c>
      <c r="D21" s="155"/>
      <c r="E21" s="156">
        <v>193000000</v>
      </c>
      <c r="F21" s="60">
        <v>200200000</v>
      </c>
      <c r="G21" s="60">
        <v>4494497</v>
      </c>
      <c r="H21" s="60">
        <v>16196853</v>
      </c>
      <c r="I21" s="60">
        <v>12149870</v>
      </c>
      <c r="J21" s="60">
        <v>32841220</v>
      </c>
      <c r="K21" s="60">
        <v>20004875</v>
      </c>
      <c r="L21" s="60">
        <v>13875325</v>
      </c>
      <c r="M21" s="60">
        <v>13289433</v>
      </c>
      <c r="N21" s="60">
        <v>47169633</v>
      </c>
      <c r="O21" s="60">
        <v>16952236</v>
      </c>
      <c r="P21" s="60">
        <v>11601511</v>
      </c>
      <c r="Q21" s="60">
        <v>9739605</v>
      </c>
      <c r="R21" s="60">
        <v>38293352</v>
      </c>
      <c r="S21" s="60"/>
      <c r="T21" s="60"/>
      <c r="U21" s="60"/>
      <c r="V21" s="60"/>
      <c r="W21" s="60">
        <v>118304205</v>
      </c>
      <c r="X21" s="60">
        <v>81413126</v>
      </c>
      <c r="Y21" s="60">
        <v>36891079</v>
      </c>
      <c r="Z21" s="140">
        <v>45.31</v>
      </c>
      <c r="AA21" s="62">
        <v>200200000</v>
      </c>
    </row>
    <row r="22" spans="1:27" ht="13.5">
      <c r="A22" s="138" t="s">
        <v>91</v>
      </c>
      <c r="B22" s="136"/>
      <c r="C22" s="157">
        <v>243900447</v>
      </c>
      <c r="D22" s="157"/>
      <c r="E22" s="158">
        <v>314364035</v>
      </c>
      <c r="F22" s="159">
        <v>234764040</v>
      </c>
      <c r="G22" s="159">
        <v>507994</v>
      </c>
      <c r="H22" s="159">
        <v>9174385</v>
      </c>
      <c r="I22" s="159">
        <v>6486796</v>
      </c>
      <c r="J22" s="159">
        <v>16169175</v>
      </c>
      <c r="K22" s="159">
        <v>12061114</v>
      </c>
      <c r="L22" s="159">
        <v>9906305</v>
      </c>
      <c r="M22" s="159">
        <v>25936891</v>
      </c>
      <c r="N22" s="159">
        <v>47904310</v>
      </c>
      <c r="O22" s="159">
        <v>15449987</v>
      </c>
      <c r="P22" s="159">
        <v>12631252</v>
      </c>
      <c r="Q22" s="159">
        <v>18727522</v>
      </c>
      <c r="R22" s="159">
        <v>46808761</v>
      </c>
      <c r="S22" s="159"/>
      <c r="T22" s="159"/>
      <c r="U22" s="159"/>
      <c r="V22" s="159"/>
      <c r="W22" s="159">
        <v>110882246</v>
      </c>
      <c r="X22" s="159">
        <v>226064034</v>
      </c>
      <c r="Y22" s="159">
        <v>-115181788</v>
      </c>
      <c r="Z22" s="141">
        <v>-50.95</v>
      </c>
      <c r="AA22" s="225">
        <v>234764040</v>
      </c>
    </row>
    <row r="23" spans="1:27" ht="13.5">
      <c r="A23" s="138" t="s">
        <v>92</v>
      </c>
      <c r="B23" s="136"/>
      <c r="C23" s="155">
        <v>24737298</v>
      </c>
      <c r="D23" s="155"/>
      <c r="E23" s="156">
        <v>12000000</v>
      </c>
      <c r="F23" s="60">
        <v>22837790</v>
      </c>
      <c r="G23" s="60">
        <v>2749797</v>
      </c>
      <c r="H23" s="60">
        <v>553455</v>
      </c>
      <c r="I23" s="60">
        <v>348672</v>
      </c>
      <c r="J23" s="60">
        <v>3651924</v>
      </c>
      <c r="K23" s="60">
        <v>147370</v>
      </c>
      <c r="L23" s="60">
        <v>6700395</v>
      </c>
      <c r="M23" s="60">
        <v>1596427</v>
      </c>
      <c r="N23" s="60">
        <v>8444192</v>
      </c>
      <c r="O23" s="60">
        <v>2017757</v>
      </c>
      <c r="P23" s="60">
        <v>742311</v>
      </c>
      <c r="Q23" s="60">
        <v>500332</v>
      </c>
      <c r="R23" s="60">
        <v>3260400</v>
      </c>
      <c r="S23" s="60"/>
      <c r="T23" s="60"/>
      <c r="U23" s="60"/>
      <c r="V23" s="60"/>
      <c r="W23" s="60">
        <v>15356516</v>
      </c>
      <c r="X23" s="60">
        <v>10000000</v>
      </c>
      <c r="Y23" s="60">
        <v>5356516</v>
      </c>
      <c r="Z23" s="140">
        <v>53.57</v>
      </c>
      <c r="AA23" s="62">
        <v>22837790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1430912875</v>
      </c>
      <c r="D25" s="217">
        <f>+D5+D9+D15+D19+D24</f>
        <v>0</v>
      </c>
      <c r="E25" s="230">
        <f t="shared" si="4"/>
        <v>1601891266</v>
      </c>
      <c r="F25" s="219">
        <f t="shared" si="4"/>
        <v>1669908605</v>
      </c>
      <c r="G25" s="219">
        <f t="shared" si="4"/>
        <v>40189928</v>
      </c>
      <c r="H25" s="219">
        <f t="shared" si="4"/>
        <v>89580008</v>
      </c>
      <c r="I25" s="219">
        <f t="shared" si="4"/>
        <v>101725850</v>
      </c>
      <c r="J25" s="219">
        <f t="shared" si="4"/>
        <v>231495786</v>
      </c>
      <c r="K25" s="219">
        <f t="shared" si="4"/>
        <v>105365502</v>
      </c>
      <c r="L25" s="219">
        <f t="shared" si="4"/>
        <v>99782189</v>
      </c>
      <c r="M25" s="219">
        <f t="shared" si="4"/>
        <v>141257245</v>
      </c>
      <c r="N25" s="219">
        <f t="shared" si="4"/>
        <v>346404936</v>
      </c>
      <c r="O25" s="219">
        <f t="shared" si="4"/>
        <v>70977771</v>
      </c>
      <c r="P25" s="219">
        <f t="shared" si="4"/>
        <v>70926796</v>
      </c>
      <c r="Q25" s="219">
        <f t="shared" si="4"/>
        <v>100257336</v>
      </c>
      <c r="R25" s="219">
        <f t="shared" si="4"/>
        <v>242161903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820062625</v>
      </c>
      <c r="X25" s="219">
        <f t="shared" si="4"/>
        <v>1034698222</v>
      </c>
      <c r="Y25" s="219">
        <f t="shared" si="4"/>
        <v>-214635597</v>
      </c>
      <c r="Z25" s="231">
        <f>+IF(X25&lt;&gt;0,+(Y25/X25)*100,0)</f>
        <v>-20.74378716773324</v>
      </c>
      <c r="AA25" s="232">
        <f>+AA5+AA9+AA15+AA19+AA24</f>
        <v>1669908605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849897181</v>
      </c>
      <c r="D28" s="155"/>
      <c r="E28" s="156">
        <v>999316736</v>
      </c>
      <c r="F28" s="60">
        <v>956739549</v>
      </c>
      <c r="G28" s="60">
        <v>28478083</v>
      </c>
      <c r="H28" s="60">
        <v>55569815</v>
      </c>
      <c r="I28" s="60">
        <v>58749327</v>
      </c>
      <c r="J28" s="60">
        <v>142797225</v>
      </c>
      <c r="K28" s="60">
        <v>68472127</v>
      </c>
      <c r="L28" s="60">
        <v>54670396</v>
      </c>
      <c r="M28" s="60">
        <v>71593117</v>
      </c>
      <c r="N28" s="60">
        <v>194735640</v>
      </c>
      <c r="O28" s="60">
        <v>51694757</v>
      </c>
      <c r="P28" s="60">
        <v>39935806</v>
      </c>
      <c r="Q28" s="60">
        <v>52673257</v>
      </c>
      <c r="R28" s="60">
        <v>144303820</v>
      </c>
      <c r="S28" s="60"/>
      <c r="T28" s="60"/>
      <c r="U28" s="60"/>
      <c r="V28" s="60"/>
      <c r="W28" s="60">
        <v>481836685</v>
      </c>
      <c r="X28" s="60">
        <v>653105609</v>
      </c>
      <c r="Y28" s="60">
        <v>-171268924</v>
      </c>
      <c r="Z28" s="140">
        <v>-26.22</v>
      </c>
      <c r="AA28" s="155">
        <v>956739549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5170270</v>
      </c>
      <c r="D31" s="155"/>
      <c r="E31" s="156">
        <v>394819077</v>
      </c>
      <c r="F31" s="60">
        <v>85600000</v>
      </c>
      <c r="G31" s="60">
        <v>6757094</v>
      </c>
      <c r="H31" s="60">
        <v>13411704</v>
      </c>
      <c r="I31" s="60">
        <v>12936548</v>
      </c>
      <c r="J31" s="60">
        <v>33105346</v>
      </c>
      <c r="K31" s="60">
        <v>21954459</v>
      </c>
      <c r="L31" s="60">
        <v>28327285</v>
      </c>
      <c r="M31" s="60">
        <v>24487340</v>
      </c>
      <c r="N31" s="60">
        <v>74769084</v>
      </c>
      <c r="O31" s="60">
        <v>10439661</v>
      </c>
      <c r="P31" s="60">
        <v>19408073</v>
      </c>
      <c r="Q31" s="60">
        <v>469597</v>
      </c>
      <c r="R31" s="60">
        <v>30317331</v>
      </c>
      <c r="S31" s="60"/>
      <c r="T31" s="60"/>
      <c r="U31" s="60"/>
      <c r="V31" s="60"/>
      <c r="W31" s="60">
        <v>138191761</v>
      </c>
      <c r="X31" s="60">
        <v>38075000</v>
      </c>
      <c r="Y31" s="60">
        <v>100116761</v>
      </c>
      <c r="Z31" s="140">
        <v>262.95</v>
      </c>
      <c r="AA31" s="62">
        <v>85600000</v>
      </c>
    </row>
    <row r="32" spans="1:27" ht="13.5">
      <c r="A32" s="236" t="s">
        <v>46</v>
      </c>
      <c r="B32" s="136"/>
      <c r="C32" s="210">
        <f aca="true" t="shared" si="5" ref="C32:Y32">SUM(C28:C31)</f>
        <v>855067451</v>
      </c>
      <c r="D32" s="210">
        <f>SUM(D28:D31)</f>
        <v>0</v>
      </c>
      <c r="E32" s="211">
        <f t="shared" si="5"/>
        <v>1394135813</v>
      </c>
      <c r="F32" s="77">
        <f t="shared" si="5"/>
        <v>1042339549</v>
      </c>
      <c r="G32" s="77">
        <f t="shared" si="5"/>
        <v>35235177</v>
      </c>
      <c r="H32" s="77">
        <f t="shared" si="5"/>
        <v>68981519</v>
      </c>
      <c r="I32" s="77">
        <f t="shared" si="5"/>
        <v>71685875</v>
      </c>
      <c r="J32" s="77">
        <f t="shared" si="5"/>
        <v>175902571</v>
      </c>
      <c r="K32" s="77">
        <f t="shared" si="5"/>
        <v>90426586</v>
      </c>
      <c r="L32" s="77">
        <f t="shared" si="5"/>
        <v>82997681</v>
      </c>
      <c r="M32" s="77">
        <f t="shared" si="5"/>
        <v>96080457</v>
      </c>
      <c r="N32" s="77">
        <f t="shared" si="5"/>
        <v>269504724</v>
      </c>
      <c r="O32" s="77">
        <f t="shared" si="5"/>
        <v>62134418</v>
      </c>
      <c r="P32" s="77">
        <f t="shared" si="5"/>
        <v>59343879</v>
      </c>
      <c r="Q32" s="77">
        <f t="shared" si="5"/>
        <v>53142854</v>
      </c>
      <c r="R32" s="77">
        <f t="shared" si="5"/>
        <v>174621151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620028446</v>
      </c>
      <c r="X32" s="77">
        <f t="shared" si="5"/>
        <v>691180609</v>
      </c>
      <c r="Y32" s="77">
        <f t="shared" si="5"/>
        <v>-71152163</v>
      </c>
      <c r="Z32" s="212">
        <f>+IF(X32&lt;&gt;0,+(Y32/X32)*100,0)</f>
        <v>-10.294293860897362</v>
      </c>
      <c r="AA32" s="79">
        <f>SUM(AA28:AA31)</f>
        <v>1042339549</v>
      </c>
    </row>
    <row r="33" spans="1:27" ht="13.5">
      <c r="A33" s="237" t="s">
        <v>51</v>
      </c>
      <c r="B33" s="136" t="s">
        <v>137</v>
      </c>
      <c r="C33" s="155">
        <v>107512620</v>
      </c>
      <c r="D33" s="155"/>
      <c r="E33" s="156">
        <v>77300000</v>
      </c>
      <c r="F33" s="60"/>
      <c r="G33" s="60">
        <v>1864917</v>
      </c>
      <c r="H33" s="60">
        <v>9156459</v>
      </c>
      <c r="I33" s="60">
        <v>13584363</v>
      </c>
      <c r="J33" s="60">
        <v>24605739</v>
      </c>
      <c r="K33" s="60">
        <v>2222758</v>
      </c>
      <c r="L33" s="60">
        <v>5867894</v>
      </c>
      <c r="M33" s="60">
        <v>1889988</v>
      </c>
      <c r="N33" s="60">
        <v>9980640</v>
      </c>
      <c r="O33" s="60">
        <v>2614713</v>
      </c>
      <c r="P33" s="60">
        <v>5011315</v>
      </c>
      <c r="Q33" s="60">
        <v>3735190</v>
      </c>
      <c r="R33" s="60">
        <v>11361218</v>
      </c>
      <c r="S33" s="60"/>
      <c r="T33" s="60"/>
      <c r="U33" s="60"/>
      <c r="V33" s="60"/>
      <c r="W33" s="60">
        <v>45947597</v>
      </c>
      <c r="X33" s="60"/>
      <c r="Y33" s="60">
        <v>45947597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468332804</v>
      </c>
      <c r="D35" s="155"/>
      <c r="E35" s="156">
        <v>130455453</v>
      </c>
      <c r="F35" s="60">
        <v>627569056</v>
      </c>
      <c r="G35" s="60">
        <v>3089834</v>
      </c>
      <c r="H35" s="60">
        <v>11442030</v>
      </c>
      <c r="I35" s="60">
        <v>16455613</v>
      </c>
      <c r="J35" s="60">
        <v>30987477</v>
      </c>
      <c r="K35" s="60">
        <v>12716158</v>
      </c>
      <c r="L35" s="60">
        <v>10916614</v>
      </c>
      <c r="M35" s="60">
        <v>43286800</v>
      </c>
      <c r="N35" s="60">
        <v>66919572</v>
      </c>
      <c r="O35" s="60">
        <v>6228639</v>
      </c>
      <c r="P35" s="60">
        <v>6571602</v>
      </c>
      <c r="Q35" s="60">
        <v>43379292</v>
      </c>
      <c r="R35" s="60">
        <v>56179533</v>
      </c>
      <c r="S35" s="60"/>
      <c r="T35" s="60"/>
      <c r="U35" s="60"/>
      <c r="V35" s="60"/>
      <c r="W35" s="60">
        <v>154086582</v>
      </c>
      <c r="X35" s="60">
        <v>235582139</v>
      </c>
      <c r="Y35" s="60">
        <v>-81495557</v>
      </c>
      <c r="Z35" s="140">
        <v>-34.59</v>
      </c>
      <c r="AA35" s="62">
        <v>627569056</v>
      </c>
    </row>
    <row r="36" spans="1:27" ht="13.5">
      <c r="A36" s="238" t="s">
        <v>139</v>
      </c>
      <c r="B36" s="149"/>
      <c r="C36" s="222">
        <f aca="true" t="shared" si="6" ref="C36:Y36">SUM(C32:C35)</f>
        <v>1430912875</v>
      </c>
      <c r="D36" s="222">
        <f>SUM(D32:D35)</f>
        <v>0</v>
      </c>
      <c r="E36" s="218">
        <f t="shared" si="6"/>
        <v>1601891266</v>
      </c>
      <c r="F36" s="220">
        <f t="shared" si="6"/>
        <v>1669908605</v>
      </c>
      <c r="G36" s="220">
        <f t="shared" si="6"/>
        <v>40189928</v>
      </c>
      <c r="H36" s="220">
        <f t="shared" si="6"/>
        <v>89580008</v>
      </c>
      <c r="I36" s="220">
        <f t="shared" si="6"/>
        <v>101725851</v>
      </c>
      <c r="J36" s="220">
        <f t="shared" si="6"/>
        <v>231495787</v>
      </c>
      <c r="K36" s="220">
        <f t="shared" si="6"/>
        <v>105365502</v>
      </c>
      <c r="L36" s="220">
        <f t="shared" si="6"/>
        <v>99782189</v>
      </c>
      <c r="M36" s="220">
        <f t="shared" si="6"/>
        <v>141257245</v>
      </c>
      <c r="N36" s="220">
        <f t="shared" si="6"/>
        <v>346404936</v>
      </c>
      <c r="O36" s="220">
        <f t="shared" si="6"/>
        <v>70977770</v>
      </c>
      <c r="P36" s="220">
        <f t="shared" si="6"/>
        <v>70926796</v>
      </c>
      <c r="Q36" s="220">
        <f t="shared" si="6"/>
        <v>100257336</v>
      </c>
      <c r="R36" s="220">
        <f t="shared" si="6"/>
        <v>242161902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820062625</v>
      </c>
      <c r="X36" s="220">
        <f t="shared" si="6"/>
        <v>926762748</v>
      </c>
      <c r="Y36" s="220">
        <f t="shared" si="6"/>
        <v>-106700123</v>
      </c>
      <c r="Z36" s="221">
        <f>+IF(X36&lt;&gt;0,+(Y36/X36)*100,0)</f>
        <v>-11.513208016859132</v>
      </c>
      <c r="AA36" s="239">
        <f>SUM(AA32:AA35)</f>
        <v>1669908605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285651012</v>
      </c>
      <c r="D6" s="155"/>
      <c r="E6" s="59">
        <v>200400000</v>
      </c>
      <c r="F6" s="60">
        <v>200400000</v>
      </c>
      <c r="G6" s="60">
        <v>459805097</v>
      </c>
      <c r="H6" s="60">
        <v>238536098</v>
      </c>
      <c r="I6" s="60">
        <v>689216642</v>
      </c>
      <c r="J6" s="60">
        <v>689216642</v>
      </c>
      <c r="K6" s="60">
        <v>512451146</v>
      </c>
      <c r="L6" s="60">
        <v>778260210</v>
      </c>
      <c r="M6" s="60">
        <v>491899850</v>
      </c>
      <c r="N6" s="60">
        <v>491899850</v>
      </c>
      <c r="O6" s="60">
        <v>267946250</v>
      </c>
      <c r="P6" s="60">
        <v>160557687</v>
      </c>
      <c r="Q6" s="60">
        <v>294382723</v>
      </c>
      <c r="R6" s="60">
        <v>294382723</v>
      </c>
      <c r="S6" s="60"/>
      <c r="T6" s="60"/>
      <c r="U6" s="60"/>
      <c r="V6" s="60"/>
      <c r="W6" s="60">
        <v>294382723</v>
      </c>
      <c r="X6" s="60">
        <v>150300000</v>
      </c>
      <c r="Y6" s="60">
        <v>144082723</v>
      </c>
      <c r="Z6" s="140">
        <v>95.86</v>
      </c>
      <c r="AA6" s="62">
        <v>200400000</v>
      </c>
    </row>
    <row r="7" spans="1:27" ht="13.5">
      <c r="A7" s="249" t="s">
        <v>144</v>
      </c>
      <c r="B7" s="182"/>
      <c r="C7" s="155">
        <v>1347374282</v>
      </c>
      <c r="D7" s="155"/>
      <c r="E7" s="59">
        <v>2027434934</v>
      </c>
      <c r="F7" s="60">
        <v>1801045029</v>
      </c>
      <c r="G7" s="60">
        <v>1188323628</v>
      </c>
      <c r="H7" s="60">
        <v>1491494421</v>
      </c>
      <c r="I7" s="60">
        <v>1331788836</v>
      </c>
      <c r="J7" s="60">
        <v>1331788836</v>
      </c>
      <c r="K7" s="60">
        <v>1128649238</v>
      </c>
      <c r="L7" s="60">
        <v>952486560</v>
      </c>
      <c r="M7" s="60">
        <v>1561802514</v>
      </c>
      <c r="N7" s="60">
        <v>1561802514</v>
      </c>
      <c r="O7" s="60">
        <v>1753999018</v>
      </c>
      <c r="P7" s="60">
        <v>2272253172</v>
      </c>
      <c r="Q7" s="60">
        <v>2741841342</v>
      </c>
      <c r="R7" s="60">
        <v>2741841342</v>
      </c>
      <c r="S7" s="60"/>
      <c r="T7" s="60"/>
      <c r="U7" s="60"/>
      <c r="V7" s="60"/>
      <c r="W7" s="60">
        <v>2741841342</v>
      </c>
      <c r="X7" s="60">
        <v>1350783772</v>
      </c>
      <c r="Y7" s="60">
        <v>1391057570</v>
      </c>
      <c r="Z7" s="140">
        <v>102.98</v>
      </c>
      <c r="AA7" s="62">
        <v>1801045029</v>
      </c>
    </row>
    <row r="8" spans="1:27" ht="13.5">
      <c r="A8" s="249" t="s">
        <v>145</v>
      </c>
      <c r="B8" s="182"/>
      <c r="C8" s="155">
        <v>1544070464</v>
      </c>
      <c r="D8" s="155"/>
      <c r="E8" s="59">
        <v>1331200000</v>
      </c>
      <c r="F8" s="60">
        <v>1531200000</v>
      </c>
      <c r="G8" s="60">
        <v>1315081000</v>
      </c>
      <c r="H8" s="60">
        <v>1526554329</v>
      </c>
      <c r="I8" s="60">
        <v>1835586442</v>
      </c>
      <c r="J8" s="60">
        <v>1835586442</v>
      </c>
      <c r="K8" s="60">
        <v>1828385966</v>
      </c>
      <c r="L8" s="60">
        <v>1544070464</v>
      </c>
      <c r="M8" s="60">
        <v>1331200000</v>
      </c>
      <c r="N8" s="60">
        <v>1331200000</v>
      </c>
      <c r="O8" s="60">
        <v>1544070464</v>
      </c>
      <c r="P8" s="60">
        <v>1544070464</v>
      </c>
      <c r="Q8" s="60">
        <v>1470553951</v>
      </c>
      <c r="R8" s="60">
        <v>1470553951</v>
      </c>
      <c r="S8" s="60"/>
      <c r="T8" s="60"/>
      <c r="U8" s="60"/>
      <c r="V8" s="60"/>
      <c r="W8" s="60">
        <v>1470553951</v>
      </c>
      <c r="X8" s="60">
        <v>1148400000</v>
      </c>
      <c r="Y8" s="60">
        <v>322153951</v>
      </c>
      <c r="Z8" s="140">
        <v>28.05</v>
      </c>
      <c r="AA8" s="62">
        <v>1531200000</v>
      </c>
    </row>
    <row r="9" spans="1:27" ht="13.5">
      <c r="A9" s="249" t="s">
        <v>146</v>
      </c>
      <c r="B9" s="182"/>
      <c r="C9" s="155">
        <v>424491159</v>
      </c>
      <c r="D9" s="155"/>
      <c r="E9" s="59">
        <v>518471000</v>
      </c>
      <c r="F9" s="60">
        <v>408471000</v>
      </c>
      <c r="G9" s="60">
        <v>519169350</v>
      </c>
      <c r="H9" s="60">
        <v>452673050</v>
      </c>
      <c r="I9" s="60">
        <v>362458117</v>
      </c>
      <c r="J9" s="60">
        <v>362458117</v>
      </c>
      <c r="K9" s="60">
        <v>349823117</v>
      </c>
      <c r="L9" s="60">
        <v>418738437</v>
      </c>
      <c r="M9" s="60">
        <v>280572485</v>
      </c>
      <c r="N9" s="60">
        <v>280572485</v>
      </c>
      <c r="O9" s="60">
        <v>403480687</v>
      </c>
      <c r="P9" s="60">
        <v>386096291</v>
      </c>
      <c r="Q9" s="60">
        <v>360023128</v>
      </c>
      <c r="R9" s="60">
        <v>360023128</v>
      </c>
      <c r="S9" s="60"/>
      <c r="T9" s="60"/>
      <c r="U9" s="60"/>
      <c r="V9" s="60"/>
      <c r="W9" s="60">
        <v>360023128</v>
      </c>
      <c r="X9" s="60">
        <v>306353250</v>
      </c>
      <c r="Y9" s="60">
        <v>53669878</v>
      </c>
      <c r="Z9" s="140">
        <v>17.52</v>
      </c>
      <c r="AA9" s="62">
        <v>408471000</v>
      </c>
    </row>
    <row r="10" spans="1:27" ht="13.5">
      <c r="A10" s="249" t="s">
        <v>147</v>
      </c>
      <c r="B10" s="182"/>
      <c r="C10" s="155">
        <v>20</v>
      </c>
      <c r="D10" s="155"/>
      <c r="E10" s="59">
        <v>80</v>
      </c>
      <c r="F10" s="60">
        <v>80</v>
      </c>
      <c r="G10" s="159">
        <v>80</v>
      </c>
      <c r="H10" s="159">
        <v>20</v>
      </c>
      <c r="I10" s="159">
        <v>20</v>
      </c>
      <c r="J10" s="60">
        <v>20</v>
      </c>
      <c r="K10" s="159">
        <v>20</v>
      </c>
      <c r="L10" s="159">
        <v>20</v>
      </c>
      <c r="M10" s="60"/>
      <c r="N10" s="159"/>
      <c r="O10" s="159"/>
      <c r="P10" s="159">
        <v>20</v>
      </c>
      <c r="Q10" s="60">
        <v>20</v>
      </c>
      <c r="R10" s="159">
        <v>20</v>
      </c>
      <c r="S10" s="159"/>
      <c r="T10" s="60"/>
      <c r="U10" s="159"/>
      <c r="V10" s="159"/>
      <c r="W10" s="159">
        <v>20</v>
      </c>
      <c r="X10" s="60">
        <v>60</v>
      </c>
      <c r="Y10" s="159">
        <v>-40</v>
      </c>
      <c r="Z10" s="141">
        <v>-66.67</v>
      </c>
      <c r="AA10" s="225">
        <v>80</v>
      </c>
    </row>
    <row r="11" spans="1:27" ht="13.5">
      <c r="A11" s="249" t="s">
        <v>148</v>
      </c>
      <c r="B11" s="182"/>
      <c r="C11" s="155">
        <v>198395729</v>
      </c>
      <c r="D11" s="155"/>
      <c r="E11" s="59">
        <v>200000000</v>
      </c>
      <c r="F11" s="60">
        <v>200000000</v>
      </c>
      <c r="G11" s="60">
        <v>196825219</v>
      </c>
      <c r="H11" s="60">
        <v>194187388</v>
      </c>
      <c r="I11" s="60">
        <v>186066564</v>
      </c>
      <c r="J11" s="60">
        <v>186066564</v>
      </c>
      <c r="K11" s="60">
        <v>192167841</v>
      </c>
      <c r="L11" s="60">
        <v>194228920</v>
      </c>
      <c r="M11" s="60">
        <v>190459081</v>
      </c>
      <c r="N11" s="60">
        <v>190459081</v>
      </c>
      <c r="O11" s="60">
        <v>194256604</v>
      </c>
      <c r="P11" s="60">
        <v>194153718</v>
      </c>
      <c r="Q11" s="60">
        <v>193438673</v>
      </c>
      <c r="R11" s="60">
        <v>193438673</v>
      </c>
      <c r="S11" s="60"/>
      <c r="T11" s="60"/>
      <c r="U11" s="60"/>
      <c r="V11" s="60"/>
      <c r="W11" s="60">
        <v>193438673</v>
      </c>
      <c r="X11" s="60">
        <v>150000000</v>
      </c>
      <c r="Y11" s="60">
        <v>43438673</v>
      </c>
      <c r="Z11" s="140">
        <v>28.96</v>
      </c>
      <c r="AA11" s="62">
        <v>200000000</v>
      </c>
    </row>
    <row r="12" spans="1:27" ht="13.5">
      <c r="A12" s="250" t="s">
        <v>56</v>
      </c>
      <c r="B12" s="251"/>
      <c r="C12" s="168">
        <f aca="true" t="shared" si="0" ref="C12:Y12">SUM(C6:C11)</f>
        <v>3799982666</v>
      </c>
      <c r="D12" s="168">
        <f>SUM(D6:D11)</f>
        <v>0</v>
      </c>
      <c r="E12" s="72">
        <f t="shared" si="0"/>
        <v>4277506014</v>
      </c>
      <c r="F12" s="73">
        <f t="shared" si="0"/>
        <v>4141116109</v>
      </c>
      <c r="G12" s="73">
        <f t="shared" si="0"/>
        <v>3679204374</v>
      </c>
      <c r="H12" s="73">
        <f t="shared" si="0"/>
        <v>3903445306</v>
      </c>
      <c r="I12" s="73">
        <f t="shared" si="0"/>
        <v>4405116621</v>
      </c>
      <c r="J12" s="73">
        <f t="shared" si="0"/>
        <v>4405116621</v>
      </c>
      <c r="K12" s="73">
        <f t="shared" si="0"/>
        <v>4011477328</v>
      </c>
      <c r="L12" s="73">
        <f t="shared" si="0"/>
        <v>3887784611</v>
      </c>
      <c r="M12" s="73">
        <f t="shared" si="0"/>
        <v>3855933930</v>
      </c>
      <c r="N12" s="73">
        <f t="shared" si="0"/>
        <v>3855933930</v>
      </c>
      <c r="O12" s="73">
        <f t="shared" si="0"/>
        <v>4163753023</v>
      </c>
      <c r="P12" s="73">
        <f t="shared" si="0"/>
        <v>4557131352</v>
      </c>
      <c r="Q12" s="73">
        <f t="shared" si="0"/>
        <v>5060239837</v>
      </c>
      <c r="R12" s="73">
        <f t="shared" si="0"/>
        <v>5060239837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5060239837</v>
      </c>
      <c r="X12" s="73">
        <f t="shared" si="0"/>
        <v>3105837082</v>
      </c>
      <c r="Y12" s="73">
        <f t="shared" si="0"/>
        <v>1954402755</v>
      </c>
      <c r="Z12" s="170">
        <f>+IF(X12&lt;&gt;0,+(Y12/X12)*100,0)</f>
        <v>62.92676349080952</v>
      </c>
      <c r="AA12" s="74">
        <f>SUM(AA6:AA11)</f>
        <v>4141116109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64059344</v>
      </c>
      <c r="D15" s="155"/>
      <c r="E15" s="59">
        <v>28147000</v>
      </c>
      <c r="F15" s="60">
        <v>64059344</v>
      </c>
      <c r="G15" s="60">
        <v>28147000</v>
      </c>
      <c r="H15" s="60">
        <v>64059344</v>
      </c>
      <c r="I15" s="60">
        <v>64044294</v>
      </c>
      <c r="J15" s="60">
        <v>64044294</v>
      </c>
      <c r="K15" s="60">
        <v>64059344</v>
      </c>
      <c r="L15" s="60">
        <v>64056216</v>
      </c>
      <c r="M15" s="60">
        <v>64056195</v>
      </c>
      <c r="N15" s="60">
        <v>64056195</v>
      </c>
      <c r="O15" s="60">
        <v>64056195</v>
      </c>
      <c r="P15" s="60">
        <v>64056195</v>
      </c>
      <c r="Q15" s="60">
        <v>64056195</v>
      </c>
      <c r="R15" s="60">
        <v>64056195</v>
      </c>
      <c r="S15" s="60"/>
      <c r="T15" s="60"/>
      <c r="U15" s="60"/>
      <c r="V15" s="60"/>
      <c r="W15" s="60">
        <v>64056195</v>
      </c>
      <c r="X15" s="60">
        <v>48044508</v>
      </c>
      <c r="Y15" s="60">
        <v>16011687</v>
      </c>
      <c r="Z15" s="140">
        <v>33.33</v>
      </c>
      <c r="AA15" s="62">
        <v>64059344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193631195</v>
      </c>
      <c r="D17" s="155"/>
      <c r="E17" s="59">
        <v>197280265</v>
      </c>
      <c r="F17" s="60">
        <v>197280265</v>
      </c>
      <c r="G17" s="60">
        <v>197280265</v>
      </c>
      <c r="H17" s="60">
        <v>194858027</v>
      </c>
      <c r="I17" s="60">
        <v>194858027</v>
      </c>
      <c r="J17" s="60">
        <v>194858027</v>
      </c>
      <c r="K17" s="60">
        <v>194858027</v>
      </c>
      <c r="L17" s="60">
        <v>193631196</v>
      </c>
      <c r="M17" s="60">
        <v>193631196</v>
      </c>
      <c r="N17" s="60">
        <v>193631196</v>
      </c>
      <c r="O17" s="60">
        <v>193631196</v>
      </c>
      <c r="P17" s="60">
        <v>193631196</v>
      </c>
      <c r="Q17" s="60">
        <v>193631196</v>
      </c>
      <c r="R17" s="60">
        <v>193631196</v>
      </c>
      <c r="S17" s="60"/>
      <c r="T17" s="60"/>
      <c r="U17" s="60"/>
      <c r="V17" s="60"/>
      <c r="W17" s="60">
        <v>193631196</v>
      </c>
      <c r="X17" s="60">
        <v>147960199</v>
      </c>
      <c r="Y17" s="60">
        <v>45670997</v>
      </c>
      <c r="Z17" s="140">
        <v>30.87</v>
      </c>
      <c r="AA17" s="62">
        <v>197280265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15326948538</v>
      </c>
      <c r="D19" s="155"/>
      <c r="E19" s="59">
        <v>15931954431</v>
      </c>
      <c r="F19" s="60">
        <v>15989771176</v>
      </c>
      <c r="G19" s="60">
        <v>15099507768</v>
      </c>
      <c r="H19" s="60">
        <v>15339741425</v>
      </c>
      <c r="I19" s="60">
        <v>15369704406</v>
      </c>
      <c r="J19" s="60">
        <v>15369704406</v>
      </c>
      <c r="K19" s="60">
        <v>16166202245</v>
      </c>
      <c r="L19" s="60">
        <v>16308802109</v>
      </c>
      <c r="M19" s="60">
        <v>15491660616</v>
      </c>
      <c r="N19" s="60">
        <v>15491660616</v>
      </c>
      <c r="O19" s="60">
        <v>16068860375</v>
      </c>
      <c r="P19" s="60">
        <v>16071362215</v>
      </c>
      <c r="Q19" s="60">
        <v>15522815054</v>
      </c>
      <c r="R19" s="60">
        <v>15522815054</v>
      </c>
      <c r="S19" s="60"/>
      <c r="T19" s="60"/>
      <c r="U19" s="60"/>
      <c r="V19" s="60"/>
      <c r="W19" s="60">
        <v>15522815054</v>
      </c>
      <c r="X19" s="60">
        <v>11992328382</v>
      </c>
      <c r="Y19" s="60">
        <v>3530486672</v>
      </c>
      <c r="Z19" s="140">
        <v>29.44</v>
      </c>
      <c r="AA19" s="62">
        <v>15989771176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59148972</v>
      </c>
      <c r="D22" s="155"/>
      <c r="E22" s="59">
        <v>60190112</v>
      </c>
      <c r="F22" s="60">
        <v>69690112</v>
      </c>
      <c r="G22" s="60">
        <v>86535778</v>
      </c>
      <c r="H22" s="60">
        <v>434590</v>
      </c>
      <c r="I22" s="60">
        <v>430558</v>
      </c>
      <c r="J22" s="60">
        <v>430558</v>
      </c>
      <c r="K22" s="60">
        <v>426526</v>
      </c>
      <c r="L22" s="60">
        <v>59798863</v>
      </c>
      <c r="M22" s="60">
        <v>60356777</v>
      </c>
      <c r="N22" s="60">
        <v>60356777</v>
      </c>
      <c r="O22" s="60">
        <v>60352887</v>
      </c>
      <c r="P22" s="60">
        <v>61284841</v>
      </c>
      <c r="Q22" s="60">
        <v>61283876</v>
      </c>
      <c r="R22" s="60">
        <v>61283876</v>
      </c>
      <c r="S22" s="60"/>
      <c r="T22" s="60"/>
      <c r="U22" s="60"/>
      <c r="V22" s="60"/>
      <c r="W22" s="60">
        <v>61283876</v>
      </c>
      <c r="X22" s="60">
        <v>52267584</v>
      </c>
      <c r="Y22" s="60">
        <v>9016292</v>
      </c>
      <c r="Z22" s="140">
        <v>17.25</v>
      </c>
      <c r="AA22" s="62">
        <v>69690112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15643788049</v>
      </c>
      <c r="D24" s="168">
        <f>SUM(D15:D23)</f>
        <v>0</v>
      </c>
      <c r="E24" s="76">
        <f t="shared" si="1"/>
        <v>16217571808</v>
      </c>
      <c r="F24" s="77">
        <f t="shared" si="1"/>
        <v>16320800897</v>
      </c>
      <c r="G24" s="77">
        <f t="shared" si="1"/>
        <v>15411470811</v>
      </c>
      <c r="H24" s="77">
        <f t="shared" si="1"/>
        <v>15599093386</v>
      </c>
      <c r="I24" s="77">
        <f t="shared" si="1"/>
        <v>15629037285</v>
      </c>
      <c r="J24" s="77">
        <f t="shared" si="1"/>
        <v>15629037285</v>
      </c>
      <c r="K24" s="77">
        <f t="shared" si="1"/>
        <v>16425546142</v>
      </c>
      <c r="L24" s="77">
        <f t="shared" si="1"/>
        <v>16626288384</v>
      </c>
      <c r="M24" s="77">
        <f t="shared" si="1"/>
        <v>15809704784</v>
      </c>
      <c r="N24" s="77">
        <f t="shared" si="1"/>
        <v>15809704784</v>
      </c>
      <c r="O24" s="77">
        <f t="shared" si="1"/>
        <v>16386900653</v>
      </c>
      <c r="P24" s="77">
        <f t="shared" si="1"/>
        <v>16390334447</v>
      </c>
      <c r="Q24" s="77">
        <f t="shared" si="1"/>
        <v>15841786321</v>
      </c>
      <c r="R24" s="77">
        <f t="shared" si="1"/>
        <v>15841786321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15841786321</v>
      </c>
      <c r="X24" s="77">
        <f t="shared" si="1"/>
        <v>12240600673</v>
      </c>
      <c r="Y24" s="77">
        <f t="shared" si="1"/>
        <v>3601185648</v>
      </c>
      <c r="Z24" s="212">
        <f>+IF(X24&lt;&gt;0,+(Y24/X24)*100,0)</f>
        <v>29.42000759769414</v>
      </c>
      <c r="AA24" s="79">
        <f>SUM(AA15:AA23)</f>
        <v>16320800897</v>
      </c>
    </row>
    <row r="25" spans="1:27" ht="13.5">
      <c r="A25" s="250" t="s">
        <v>159</v>
      </c>
      <c r="B25" s="251"/>
      <c r="C25" s="168">
        <f aca="true" t="shared" si="2" ref="C25:Y25">+C12+C24</f>
        <v>19443770715</v>
      </c>
      <c r="D25" s="168">
        <f>+D12+D24</f>
        <v>0</v>
      </c>
      <c r="E25" s="72">
        <f t="shared" si="2"/>
        <v>20495077822</v>
      </c>
      <c r="F25" s="73">
        <f t="shared" si="2"/>
        <v>20461917006</v>
      </c>
      <c r="G25" s="73">
        <f t="shared" si="2"/>
        <v>19090675185</v>
      </c>
      <c r="H25" s="73">
        <f t="shared" si="2"/>
        <v>19502538692</v>
      </c>
      <c r="I25" s="73">
        <f t="shared" si="2"/>
        <v>20034153906</v>
      </c>
      <c r="J25" s="73">
        <f t="shared" si="2"/>
        <v>20034153906</v>
      </c>
      <c r="K25" s="73">
        <f t="shared" si="2"/>
        <v>20437023470</v>
      </c>
      <c r="L25" s="73">
        <f t="shared" si="2"/>
        <v>20514072995</v>
      </c>
      <c r="M25" s="73">
        <f t="shared" si="2"/>
        <v>19665638714</v>
      </c>
      <c r="N25" s="73">
        <f t="shared" si="2"/>
        <v>19665638714</v>
      </c>
      <c r="O25" s="73">
        <f t="shared" si="2"/>
        <v>20550653676</v>
      </c>
      <c r="P25" s="73">
        <f t="shared" si="2"/>
        <v>20947465799</v>
      </c>
      <c r="Q25" s="73">
        <f t="shared" si="2"/>
        <v>20902026158</v>
      </c>
      <c r="R25" s="73">
        <f t="shared" si="2"/>
        <v>20902026158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20902026158</v>
      </c>
      <c r="X25" s="73">
        <f t="shared" si="2"/>
        <v>15346437755</v>
      </c>
      <c r="Y25" s="73">
        <f t="shared" si="2"/>
        <v>5555588403</v>
      </c>
      <c r="Z25" s="170">
        <f>+IF(X25&lt;&gt;0,+(Y25/X25)*100,0)</f>
        <v>36.201159459236344</v>
      </c>
      <c r="AA25" s="74">
        <f>+AA12+AA24</f>
        <v>20461917006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87089172</v>
      </c>
      <c r="D30" s="155"/>
      <c r="E30" s="59">
        <v>79760410</v>
      </c>
      <c r="F30" s="60">
        <v>79760410</v>
      </c>
      <c r="G30" s="60">
        <v>79760410</v>
      </c>
      <c r="H30" s="60">
        <v>79760410</v>
      </c>
      <c r="I30" s="60">
        <v>79760410</v>
      </c>
      <c r="J30" s="60">
        <v>79760410</v>
      </c>
      <c r="K30" s="60">
        <v>79760410</v>
      </c>
      <c r="L30" s="60">
        <v>79760410</v>
      </c>
      <c r="M30" s="60">
        <v>86409283</v>
      </c>
      <c r="N30" s="60">
        <v>86409283</v>
      </c>
      <c r="O30" s="60">
        <v>86409283</v>
      </c>
      <c r="P30" s="60">
        <v>79760410</v>
      </c>
      <c r="Q30" s="60">
        <v>79760410</v>
      </c>
      <c r="R30" s="60">
        <v>79760410</v>
      </c>
      <c r="S30" s="60"/>
      <c r="T30" s="60"/>
      <c r="U30" s="60"/>
      <c r="V30" s="60"/>
      <c r="W30" s="60">
        <v>79760410</v>
      </c>
      <c r="X30" s="60">
        <v>59820308</v>
      </c>
      <c r="Y30" s="60">
        <v>19940102</v>
      </c>
      <c r="Z30" s="140">
        <v>33.33</v>
      </c>
      <c r="AA30" s="62">
        <v>79760410</v>
      </c>
    </row>
    <row r="31" spans="1:27" ht="13.5">
      <c r="A31" s="249" t="s">
        <v>163</v>
      </c>
      <c r="B31" s="182"/>
      <c r="C31" s="155">
        <v>131340356</v>
      </c>
      <c r="D31" s="155"/>
      <c r="E31" s="59">
        <v>128872000</v>
      </c>
      <c r="F31" s="60">
        <v>131340356</v>
      </c>
      <c r="G31" s="60">
        <v>128872000</v>
      </c>
      <c r="H31" s="60">
        <v>132825981</v>
      </c>
      <c r="I31" s="60">
        <v>128842200</v>
      </c>
      <c r="J31" s="60">
        <v>128842200</v>
      </c>
      <c r="K31" s="60">
        <v>128872000</v>
      </c>
      <c r="L31" s="60">
        <v>128872000</v>
      </c>
      <c r="M31" s="60">
        <v>134285215</v>
      </c>
      <c r="N31" s="60">
        <v>134285215</v>
      </c>
      <c r="O31" s="60">
        <v>134629651</v>
      </c>
      <c r="P31" s="60">
        <v>135395028</v>
      </c>
      <c r="Q31" s="60">
        <v>136146838</v>
      </c>
      <c r="R31" s="60">
        <v>136146838</v>
      </c>
      <c r="S31" s="60"/>
      <c r="T31" s="60"/>
      <c r="U31" s="60"/>
      <c r="V31" s="60"/>
      <c r="W31" s="60">
        <v>136146838</v>
      </c>
      <c r="X31" s="60">
        <v>98505267</v>
      </c>
      <c r="Y31" s="60">
        <v>37641571</v>
      </c>
      <c r="Z31" s="140">
        <v>38.21</v>
      </c>
      <c r="AA31" s="62">
        <v>131340356</v>
      </c>
    </row>
    <row r="32" spans="1:27" ht="13.5">
      <c r="A32" s="249" t="s">
        <v>164</v>
      </c>
      <c r="B32" s="182"/>
      <c r="C32" s="155">
        <v>1859217827</v>
      </c>
      <c r="D32" s="155"/>
      <c r="E32" s="59">
        <v>2051117080</v>
      </c>
      <c r="F32" s="60">
        <v>2043668080</v>
      </c>
      <c r="G32" s="60">
        <v>1965367783</v>
      </c>
      <c r="H32" s="60">
        <v>1731800542</v>
      </c>
      <c r="I32" s="60">
        <v>1751955558</v>
      </c>
      <c r="J32" s="60">
        <v>1751955558</v>
      </c>
      <c r="K32" s="60">
        <v>1899546340</v>
      </c>
      <c r="L32" s="60">
        <v>1797914509</v>
      </c>
      <c r="M32" s="60">
        <v>1857680390</v>
      </c>
      <c r="N32" s="60">
        <v>1857680390</v>
      </c>
      <c r="O32" s="60">
        <v>2137483542</v>
      </c>
      <c r="P32" s="60">
        <v>1843325513</v>
      </c>
      <c r="Q32" s="60">
        <v>2032551177</v>
      </c>
      <c r="R32" s="60">
        <v>2032551177</v>
      </c>
      <c r="S32" s="60"/>
      <c r="T32" s="60"/>
      <c r="U32" s="60"/>
      <c r="V32" s="60"/>
      <c r="W32" s="60">
        <v>2032551177</v>
      </c>
      <c r="X32" s="60">
        <v>1532751060</v>
      </c>
      <c r="Y32" s="60">
        <v>499800117</v>
      </c>
      <c r="Z32" s="140">
        <v>32.61</v>
      </c>
      <c r="AA32" s="62">
        <v>2043668080</v>
      </c>
    </row>
    <row r="33" spans="1:27" ht="13.5">
      <c r="A33" s="249" t="s">
        <v>165</v>
      </c>
      <c r="B33" s="182"/>
      <c r="C33" s="155">
        <v>255133570</v>
      </c>
      <c r="D33" s="155"/>
      <c r="E33" s="59">
        <v>144632000</v>
      </c>
      <c r="F33" s="60">
        <v>254369652</v>
      </c>
      <c r="G33" s="60">
        <v>145055277</v>
      </c>
      <c r="H33" s="60">
        <v>251559061</v>
      </c>
      <c r="I33" s="60">
        <v>251609484</v>
      </c>
      <c r="J33" s="60">
        <v>251609484</v>
      </c>
      <c r="K33" s="60">
        <v>232176133</v>
      </c>
      <c r="L33" s="60">
        <v>232242898</v>
      </c>
      <c r="M33" s="60">
        <v>231892505</v>
      </c>
      <c r="N33" s="60">
        <v>231892505</v>
      </c>
      <c r="O33" s="60">
        <v>215047570</v>
      </c>
      <c r="P33" s="60">
        <v>254548655</v>
      </c>
      <c r="Q33" s="60">
        <v>145044183</v>
      </c>
      <c r="R33" s="60">
        <v>145044183</v>
      </c>
      <c r="S33" s="60"/>
      <c r="T33" s="60"/>
      <c r="U33" s="60"/>
      <c r="V33" s="60"/>
      <c r="W33" s="60">
        <v>145044183</v>
      </c>
      <c r="X33" s="60">
        <v>190777239</v>
      </c>
      <c r="Y33" s="60">
        <v>-45733056</v>
      </c>
      <c r="Z33" s="140">
        <v>-23.97</v>
      </c>
      <c r="AA33" s="62">
        <v>254369652</v>
      </c>
    </row>
    <row r="34" spans="1:27" ht="13.5">
      <c r="A34" s="250" t="s">
        <v>58</v>
      </c>
      <c r="B34" s="251"/>
      <c r="C34" s="168">
        <f aca="true" t="shared" si="3" ref="C34:Y34">SUM(C29:C33)</f>
        <v>2332780925</v>
      </c>
      <c r="D34" s="168">
        <f>SUM(D29:D33)</f>
        <v>0</v>
      </c>
      <c r="E34" s="72">
        <f t="shared" si="3"/>
        <v>2404381490</v>
      </c>
      <c r="F34" s="73">
        <f t="shared" si="3"/>
        <v>2509138498</v>
      </c>
      <c r="G34" s="73">
        <f t="shared" si="3"/>
        <v>2319055470</v>
      </c>
      <c r="H34" s="73">
        <f t="shared" si="3"/>
        <v>2195945994</v>
      </c>
      <c r="I34" s="73">
        <f t="shared" si="3"/>
        <v>2212167652</v>
      </c>
      <c r="J34" s="73">
        <f t="shared" si="3"/>
        <v>2212167652</v>
      </c>
      <c r="K34" s="73">
        <f t="shared" si="3"/>
        <v>2340354883</v>
      </c>
      <c r="L34" s="73">
        <f t="shared" si="3"/>
        <v>2238789817</v>
      </c>
      <c r="M34" s="73">
        <f t="shared" si="3"/>
        <v>2310267393</v>
      </c>
      <c r="N34" s="73">
        <f t="shared" si="3"/>
        <v>2310267393</v>
      </c>
      <c r="O34" s="73">
        <f t="shared" si="3"/>
        <v>2573570046</v>
      </c>
      <c r="P34" s="73">
        <f t="shared" si="3"/>
        <v>2313029606</v>
      </c>
      <c r="Q34" s="73">
        <f t="shared" si="3"/>
        <v>2393502608</v>
      </c>
      <c r="R34" s="73">
        <f t="shared" si="3"/>
        <v>2393502608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2393502608</v>
      </c>
      <c r="X34" s="73">
        <f t="shared" si="3"/>
        <v>1881853874</v>
      </c>
      <c r="Y34" s="73">
        <f t="shared" si="3"/>
        <v>511648734</v>
      </c>
      <c r="Z34" s="170">
        <f>+IF(X34&lt;&gt;0,+(Y34/X34)*100,0)</f>
        <v>27.188547478049298</v>
      </c>
      <c r="AA34" s="74">
        <f>SUM(AA29:AA33)</f>
        <v>2509138498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1290457417</v>
      </c>
      <c r="D37" s="155"/>
      <c r="E37" s="59">
        <v>1151862712</v>
      </c>
      <c r="F37" s="60">
        <v>1151862712</v>
      </c>
      <c r="G37" s="60">
        <v>1151862712</v>
      </c>
      <c r="H37" s="60">
        <v>1151862711</v>
      </c>
      <c r="I37" s="60">
        <v>1151862712</v>
      </c>
      <c r="J37" s="60">
        <v>1151862712</v>
      </c>
      <c r="K37" s="60">
        <v>1151862712</v>
      </c>
      <c r="L37" s="60">
        <v>1151862712</v>
      </c>
      <c r="M37" s="60">
        <v>1289121450</v>
      </c>
      <c r="N37" s="60">
        <v>1289121450</v>
      </c>
      <c r="O37" s="60">
        <v>1151862712</v>
      </c>
      <c r="P37" s="60">
        <v>1263830358</v>
      </c>
      <c r="Q37" s="60">
        <v>1151862712</v>
      </c>
      <c r="R37" s="60">
        <v>1151862712</v>
      </c>
      <c r="S37" s="60"/>
      <c r="T37" s="60"/>
      <c r="U37" s="60"/>
      <c r="V37" s="60"/>
      <c r="W37" s="60">
        <v>1151862712</v>
      </c>
      <c r="X37" s="60">
        <v>863897034</v>
      </c>
      <c r="Y37" s="60">
        <v>287965678</v>
      </c>
      <c r="Z37" s="140">
        <v>33.33</v>
      </c>
      <c r="AA37" s="62">
        <v>1151862712</v>
      </c>
    </row>
    <row r="38" spans="1:27" ht="13.5">
      <c r="A38" s="249" t="s">
        <v>165</v>
      </c>
      <c r="B38" s="182"/>
      <c r="C38" s="155">
        <v>2357756547</v>
      </c>
      <c r="D38" s="155"/>
      <c r="E38" s="59">
        <v>2244664000</v>
      </c>
      <c r="F38" s="60">
        <v>2357756547</v>
      </c>
      <c r="G38" s="60">
        <v>2244664000</v>
      </c>
      <c r="H38" s="60">
        <v>2465206883</v>
      </c>
      <c r="I38" s="60">
        <v>2465206883</v>
      </c>
      <c r="J38" s="60">
        <v>2465206883</v>
      </c>
      <c r="K38" s="60">
        <v>2465206883</v>
      </c>
      <c r="L38" s="60">
        <v>2244664000</v>
      </c>
      <c r="M38" s="60">
        <v>2357756547</v>
      </c>
      <c r="N38" s="60">
        <v>2357756547</v>
      </c>
      <c r="O38" s="60">
        <v>2244664000</v>
      </c>
      <c r="P38" s="60">
        <v>2357756547</v>
      </c>
      <c r="Q38" s="60">
        <v>2357756547</v>
      </c>
      <c r="R38" s="60">
        <v>2357756547</v>
      </c>
      <c r="S38" s="60"/>
      <c r="T38" s="60"/>
      <c r="U38" s="60"/>
      <c r="V38" s="60"/>
      <c r="W38" s="60">
        <v>2357756547</v>
      </c>
      <c r="X38" s="60">
        <v>1768317410</v>
      </c>
      <c r="Y38" s="60">
        <v>589439137</v>
      </c>
      <c r="Z38" s="140">
        <v>33.33</v>
      </c>
      <c r="AA38" s="62">
        <v>2357756547</v>
      </c>
    </row>
    <row r="39" spans="1:27" ht="13.5">
      <c r="A39" s="250" t="s">
        <v>59</v>
      </c>
      <c r="B39" s="253"/>
      <c r="C39" s="168">
        <f aca="true" t="shared" si="4" ref="C39:Y39">SUM(C37:C38)</f>
        <v>3648213964</v>
      </c>
      <c r="D39" s="168">
        <f>SUM(D37:D38)</f>
        <v>0</v>
      </c>
      <c r="E39" s="76">
        <f t="shared" si="4"/>
        <v>3396526712</v>
      </c>
      <c r="F39" s="77">
        <f t="shared" si="4"/>
        <v>3509619259</v>
      </c>
      <c r="G39" s="77">
        <f t="shared" si="4"/>
        <v>3396526712</v>
      </c>
      <c r="H39" s="77">
        <f t="shared" si="4"/>
        <v>3617069594</v>
      </c>
      <c r="I39" s="77">
        <f t="shared" si="4"/>
        <v>3617069595</v>
      </c>
      <c r="J39" s="77">
        <f t="shared" si="4"/>
        <v>3617069595</v>
      </c>
      <c r="K39" s="77">
        <f t="shared" si="4"/>
        <v>3617069595</v>
      </c>
      <c r="L39" s="77">
        <f t="shared" si="4"/>
        <v>3396526712</v>
      </c>
      <c r="M39" s="77">
        <f t="shared" si="4"/>
        <v>3646877997</v>
      </c>
      <c r="N39" s="77">
        <f t="shared" si="4"/>
        <v>3646877997</v>
      </c>
      <c r="O39" s="77">
        <f t="shared" si="4"/>
        <v>3396526712</v>
      </c>
      <c r="P39" s="77">
        <f t="shared" si="4"/>
        <v>3621586905</v>
      </c>
      <c r="Q39" s="77">
        <f t="shared" si="4"/>
        <v>3509619259</v>
      </c>
      <c r="R39" s="77">
        <f t="shared" si="4"/>
        <v>3509619259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3509619259</v>
      </c>
      <c r="X39" s="77">
        <f t="shared" si="4"/>
        <v>2632214444</v>
      </c>
      <c r="Y39" s="77">
        <f t="shared" si="4"/>
        <v>877404815</v>
      </c>
      <c r="Z39" s="212">
        <f>+IF(X39&lt;&gt;0,+(Y39/X39)*100,0)</f>
        <v>33.33333334599694</v>
      </c>
      <c r="AA39" s="79">
        <f>SUM(AA37:AA38)</f>
        <v>3509619259</v>
      </c>
    </row>
    <row r="40" spans="1:27" ht="13.5">
      <c r="A40" s="250" t="s">
        <v>167</v>
      </c>
      <c r="B40" s="251"/>
      <c r="C40" s="168">
        <f aca="true" t="shared" si="5" ref="C40:Y40">+C34+C39</f>
        <v>5980994889</v>
      </c>
      <c r="D40" s="168">
        <f>+D34+D39</f>
        <v>0</v>
      </c>
      <c r="E40" s="72">
        <f t="shared" si="5"/>
        <v>5800908202</v>
      </c>
      <c r="F40" s="73">
        <f t="shared" si="5"/>
        <v>6018757757</v>
      </c>
      <c r="G40" s="73">
        <f t="shared" si="5"/>
        <v>5715582182</v>
      </c>
      <c r="H40" s="73">
        <f t="shared" si="5"/>
        <v>5813015588</v>
      </c>
      <c r="I40" s="73">
        <f t="shared" si="5"/>
        <v>5829237247</v>
      </c>
      <c r="J40" s="73">
        <f t="shared" si="5"/>
        <v>5829237247</v>
      </c>
      <c r="K40" s="73">
        <f t="shared" si="5"/>
        <v>5957424478</v>
      </c>
      <c r="L40" s="73">
        <f t="shared" si="5"/>
        <v>5635316529</v>
      </c>
      <c r="M40" s="73">
        <f t="shared" si="5"/>
        <v>5957145390</v>
      </c>
      <c r="N40" s="73">
        <f t="shared" si="5"/>
        <v>5957145390</v>
      </c>
      <c r="O40" s="73">
        <f t="shared" si="5"/>
        <v>5970096758</v>
      </c>
      <c r="P40" s="73">
        <f t="shared" si="5"/>
        <v>5934616511</v>
      </c>
      <c r="Q40" s="73">
        <f t="shared" si="5"/>
        <v>5903121867</v>
      </c>
      <c r="R40" s="73">
        <f t="shared" si="5"/>
        <v>5903121867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5903121867</v>
      </c>
      <c r="X40" s="73">
        <f t="shared" si="5"/>
        <v>4514068318</v>
      </c>
      <c r="Y40" s="73">
        <f t="shared" si="5"/>
        <v>1389053549</v>
      </c>
      <c r="Z40" s="170">
        <f>+IF(X40&lt;&gt;0,+(Y40/X40)*100,0)</f>
        <v>30.77165543687281</v>
      </c>
      <c r="AA40" s="74">
        <f>+AA34+AA39</f>
        <v>6018757757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13462775826</v>
      </c>
      <c r="D42" s="257">
        <f>+D25-D40</f>
        <v>0</v>
      </c>
      <c r="E42" s="258">
        <f t="shared" si="6"/>
        <v>14694169620</v>
      </c>
      <c r="F42" s="259">
        <f t="shared" si="6"/>
        <v>14443159249</v>
      </c>
      <c r="G42" s="259">
        <f t="shared" si="6"/>
        <v>13375093003</v>
      </c>
      <c r="H42" s="259">
        <f t="shared" si="6"/>
        <v>13689523104</v>
      </c>
      <c r="I42" s="259">
        <f t="shared" si="6"/>
        <v>14204916659</v>
      </c>
      <c r="J42" s="259">
        <f t="shared" si="6"/>
        <v>14204916659</v>
      </c>
      <c r="K42" s="259">
        <f t="shared" si="6"/>
        <v>14479598992</v>
      </c>
      <c r="L42" s="259">
        <f t="shared" si="6"/>
        <v>14878756466</v>
      </c>
      <c r="M42" s="259">
        <f t="shared" si="6"/>
        <v>13708493324</v>
      </c>
      <c r="N42" s="259">
        <f t="shared" si="6"/>
        <v>13708493324</v>
      </c>
      <c r="O42" s="259">
        <f t="shared" si="6"/>
        <v>14580556918</v>
      </c>
      <c r="P42" s="259">
        <f t="shared" si="6"/>
        <v>15012849288</v>
      </c>
      <c r="Q42" s="259">
        <f t="shared" si="6"/>
        <v>14998904291</v>
      </c>
      <c r="R42" s="259">
        <f t="shared" si="6"/>
        <v>14998904291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14998904291</v>
      </c>
      <c r="X42" s="259">
        <f t="shared" si="6"/>
        <v>10832369437</v>
      </c>
      <c r="Y42" s="259">
        <f t="shared" si="6"/>
        <v>4166534854</v>
      </c>
      <c r="Z42" s="260">
        <f>+IF(X42&lt;&gt;0,+(Y42/X42)*100,0)</f>
        <v>38.463744042632214</v>
      </c>
      <c r="AA42" s="261">
        <f>+AA25-AA40</f>
        <v>14443159249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13231690906</v>
      </c>
      <c r="D45" s="155"/>
      <c r="E45" s="59">
        <v>14134365620</v>
      </c>
      <c r="F45" s="60">
        <v>13878244249</v>
      </c>
      <c r="G45" s="60">
        <v>12815289003</v>
      </c>
      <c r="H45" s="60">
        <v>13445791553</v>
      </c>
      <c r="I45" s="60">
        <v>13645112659</v>
      </c>
      <c r="J45" s="60">
        <v>13645112659</v>
      </c>
      <c r="K45" s="60">
        <v>13919794992</v>
      </c>
      <c r="L45" s="60">
        <v>14318952466</v>
      </c>
      <c r="M45" s="60">
        <v>13477408404</v>
      </c>
      <c r="N45" s="60">
        <v>13477408404</v>
      </c>
      <c r="O45" s="60">
        <v>14349471998</v>
      </c>
      <c r="P45" s="60">
        <v>14781764368</v>
      </c>
      <c r="Q45" s="60">
        <v>14439100291</v>
      </c>
      <c r="R45" s="60">
        <v>14439100291</v>
      </c>
      <c r="S45" s="60"/>
      <c r="T45" s="60"/>
      <c r="U45" s="60"/>
      <c r="V45" s="60"/>
      <c r="W45" s="60">
        <v>14439100291</v>
      </c>
      <c r="X45" s="60">
        <v>10408683187</v>
      </c>
      <c r="Y45" s="60">
        <v>4030417104</v>
      </c>
      <c r="Z45" s="139">
        <v>38.72</v>
      </c>
      <c r="AA45" s="62">
        <v>13878244249</v>
      </c>
    </row>
    <row r="46" spans="1:27" ht="13.5">
      <c r="A46" s="249" t="s">
        <v>171</v>
      </c>
      <c r="B46" s="182"/>
      <c r="C46" s="155">
        <v>231084920</v>
      </c>
      <c r="D46" s="155"/>
      <c r="E46" s="59">
        <v>559804000</v>
      </c>
      <c r="F46" s="60">
        <v>564915000</v>
      </c>
      <c r="G46" s="60">
        <v>559804000</v>
      </c>
      <c r="H46" s="60">
        <v>243731551</v>
      </c>
      <c r="I46" s="60">
        <v>559804000</v>
      </c>
      <c r="J46" s="60">
        <v>559804000</v>
      </c>
      <c r="K46" s="60">
        <v>559804000</v>
      </c>
      <c r="L46" s="60">
        <v>559804000</v>
      </c>
      <c r="M46" s="60">
        <v>231084920</v>
      </c>
      <c r="N46" s="60">
        <v>231084920</v>
      </c>
      <c r="O46" s="60">
        <v>231084920</v>
      </c>
      <c r="P46" s="60">
        <v>231084920</v>
      </c>
      <c r="Q46" s="60">
        <v>559804000</v>
      </c>
      <c r="R46" s="60">
        <v>559804000</v>
      </c>
      <c r="S46" s="60"/>
      <c r="T46" s="60"/>
      <c r="U46" s="60"/>
      <c r="V46" s="60"/>
      <c r="W46" s="60">
        <v>559804000</v>
      </c>
      <c r="X46" s="60">
        <v>423686250</v>
      </c>
      <c r="Y46" s="60">
        <v>136117750</v>
      </c>
      <c r="Z46" s="139">
        <v>32.13</v>
      </c>
      <c r="AA46" s="62">
        <v>564915000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13462775826</v>
      </c>
      <c r="D48" s="217">
        <f>SUM(D45:D47)</f>
        <v>0</v>
      </c>
      <c r="E48" s="264">
        <f t="shared" si="7"/>
        <v>14694169620</v>
      </c>
      <c r="F48" s="219">
        <f t="shared" si="7"/>
        <v>14443159249</v>
      </c>
      <c r="G48" s="219">
        <f t="shared" si="7"/>
        <v>13375093003</v>
      </c>
      <c r="H48" s="219">
        <f t="shared" si="7"/>
        <v>13689523104</v>
      </c>
      <c r="I48" s="219">
        <f t="shared" si="7"/>
        <v>14204916659</v>
      </c>
      <c r="J48" s="219">
        <f t="shared" si="7"/>
        <v>14204916659</v>
      </c>
      <c r="K48" s="219">
        <f t="shared" si="7"/>
        <v>14479598992</v>
      </c>
      <c r="L48" s="219">
        <f t="shared" si="7"/>
        <v>14878756466</v>
      </c>
      <c r="M48" s="219">
        <f t="shared" si="7"/>
        <v>13708493324</v>
      </c>
      <c r="N48" s="219">
        <f t="shared" si="7"/>
        <v>13708493324</v>
      </c>
      <c r="O48" s="219">
        <f t="shared" si="7"/>
        <v>14580556918</v>
      </c>
      <c r="P48" s="219">
        <f t="shared" si="7"/>
        <v>15012849288</v>
      </c>
      <c r="Q48" s="219">
        <f t="shared" si="7"/>
        <v>14998904291</v>
      </c>
      <c r="R48" s="219">
        <f t="shared" si="7"/>
        <v>14998904291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14998904291</v>
      </c>
      <c r="X48" s="219">
        <f t="shared" si="7"/>
        <v>10832369437</v>
      </c>
      <c r="Y48" s="219">
        <f t="shared" si="7"/>
        <v>4166534854</v>
      </c>
      <c r="Z48" s="265">
        <f>+IF(X48&lt;&gt;0,+(Y48/X48)*100,0)</f>
        <v>38.463744042632214</v>
      </c>
      <c r="AA48" s="232">
        <f>SUM(AA45:AA47)</f>
        <v>14443159249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1599356755</v>
      </c>
      <c r="D6" s="155"/>
      <c r="E6" s="59">
        <v>1769406352</v>
      </c>
      <c r="F6" s="60">
        <v>1824302349</v>
      </c>
      <c r="G6" s="60">
        <v>131260890</v>
      </c>
      <c r="H6" s="60">
        <v>228651536</v>
      </c>
      <c r="I6" s="60">
        <v>156707770</v>
      </c>
      <c r="J6" s="60">
        <v>516620196</v>
      </c>
      <c r="K6" s="60">
        <v>182840319</v>
      </c>
      <c r="L6" s="60">
        <v>161807906</v>
      </c>
      <c r="M6" s="60">
        <v>176774367</v>
      </c>
      <c r="N6" s="60">
        <v>521422592</v>
      </c>
      <c r="O6" s="60">
        <v>111289002</v>
      </c>
      <c r="P6" s="60">
        <v>137746641</v>
      </c>
      <c r="Q6" s="60">
        <v>120466137</v>
      </c>
      <c r="R6" s="60">
        <v>369501780</v>
      </c>
      <c r="S6" s="60"/>
      <c r="T6" s="60"/>
      <c r="U6" s="60"/>
      <c r="V6" s="60"/>
      <c r="W6" s="60">
        <v>1407544568</v>
      </c>
      <c r="X6" s="60">
        <v>1431171788</v>
      </c>
      <c r="Y6" s="60">
        <v>-23627220</v>
      </c>
      <c r="Z6" s="140">
        <v>-1.65</v>
      </c>
      <c r="AA6" s="62">
        <v>1824302349</v>
      </c>
    </row>
    <row r="7" spans="1:27" ht="13.5">
      <c r="A7" s="249" t="s">
        <v>32</v>
      </c>
      <c r="B7" s="182"/>
      <c r="C7" s="155">
        <v>4350795160</v>
      </c>
      <c r="D7" s="155"/>
      <c r="E7" s="59">
        <v>4801001938</v>
      </c>
      <c r="F7" s="60">
        <v>5093812908</v>
      </c>
      <c r="G7" s="60">
        <v>366857337</v>
      </c>
      <c r="H7" s="60">
        <v>422660375</v>
      </c>
      <c r="I7" s="60">
        <v>478234307</v>
      </c>
      <c r="J7" s="60">
        <v>1267752019</v>
      </c>
      <c r="K7" s="60">
        <v>488451191</v>
      </c>
      <c r="L7" s="60">
        <v>421578229</v>
      </c>
      <c r="M7" s="60">
        <v>305087137</v>
      </c>
      <c r="N7" s="60">
        <v>1215116557</v>
      </c>
      <c r="O7" s="60">
        <v>406897541</v>
      </c>
      <c r="P7" s="60">
        <v>377391042</v>
      </c>
      <c r="Q7" s="60">
        <v>348926056</v>
      </c>
      <c r="R7" s="60">
        <v>1133214639</v>
      </c>
      <c r="S7" s="60"/>
      <c r="T7" s="60"/>
      <c r="U7" s="60"/>
      <c r="V7" s="60"/>
      <c r="W7" s="60">
        <v>3616083215</v>
      </c>
      <c r="X7" s="60">
        <v>3788336576</v>
      </c>
      <c r="Y7" s="60">
        <v>-172253361</v>
      </c>
      <c r="Z7" s="140">
        <v>-4.55</v>
      </c>
      <c r="AA7" s="62">
        <v>5093812908</v>
      </c>
    </row>
    <row r="8" spans="1:27" ht="13.5">
      <c r="A8" s="249" t="s">
        <v>178</v>
      </c>
      <c r="B8" s="182"/>
      <c r="C8" s="155">
        <v>1510361326</v>
      </c>
      <c r="D8" s="155"/>
      <c r="E8" s="59">
        <v>325067658</v>
      </c>
      <c r="F8" s="60">
        <v>267229694</v>
      </c>
      <c r="G8" s="60">
        <v>82298061</v>
      </c>
      <c r="H8" s="60">
        <v>98609156</v>
      </c>
      <c r="I8" s="60">
        <v>125667373</v>
      </c>
      <c r="J8" s="60">
        <v>306574590</v>
      </c>
      <c r="K8" s="60">
        <v>121600940</v>
      </c>
      <c r="L8" s="60">
        <v>97959017</v>
      </c>
      <c r="M8" s="60">
        <v>123655552</v>
      </c>
      <c r="N8" s="60">
        <v>343215509</v>
      </c>
      <c r="O8" s="60">
        <v>82908631</v>
      </c>
      <c r="P8" s="60">
        <v>61853708</v>
      </c>
      <c r="Q8" s="60">
        <v>119321763</v>
      </c>
      <c r="R8" s="60">
        <v>264084102</v>
      </c>
      <c r="S8" s="60"/>
      <c r="T8" s="60"/>
      <c r="U8" s="60"/>
      <c r="V8" s="60"/>
      <c r="W8" s="60">
        <v>913874201</v>
      </c>
      <c r="X8" s="60">
        <v>464081099</v>
      </c>
      <c r="Y8" s="60">
        <v>449793102</v>
      </c>
      <c r="Z8" s="140">
        <v>96.92</v>
      </c>
      <c r="AA8" s="62">
        <v>267229694</v>
      </c>
    </row>
    <row r="9" spans="1:27" ht="13.5">
      <c r="A9" s="249" t="s">
        <v>179</v>
      </c>
      <c r="B9" s="182"/>
      <c r="C9" s="155">
        <v>878216548</v>
      </c>
      <c r="D9" s="155"/>
      <c r="E9" s="59">
        <v>1543703529</v>
      </c>
      <c r="F9" s="60">
        <v>1474104763</v>
      </c>
      <c r="G9" s="60">
        <v>358337000</v>
      </c>
      <c r="H9" s="60">
        <v>125498934</v>
      </c>
      <c r="I9" s="60">
        <v>19071117</v>
      </c>
      <c r="J9" s="60">
        <v>502907051</v>
      </c>
      <c r="K9" s="60">
        <v>88700526</v>
      </c>
      <c r="L9" s="60">
        <v>-80312969</v>
      </c>
      <c r="M9" s="60">
        <v>384932146</v>
      </c>
      <c r="N9" s="60">
        <v>393319703</v>
      </c>
      <c r="O9" s="60">
        <v>78218000</v>
      </c>
      <c r="P9" s="60">
        <v>-9763474</v>
      </c>
      <c r="Q9" s="60">
        <v>392811000</v>
      </c>
      <c r="R9" s="60">
        <v>461265526</v>
      </c>
      <c r="S9" s="60"/>
      <c r="T9" s="60"/>
      <c r="U9" s="60"/>
      <c r="V9" s="60"/>
      <c r="W9" s="60">
        <v>1357492280</v>
      </c>
      <c r="X9" s="60">
        <v>1347865754</v>
      </c>
      <c r="Y9" s="60">
        <v>9626526</v>
      </c>
      <c r="Z9" s="140">
        <v>0.71</v>
      </c>
      <c r="AA9" s="62">
        <v>1474104763</v>
      </c>
    </row>
    <row r="10" spans="1:27" ht="13.5">
      <c r="A10" s="249" t="s">
        <v>180</v>
      </c>
      <c r="B10" s="182"/>
      <c r="C10" s="155">
        <v>983119926</v>
      </c>
      <c r="D10" s="155"/>
      <c r="E10" s="59">
        <v>1462255001</v>
      </c>
      <c r="F10" s="60"/>
      <c r="G10" s="60">
        <v>242610000</v>
      </c>
      <c r="H10" s="60">
        <v>128685500</v>
      </c>
      <c r="I10" s="60">
        <v>-12960000</v>
      </c>
      <c r="J10" s="60">
        <v>358335500</v>
      </c>
      <c r="K10" s="60"/>
      <c r="L10" s="60">
        <v>327878000</v>
      </c>
      <c r="M10" s="60">
        <v>111971727</v>
      </c>
      <c r="N10" s="60">
        <v>439849727</v>
      </c>
      <c r="O10" s="60"/>
      <c r="P10" s="60">
        <v>482940543</v>
      </c>
      <c r="Q10" s="60">
        <v>344125000</v>
      </c>
      <c r="R10" s="60">
        <v>827065543</v>
      </c>
      <c r="S10" s="60"/>
      <c r="T10" s="60"/>
      <c r="U10" s="60"/>
      <c r="V10" s="60"/>
      <c r="W10" s="60">
        <v>1625250770</v>
      </c>
      <c r="X10" s="60"/>
      <c r="Y10" s="60">
        <v>1625250770</v>
      </c>
      <c r="Z10" s="140"/>
      <c r="AA10" s="62"/>
    </row>
    <row r="11" spans="1:27" ht="13.5">
      <c r="A11" s="249" t="s">
        <v>181</v>
      </c>
      <c r="B11" s="182"/>
      <c r="C11" s="155">
        <v>120860467</v>
      </c>
      <c r="D11" s="155"/>
      <c r="E11" s="59">
        <v>105174418</v>
      </c>
      <c r="F11" s="60">
        <v>122230720</v>
      </c>
      <c r="G11" s="60">
        <v>14288398</v>
      </c>
      <c r="H11" s="60">
        <v>8456446</v>
      </c>
      <c r="I11" s="60">
        <v>9236828</v>
      </c>
      <c r="J11" s="60">
        <v>31981672</v>
      </c>
      <c r="K11" s="60">
        <v>10840994</v>
      </c>
      <c r="L11" s="60">
        <v>11110998</v>
      </c>
      <c r="M11" s="60">
        <v>8108868</v>
      </c>
      <c r="N11" s="60">
        <v>30060860</v>
      </c>
      <c r="O11" s="60">
        <v>8731602</v>
      </c>
      <c r="P11" s="60">
        <v>10504618</v>
      </c>
      <c r="Q11" s="60">
        <v>8908768</v>
      </c>
      <c r="R11" s="60">
        <v>28144988</v>
      </c>
      <c r="S11" s="60"/>
      <c r="T11" s="60"/>
      <c r="U11" s="60"/>
      <c r="V11" s="60"/>
      <c r="W11" s="60">
        <v>90187520</v>
      </c>
      <c r="X11" s="60">
        <v>92093532</v>
      </c>
      <c r="Y11" s="60">
        <v>-1906012</v>
      </c>
      <c r="Z11" s="140">
        <v>-2.07</v>
      </c>
      <c r="AA11" s="62">
        <v>122230720</v>
      </c>
    </row>
    <row r="12" spans="1:27" ht="13.5">
      <c r="A12" s="249" t="s">
        <v>182</v>
      </c>
      <c r="B12" s="182"/>
      <c r="C12" s="155">
        <v>341264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-7727572026</v>
      </c>
      <c r="D14" s="155"/>
      <c r="E14" s="59">
        <v>-7788682291</v>
      </c>
      <c r="F14" s="60">
        <v>-7980761274</v>
      </c>
      <c r="G14" s="60">
        <v>-868285431</v>
      </c>
      <c r="H14" s="60">
        <v>-794364561</v>
      </c>
      <c r="I14" s="60">
        <v>-380110597</v>
      </c>
      <c r="J14" s="60">
        <v>-2042760589</v>
      </c>
      <c r="K14" s="60">
        <v>-1165000289</v>
      </c>
      <c r="L14" s="60">
        <v>-736904053</v>
      </c>
      <c r="M14" s="60">
        <v>-699597466</v>
      </c>
      <c r="N14" s="60">
        <v>-2601501808</v>
      </c>
      <c r="O14" s="60">
        <v>-619916163</v>
      </c>
      <c r="P14" s="60">
        <v>-588824705</v>
      </c>
      <c r="Q14" s="60">
        <v>-633863824</v>
      </c>
      <c r="R14" s="60">
        <v>-1842604692</v>
      </c>
      <c r="S14" s="60"/>
      <c r="T14" s="60"/>
      <c r="U14" s="60"/>
      <c r="V14" s="60"/>
      <c r="W14" s="60">
        <v>-6486867089</v>
      </c>
      <c r="X14" s="60">
        <v>-6586409577</v>
      </c>
      <c r="Y14" s="60">
        <v>99542488</v>
      </c>
      <c r="Z14" s="140">
        <v>-1.51</v>
      </c>
      <c r="AA14" s="62">
        <v>-7980761274</v>
      </c>
    </row>
    <row r="15" spans="1:27" ht="13.5">
      <c r="A15" s="249" t="s">
        <v>40</v>
      </c>
      <c r="B15" s="182"/>
      <c r="C15" s="155">
        <v>-157624033</v>
      </c>
      <c r="D15" s="155"/>
      <c r="E15" s="59">
        <v>-147941226</v>
      </c>
      <c r="F15" s="60">
        <v>-148450428</v>
      </c>
      <c r="G15" s="60">
        <v>-31032977</v>
      </c>
      <c r="H15" s="60"/>
      <c r="I15" s="60"/>
      <c r="J15" s="60">
        <v>-31032977</v>
      </c>
      <c r="K15" s="60"/>
      <c r="L15" s="60">
        <v>-20955000</v>
      </c>
      <c r="M15" s="60">
        <v>-886315</v>
      </c>
      <c r="N15" s="60">
        <v>-21841315</v>
      </c>
      <c r="O15" s="60"/>
      <c r="P15" s="60"/>
      <c r="Q15" s="60"/>
      <c r="R15" s="60"/>
      <c r="S15" s="60"/>
      <c r="T15" s="60"/>
      <c r="U15" s="60"/>
      <c r="V15" s="60"/>
      <c r="W15" s="60">
        <v>-52874292</v>
      </c>
      <c r="X15" s="60">
        <v>-73829292</v>
      </c>
      <c r="Y15" s="60">
        <v>20955000</v>
      </c>
      <c r="Z15" s="140">
        <v>-28.38</v>
      </c>
      <c r="AA15" s="62">
        <v>-148450428</v>
      </c>
    </row>
    <row r="16" spans="1:27" ht="13.5">
      <c r="A16" s="249" t="s">
        <v>42</v>
      </c>
      <c r="B16" s="182"/>
      <c r="C16" s="155">
        <v>-62816540</v>
      </c>
      <c r="D16" s="155"/>
      <c r="E16" s="59">
        <v>-112165450</v>
      </c>
      <c r="F16" s="60">
        <v>-91022839</v>
      </c>
      <c r="G16" s="60">
        <v>-52068</v>
      </c>
      <c r="H16" s="60">
        <v>-203674</v>
      </c>
      <c r="I16" s="60">
        <v>-8252946</v>
      </c>
      <c r="J16" s="60">
        <v>-8508688</v>
      </c>
      <c r="K16" s="60">
        <v>-3718965</v>
      </c>
      <c r="L16" s="60">
        <v>-1199047</v>
      </c>
      <c r="M16" s="60">
        <v>-954808</v>
      </c>
      <c r="N16" s="60">
        <v>-5872820</v>
      </c>
      <c r="O16" s="60">
        <v>-15636263</v>
      </c>
      <c r="P16" s="60">
        <v>-333840</v>
      </c>
      <c r="Q16" s="60">
        <v>-553684</v>
      </c>
      <c r="R16" s="60">
        <v>-16523787</v>
      </c>
      <c r="S16" s="60"/>
      <c r="T16" s="60"/>
      <c r="U16" s="60"/>
      <c r="V16" s="60"/>
      <c r="W16" s="60">
        <v>-30905295</v>
      </c>
      <c r="X16" s="60">
        <v>-43374898</v>
      </c>
      <c r="Y16" s="60">
        <v>12469603</v>
      </c>
      <c r="Z16" s="140">
        <v>-28.75</v>
      </c>
      <c r="AA16" s="62">
        <v>-91022839</v>
      </c>
    </row>
    <row r="17" spans="1:27" ht="13.5">
      <c r="A17" s="250" t="s">
        <v>185</v>
      </c>
      <c r="B17" s="251"/>
      <c r="C17" s="168">
        <f aca="true" t="shared" si="0" ref="C17:Y17">SUM(C6:C16)</f>
        <v>1495038847</v>
      </c>
      <c r="D17" s="168">
        <f t="shared" si="0"/>
        <v>0</v>
      </c>
      <c r="E17" s="72">
        <f t="shared" si="0"/>
        <v>1957819929</v>
      </c>
      <c r="F17" s="73">
        <f t="shared" si="0"/>
        <v>561445893</v>
      </c>
      <c r="G17" s="73">
        <f t="shared" si="0"/>
        <v>296281210</v>
      </c>
      <c r="H17" s="73">
        <f t="shared" si="0"/>
        <v>217993712</v>
      </c>
      <c r="I17" s="73">
        <f t="shared" si="0"/>
        <v>387593852</v>
      </c>
      <c r="J17" s="73">
        <f t="shared" si="0"/>
        <v>901868774</v>
      </c>
      <c r="K17" s="73">
        <f t="shared" si="0"/>
        <v>-276285284</v>
      </c>
      <c r="L17" s="73">
        <f t="shared" si="0"/>
        <v>180963081</v>
      </c>
      <c r="M17" s="73">
        <f t="shared" si="0"/>
        <v>409091208</v>
      </c>
      <c r="N17" s="73">
        <f t="shared" si="0"/>
        <v>313769005</v>
      </c>
      <c r="O17" s="73">
        <f t="shared" si="0"/>
        <v>52492350</v>
      </c>
      <c r="P17" s="73">
        <f t="shared" si="0"/>
        <v>471514533</v>
      </c>
      <c r="Q17" s="73">
        <f t="shared" si="0"/>
        <v>700141216</v>
      </c>
      <c r="R17" s="73">
        <f t="shared" si="0"/>
        <v>1224148099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2439785878</v>
      </c>
      <c r="X17" s="73">
        <f t="shared" si="0"/>
        <v>419934982</v>
      </c>
      <c r="Y17" s="73">
        <f t="shared" si="0"/>
        <v>2019850896</v>
      </c>
      <c r="Z17" s="170">
        <f>+IF(X17&lt;&gt;0,+(Y17/X17)*100,0)</f>
        <v>480.9913397498282</v>
      </c>
      <c r="AA17" s="74">
        <f>SUM(AA6:AA16)</f>
        <v>561445893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149469077</v>
      </c>
      <c r="F21" s="60">
        <v>1565912071</v>
      </c>
      <c r="G21" s="159"/>
      <c r="H21" s="159"/>
      <c r="I21" s="159"/>
      <c r="J21" s="60"/>
      <c r="K21" s="159">
        <v>8400000</v>
      </c>
      <c r="L21" s="159">
        <v>-8400000</v>
      </c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1463185227</v>
      </c>
      <c r="Y21" s="159">
        <v>-1463185227</v>
      </c>
      <c r="Z21" s="141">
        <v>-100</v>
      </c>
      <c r="AA21" s="225">
        <v>1565912071</v>
      </c>
    </row>
    <row r="22" spans="1:27" ht="13.5">
      <c r="A22" s="249" t="s">
        <v>188</v>
      </c>
      <c r="B22" s="182"/>
      <c r="C22" s="155"/>
      <c r="D22" s="155"/>
      <c r="E22" s="268">
        <v>-1340074</v>
      </c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>
        <v>-37252418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-37252418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-1383250851</v>
      </c>
      <c r="D26" s="155"/>
      <c r="E26" s="59">
        <v>-1468793192</v>
      </c>
      <c r="F26" s="60">
        <v>-1639030329</v>
      </c>
      <c r="G26" s="60">
        <v>-223456715</v>
      </c>
      <c r="H26" s="60">
        <v>-136091920</v>
      </c>
      <c r="I26" s="60">
        <v>-96618891</v>
      </c>
      <c r="J26" s="60">
        <v>-456167526</v>
      </c>
      <c r="K26" s="60">
        <v>-112019812</v>
      </c>
      <c r="L26" s="60">
        <v>-76102601</v>
      </c>
      <c r="M26" s="60">
        <v>-104854196</v>
      </c>
      <c r="N26" s="60">
        <v>-292976609</v>
      </c>
      <c r="O26" s="60">
        <v>-84249353</v>
      </c>
      <c r="P26" s="60">
        <v>-60648945</v>
      </c>
      <c r="Q26" s="60">
        <v>-96728101</v>
      </c>
      <c r="R26" s="60">
        <v>-241626399</v>
      </c>
      <c r="S26" s="60"/>
      <c r="T26" s="60"/>
      <c r="U26" s="60"/>
      <c r="V26" s="60"/>
      <c r="W26" s="60">
        <v>-990770534</v>
      </c>
      <c r="X26" s="60">
        <v>-1069572205</v>
      </c>
      <c r="Y26" s="60">
        <v>78801671</v>
      </c>
      <c r="Z26" s="140">
        <v>-7.37</v>
      </c>
      <c r="AA26" s="62">
        <v>-1639030329</v>
      </c>
    </row>
    <row r="27" spans="1:27" ht="13.5">
      <c r="A27" s="250" t="s">
        <v>192</v>
      </c>
      <c r="B27" s="251"/>
      <c r="C27" s="168">
        <f aca="true" t="shared" si="1" ref="C27:Y27">SUM(C21:C26)</f>
        <v>-1383250851</v>
      </c>
      <c r="D27" s="168">
        <f>SUM(D21:D26)</f>
        <v>0</v>
      </c>
      <c r="E27" s="72">
        <f t="shared" si="1"/>
        <v>-1320664189</v>
      </c>
      <c r="F27" s="73">
        <f t="shared" si="1"/>
        <v>-110370676</v>
      </c>
      <c r="G27" s="73">
        <f t="shared" si="1"/>
        <v>-223456715</v>
      </c>
      <c r="H27" s="73">
        <f t="shared" si="1"/>
        <v>-136091920</v>
      </c>
      <c r="I27" s="73">
        <f t="shared" si="1"/>
        <v>-96618891</v>
      </c>
      <c r="J27" s="73">
        <f t="shared" si="1"/>
        <v>-456167526</v>
      </c>
      <c r="K27" s="73">
        <f t="shared" si="1"/>
        <v>-103619812</v>
      </c>
      <c r="L27" s="73">
        <f t="shared" si="1"/>
        <v>-84502601</v>
      </c>
      <c r="M27" s="73">
        <f t="shared" si="1"/>
        <v>-104854196</v>
      </c>
      <c r="N27" s="73">
        <f t="shared" si="1"/>
        <v>-292976609</v>
      </c>
      <c r="O27" s="73">
        <f t="shared" si="1"/>
        <v>-84249353</v>
      </c>
      <c r="P27" s="73">
        <f t="shared" si="1"/>
        <v>-60648945</v>
      </c>
      <c r="Q27" s="73">
        <f t="shared" si="1"/>
        <v>-96728101</v>
      </c>
      <c r="R27" s="73">
        <f t="shared" si="1"/>
        <v>-241626399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-990770534</v>
      </c>
      <c r="X27" s="73">
        <f t="shared" si="1"/>
        <v>393613022</v>
      </c>
      <c r="Y27" s="73">
        <f t="shared" si="1"/>
        <v>-1384383556</v>
      </c>
      <c r="Z27" s="170">
        <f>+IF(X27&lt;&gt;0,+(Y27/X27)*100,0)</f>
        <v>-351.71182827381153</v>
      </c>
      <c r="AA27" s="74">
        <f>SUM(AA21:AA26)</f>
        <v>-110370676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3937000</v>
      </c>
      <c r="F33" s="60">
        <v>6405356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6405356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-93919738</v>
      </c>
      <c r="D35" s="155"/>
      <c r="E35" s="59">
        <v>-86409283</v>
      </c>
      <c r="F35" s="60">
        <v>-86409283</v>
      </c>
      <c r="G35" s="60">
        <v>-21351021</v>
      </c>
      <c r="H35" s="60"/>
      <c r="I35" s="60"/>
      <c r="J35" s="60">
        <v>-21351021</v>
      </c>
      <c r="K35" s="60"/>
      <c r="L35" s="60">
        <v>-6814000</v>
      </c>
      <c r="M35" s="60">
        <v>-15000000</v>
      </c>
      <c r="N35" s="60">
        <v>-21814000</v>
      </c>
      <c r="O35" s="60"/>
      <c r="P35" s="60"/>
      <c r="Q35" s="60"/>
      <c r="R35" s="60"/>
      <c r="S35" s="60"/>
      <c r="T35" s="60"/>
      <c r="U35" s="60"/>
      <c r="V35" s="60"/>
      <c r="W35" s="60">
        <v>-43165021</v>
      </c>
      <c r="X35" s="60">
        <v>-43165021</v>
      </c>
      <c r="Y35" s="60"/>
      <c r="Z35" s="140"/>
      <c r="AA35" s="62">
        <v>-86409283</v>
      </c>
    </row>
    <row r="36" spans="1:27" ht="13.5">
      <c r="A36" s="250" t="s">
        <v>198</v>
      </c>
      <c r="B36" s="251"/>
      <c r="C36" s="168">
        <f aca="true" t="shared" si="2" ref="C36:Y36">SUM(C31:C35)</f>
        <v>-93919738</v>
      </c>
      <c r="D36" s="168">
        <f>SUM(D31:D35)</f>
        <v>0</v>
      </c>
      <c r="E36" s="72">
        <f t="shared" si="2"/>
        <v>-82472283</v>
      </c>
      <c r="F36" s="73">
        <f t="shared" si="2"/>
        <v>-80003927</v>
      </c>
      <c r="G36" s="73">
        <f t="shared" si="2"/>
        <v>-21351021</v>
      </c>
      <c r="H36" s="73">
        <f t="shared" si="2"/>
        <v>0</v>
      </c>
      <c r="I36" s="73">
        <f t="shared" si="2"/>
        <v>0</v>
      </c>
      <c r="J36" s="73">
        <f t="shared" si="2"/>
        <v>-21351021</v>
      </c>
      <c r="K36" s="73">
        <f t="shared" si="2"/>
        <v>0</v>
      </c>
      <c r="L36" s="73">
        <f t="shared" si="2"/>
        <v>-6814000</v>
      </c>
      <c r="M36" s="73">
        <f t="shared" si="2"/>
        <v>-15000000</v>
      </c>
      <c r="N36" s="73">
        <f t="shared" si="2"/>
        <v>-21814000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-43165021</v>
      </c>
      <c r="X36" s="73">
        <f t="shared" si="2"/>
        <v>-43165021</v>
      </c>
      <c r="Y36" s="73">
        <f t="shared" si="2"/>
        <v>0</v>
      </c>
      <c r="Z36" s="170">
        <f>+IF(X36&lt;&gt;0,+(Y36/X36)*100,0)</f>
        <v>0</v>
      </c>
      <c r="AA36" s="74">
        <f>SUM(AA31:AA35)</f>
        <v>-80003927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17868258</v>
      </c>
      <c r="D38" s="153">
        <f>+D17+D27+D36</f>
        <v>0</v>
      </c>
      <c r="E38" s="99">
        <f t="shared" si="3"/>
        <v>554683457</v>
      </c>
      <c r="F38" s="100">
        <f t="shared" si="3"/>
        <v>371071290</v>
      </c>
      <c r="G38" s="100">
        <f t="shared" si="3"/>
        <v>51473474</v>
      </c>
      <c r="H38" s="100">
        <f t="shared" si="3"/>
        <v>81901792</v>
      </c>
      <c r="I38" s="100">
        <f t="shared" si="3"/>
        <v>290974961</v>
      </c>
      <c r="J38" s="100">
        <f t="shared" si="3"/>
        <v>424350227</v>
      </c>
      <c r="K38" s="100">
        <f t="shared" si="3"/>
        <v>-379905096</v>
      </c>
      <c r="L38" s="100">
        <f t="shared" si="3"/>
        <v>89646480</v>
      </c>
      <c r="M38" s="100">
        <f t="shared" si="3"/>
        <v>289237012</v>
      </c>
      <c r="N38" s="100">
        <f t="shared" si="3"/>
        <v>-1021604</v>
      </c>
      <c r="O38" s="100">
        <f t="shared" si="3"/>
        <v>-31757003</v>
      </c>
      <c r="P38" s="100">
        <f t="shared" si="3"/>
        <v>410865588</v>
      </c>
      <c r="Q38" s="100">
        <f t="shared" si="3"/>
        <v>603413115</v>
      </c>
      <c r="R38" s="100">
        <f t="shared" si="3"/>
        <v>982521700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1405850323</v>
      </c>
      <c r="X38" s="100">
        <f t="shared" si="3"/>
        <v>770382983</v>
      </c>
      <c r="Y38" s="100">
        <f t="shared" si="3"/>
        <v>635467340</v>
      </c>
      <c r="Z38" s="137">
        <f>+IF(X38&lt;&gt;0,+(Y38/X38)*100,0)</f>
        <v>82.48719844841122</v>
      </c>
      <c r="AA38" s="102">
        <f>+AA17+AA27+AA36</f>
        <v>371071290</v>
      </c>
    </row>
    <row r="39" spans="1:27" ht="13.5">
      <c r="A39" s="249" t="s">
        <v>200</v>
      </c>
      <c r="B39" s="182"/>
      <c r="C39" s="153">
        <v>1612505485</v>
      </c>
      <c r="D39" s="153"/>
      <c r="E39" s="99">
        <v>1673151478</v>
      </c>
      <c r="F39" s="100">
        <v>1630373742</v>
      </c>
      <c r="G39" s="100">
        <v>1630373742</v>
      </c>
      <c r="H39" s="100">
        <v>1681847216</v>
      </c>
      <c r="I39" s="100">
        <v>1763749008</v>
      </c>
      <c r="J39" s="100">
        <v>1630373742</v>
      </c>
      <c r="K39" s="100">
        <v>2054723969</v>
      </c>
      <c r="L39" s="100">
        <v>1674818873</v>
      </c>
      <c r="M39" s="100">
        <v>1764465353</v>
      </c>
      <c r="N39" s="100">
        <v>2054723969</v>
      </c>
      <c r="O39" s="100">
        <v>2053702365</v>
      </c>
      <c r="P39" s="100">
        <v>2021945362</v>
      </c>
      <c r="Q39" s="100">
        <v>2432810950</v>
      </c>
      <c r="R39" s="100">
        <v>2053702365</v>
      </c>
      <c r="S39" s="100"/>
      <c r="T39" s="100"/>
      <c r="U39" s="100"/>
      <c r="V39" s="100"/>
      <c r="W39" s="100">
        <v>1630373742</v>
      </c>
      <c r="X39" s="100">
        <v>1630373742</v>
      </c>
      <c r="Y39" s="100"/>
      <c r="Z39" s="137"/>
      <c r="AA39" s="102">
        <v>1630373742</v>
      </c>
    </row>
    <row r="40" spans="1:27" ht="13.5">
      <c r="A40" s="269" t="s">
        <v>201</v>
      </c>
      <c r="B40" s="256"/>
      <c r="C40" s="257">
        <v>1630373743</v>
      </c>
      <c r="D40" s="257"/>
      <c r="E40" s="258">
        <v>2227834935</v>
      </c>
      <c r="F40" s="259">
        <v>2001445030</v>
      </c>
      <c r="G40" s="259">
        <v>1681847216</v>
      </c>
      <c r="H40" s="259">
        <v>1763749008</v>
      </c>
      <c r="I40" s="259">
        <v>2054723969</v>
      </c>
      <c r="J40" s="259">
        <v>2054723969</v>
      </c>
      <c r="K40" s="259">
        <v>1674818873</v>
      </c>
      <c r="L40" s="259">
        <v>1764465353</v>
      </c>
      <c r="M40" s="259">
        <v>2053702365</v>
      </c>
      <c r="N40" s="259">
        <v>2053702365</v>
      </c>
      <c r="O40" s="259">
        <v>2021945362</v>
      </c>
      <c r="P40" s="259">
        <v>2432810950</v>
      </c>
      <c r="Q40" s="259">
        <v>3036224065</v>
      </c>
      <c r="R40" s="259">
        <v>3036224065</v>
      </c>
      <c r="S40" s="259"/>
      <c r="T40" s="259"/>
      <c r="U40" s="259"/>
      <c r="V40" s="259"/>
      <c r="W40" s="259">
        <v>3036224065</v>
      </c>
      <c r="X40" s="259">
        <v>2400756723</v>
      </c>
      <c r="Y40" s="259">
        <v>635467342</v>
      </c>
      <c r="Z40" s="260">
        <v>26.47</v>
      </c>
      <c r="AA40" s="261">
        <v>2001445030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659697220</v>
      </c>
      <c r="D5" s="200">
        <f t="shared" si="0"/>
        <v>0</v>
      </c>
      <c r="E5" s="106">
        <f t="shared" si="0"/>
        <v>652452581</v>
      </c>
      <c r="F5" s="106">
        <f t="shared" si="0"/>
        <v>856085545</v>
      </c>
      <c r="G5" s="106">
        <f t="shared" si="0"/>
        <v>23487638</v>
      </c>
      <c r="H5" s="106">
        <f t="shared" si="0"/>
        <v>37345522</v>
      </c>
      <c r="I5" s="106">
        <f t="shared" si="0"/>
        <v>45450996</v>
      </c>
      <c r="J5" s="106">
        <f t="shared" si="0"/>
        <v>106284156</v>
      </c>
      <c r="K5" s="106">
        <f t="shared" si="0"/>
        <v>39146311</v>
      </c>
      <c r="L5" s="106">
        <f t="shared" si="0"/>
        <v>47178414</v>
      </c>
      <c r="M5" s="106">
        <f t="shared" si="0"/>
        <v>80539648</v>
      </c>
      <c r="N5" s="106">
        <f t="shared" si="0"/>
        <v>166864373</v>
      </c>
      <c r="O5" s="106">
        <f t="shared" si="0"/>
        <v>30982520</v>
      </c>
      <c r="P5" s="106">
        <f t="shared" si="0"/>
        <v>27002513</v>
      </c>
      <c r="Q5" s="106">
        <f t="shared" si="0"/>
        <v>42033109</v>
      </c>
      <c r="R5" s="106">
        <f t="shared" si="0"/>
        <v>100018142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373166671</v>
      </c>
      <c r="X5" s="106">
        <f t="shared" si="0"/>
        <v>642064160</v>
      </c>
      <c r="Y5" s="106">
        <f t="shared" si="0"/>
        <v>-268897489</v>
      </c>
      <c r="Z5" s="201">
        <f>+IF(X5&lt;&gt;0,+(Y5/X5)*100,0)</f>
        <v>-41.880158674485116</v>
      </c>
      <c r="AA5" s="199">
        <f>SUM(AA11:AA18)</f>
        <v>856085545</v>
      </c>
    </row>
    <row r="6" spans="1:27" ht="13.5">
      <c r="A6" s="291" t="s">
        <v>205</v>
      </c>
      <c r="B6" s="142"/>
      <c r="C6" s="62">
        <v>99719584</v>
      </c>
      <c r="D6" s="156"/>
      <c r="E6" s="60">
        <v>144610476</v>
      </c>
      <c r="F6" s="60">
        <v>218912180</v>
      </c>
      <c r="G6" s="60">
        <v>-143086</v>
      </c>
      <c r="H6" s="60">
        <v>4248900</v>
      </c>
      <c r="I6" s="60">
        <v>11116031</v>
      </c>
      <c r="J6" s="60">
        <v>15221845</v>
      </c>
      <c r="K6" s="60">
        <v>10057391</v>
      </c>
      <c r="L6" s="60">
        <v>11729125</v>
      </c>
      <c r="M6" s="60">
        <v>8616546</v>
      </c>
      <c r="N6" s="60">
        <v>30403062</v>
      </c>
      <c r="O6" s="60">
        <v>1754182</v>
      </c>
      <c r="P6" s="60">
        <v>6064723</v>
      </c>
      <c r="Q6" s="60">
        <v>13248855</v>
      </c>
      <c r="R6" s="60">
        <v>21067760</v>
      </c>
      <c r="S6" s="60"/>
      <c r="T6" s="60"/>
      <c r="U6" s="60"/>
      <c r="V6" s="60"/>
      <c r="W6" s="60">
        <v>66692667</v>
      </c>
      <c r="X6" s="60">
        <v>164184135</v>
      </c>
      <c r="Y6" s="60">
        <v>-97491468</v>
      </c>
      <c r="Z6" s="140">
        <v>-59.38</v>
      </c>
      <c r="AA6" s="155">
        <v>218912180</v>
      </c>
    </row>
    <row r="7" spans="1:27" ht="13.5">
      <c r="A7" s="291" t="s">
        <v>206</v>
      </c>
      <c r="B7" s="142"/>
      <c r="C7" s="62">
        <v>78530881</v>
      </c>
      <c r="D7" s="156"/>
      <c r="E7" s="60">
        <v>77815789</v>
      </c>
      <c r="F7" s="60">
        <v>98931749</v>
      </c>
      <c r="G7" s="60">
        <v>709065</v>
      </c>
      <c r="H7" s="60">
        <v>7110430</v>
      </c>
      <c r="I7" s="60">
        <v>7940438</v>
      </c>
      <c r="J7" s="60">
        <v>15759933</v>
      </c>
      <c r="K7" s="60">
        <v>3193229</v>
      </c>
      <c r="L7" s="60">
        <v>6998198</v>
      </c>
      <c r="M7" s="60">
        <v>9130873</v>
      </c>
      <c r="N7" s="60">
        <v>19322300</v>
      </c>
      <c r="O7" s="60">
        <v>2209281</v>
      </c>
      <c r="P7" s="60">
        <v>3939242</v>
      </c>
      <c r="Q7" s="60">
        <v>6060961</v>
      </c>
      <c r="R7" s="60">
        <v>12209484</v>
      </c>
      <c r="S7" s="60"/>
      <c r="T7" s="60"/>
      <c r="U7" s="60"/>
      <c r="V7" s="60"/>
      <c r="W7" s="60">
        <v>47291717</v>
      </c>
      <c r="X7" s="60">
        <v>74198812</v>
      </c>
      <c r="Y7" s="60">
        <v>-26907095</v>
      </c>
      <c r="Z7" s="140">
        <v>-36.26</v>
      </c>
      <c r="AA7" s="155">
        <v>98931749</v>
      </c>
    </row>
    <row r="8" spans="1:27" ht="13.5">
      <c r="A8" s="291" t="s">
        <v>207</v>
      </c>
      <c r="B8" s="142"/>
      <c r="C8" s="62">
        <v>89656965</v>
      </c>
      <c r="D8" s="156"/>
      <c r="E8" s="60">
        <v>76150000</v>
      </c>
      <c r="F8" s="60">
        <v>53200000</v>
      </c>
      <c r="G8" s="60">
        <v>2182733</v>
      </c>
      <c r="H8" s="60">
        <v>754033</v>
      </c>
      <c r="I8" s="60">
        <v>2334701</v>
      </c>
      <c r="J8" s="60">
        <v>5271467</v>
      </c>
      <c r="K8" s="60">
        <v>83406</v>
      </c>
      <c r="L8" s="60">
        <v>3306271</v>
      </c>
      <c r="M8" s="60">
        <v>5224894</v>
      </c>
      <c r="N8" s="60">
        <v>8614571</v>
      </c>
      <c r="O8" s="60">
        <v>8360634</v>
      </c>
      <c r="P8" s="60">
        <v>2423608</v>
      </c>
      <c r="Q8" s="60">
        <v>2371261</v>
      </c>
      <c r="R8" s="60">
        <v>13155503</v>
      </c>
      <c r="S8" s="60"/>
      <c r="T8" s="60"/>
      <c r="U8" s="60"/>
      <c r="V8" s="60"/>
      <c r="W8" s="60">
        <v>27041541</v>
      </c>
      <c r="X8" s="60">
        <v>39900000</v>
      </c>
      <c r="Y8" s="60">
        <v>-12858459</v>
      </c>
      <c r="Z8" s="140">
        <v>-32.23</v>
      </c>
      <c r="AA8" s="155">
        <v>53200000</v>
      </c>
    </row>
    <row r="9" spans="1:27" ht="13.5">
      <c r="A9" s="291" t="s">
        <v>208</v>
      </c>
      <c r="B9" s="142"/>
      <c r="C9" s="62">
        <v>7789716</v>
      </c>
      <c r="D9" s="156"/>
      <c r="E9" s="60">
        <v>45600000</v>
      </c>
      <c r="F9" s="60">
        <v>11150000</v>
      </c>
      <c r="G9" s="60">
        <v>120117</v>
      </c>
      <c r="H9" s="60"/>
      <c r="I9" s="60">
        <v>367741</v>
      </c>
      <c r="J9" s="60">
        <v>487858</v>
      </c>
      <c r="K9" s="60">
        <v>1182193</v>
      </c>
      <c r="L9" s="60">
        <v>196776</v>
      </c>
      <c r="M9" s="60">
        <v>926564</v>
      </c>
      <c r="N9" s="60">
        <v>2305533</v>
      </c>
      <c r="O9" s="60">
        <v>145152</v>
      </c>
      <c r="P9" s="60">
        <v>283926</v>
      </c>
      <c r="Q9" s="60"/>
      <c r="R9" s="60">
        <v>429078</v>
      </c>
      <c r="S9" s="60"/>
      <c r="T9" s="60"/>
      <c r="U9" s="60"/>
      <c r="V9" s="60"/>
      <c r="W9" s="60">
        <v>3222469</v>
      </c>
      <c r="X9" s="60">
        <v>8362500</v>
      </c>
      <c r="Y9" s="60">
        <v>-5140031</v>
      </c>
      <c r="Z9" s="140">
        <v>-61.47</v>
      </c>
      <c r="AA9" s="155">
        <v>11150000</v>
      </c>
    </row>
    <row r="10" spans="1:27" ht="13.5">
      <c r="A10" s="291" t="s">
        <v>209</v>
      </c>
      <c r="B10" s="142"/>
      <c r="C10" s="62">
        <v>229962992</v>
      </c>
      <c r="D10" s="156"/>
      <c r="E10" s="60">
        <v>221676316</v>
      </c>
      <c r="F10" s="60">
        <v>231886876</v>
      </c>
      <c r="G10" s="60">
        <v>16687928</v>
      </c>
      <c r="H10" s="60">
        <v>22602539</v>
      </c>
      <c r="I10" s="60">
        <v>17007089</v>
      </c>
      <c r="J10" s="60">
        <v>56297556</v>
      </c>
      <c r="K10" s="60">
        <v>18784545</v>
      </c>
      <c r="L10" s="60">
        <v>10701772</v>
      </c>
      <c r="M10" s="60">
        <v>18101260</v>
      </c>
      <c r="N10" s="60">
        <v>47587577</v>
      </c>
      <c r="O10" s="60">
        <v>12481167</v>
      </c>
      <c r="P10" s="60">
        <v>6401171</v>
      </c>
      <c r="Q10" s="60">
        <v>6472325</v>
      </c>
      <c r="R10" s="60">
        <v>25354663</v>
      </c>
      <c r="S10" s="60"/>
      <c r="T10" s="60"/>
      <c r="U10" s="60"/>
      <c r="V10" s="60"/>
      <c r="W10" s="60">
        <v>129239796</v>
      </c>
      <c r="X10" s="60">
        <v>173915157</v>
      </c>
      <c r="Y10" s="60">
        <v>-44675361</v>
      </c>
      <c r="Z10" s="140">
        <v>-25.69</v>
      </c>
      <c r="AA10" s="155">
        <v>231886876</v>
      </c>
    </row>
    <row r="11" spans="1:27" ht="13.5">
      <c r="A11" s="292" t="s">
        <v>210</v>
      </c>
      <c r="B11" s="142"/>
      <c r="C11" s="293">
        <f aca="true" t="shared" si="1" ref="C11:Y11">SUM(C6:C10)</f>
        <v>505660138</v>
      </c>
      <c r="D11" s="294">
        <f t="shared" si="1"/>
        <v>0</v>
      </c>
      <c r="E11" s="295">
        <f t="shared" si="1"/>
        <v>565852581</v>
      </c>
      <c r="F11" s="295">
        <f t="shared" si="1"/>
        <v>614080805</v>
      </c>
      <c r="G11" s="295">
        <f t="shared" si="1"/>
        <v>19556757</v>
      </c>
      <c r="H11" s="295">
        <f t="shared" si="1"/>
        <v>34715902</v>
      </c>
      <c r="I11" s="295">
        <f t="shared" si="1"/>
        <v>38766000</v>
      </c>
      <c r="J11" s="295">
        <f t="shared" si="1"/>
        <v>93038659</v>
      </c>
      <c r="K11" s="295">
        <f t="shared" si="1"/>
        <v>33300764</v>
      </c>
      <c r="L11" s="295">
        <f t="shared" si="1"/>
        <v>32932142</v>
      </c>
      <c r="M11" s="295">
        <f t="shared" si="1"/>
        <v>42000137</v>
      </c>
      <c r="N11" s="295">
        <f t="shared" si="1"/>
        <v>108233043</v>
      </c>
      <c r="O11" s="295">
        <f t="shared" si="1"/>
        <v>24950416</v>
      </c>
      <c r="P11" s="295">
        <f t="shared" si="1"/>
        <v>19112670</v>
      </c>
      <c r="Q11" s="295">
        <f t="shared" si="1"/>
        <v>28153402</v>
      </c>
      <c r="R11" s="295">
        <f t="shared" si="1"/>
        <v>72216488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273488190</v>
      </c>
      <c r="X11" s="295">
        <f t="shared" si="1"/>
        <v>460560604</v>
      </c>
      <c r="Y11" s="295">
        <f t="shared" si="1"/>
        <v>-187072414</v>
      </c>
      <c r="Z11" s="296">
        <f>+IF(X11&lt;&gt;0,+(Y11/X11)*100,0)</f>
        <v>-40.61841424890957</v>
      </c>
      <c r="AA11" s="297">
        <f>SUM(AA6:AA10)</f>
        <v>614080805</v>
      </c>
    </row>
    <row r="12" spans="1:27" ht="13.5">
      <c r="A12" s="298" t="s">
        <v>211</v>
      </c>
      <c r="B12" s="136"/>
      <c r="C12" s="62">
        <v>46616714</v>
      </c>
      <c r="D12" s="156"/>
      <c r="E12" s="60"/>
      <c r="F12" s="60">
        <v>35240274</v>
      </c>
      <c r="G12" s="60">
        <v>811329</v>
      </c>
      <c r="H12" s="60">
        <v>2032100</v>
      </c>
      <c r="I12" s="60">
        <v>6318782</v>
      </c>
      <c r="J12" s="60">
        <v>9162211</v>
      </c>
      <c r="K12" s="60">
        <v>629121</v>
      </c>
      <c r="L12" s="60">
        <v>4262157</v>
      </c>
      <c r="M12" s="60">
        <v>5773463</v>
      </c>
      <c r="N12" s="60">
        <v>10664741</v>
      </c>
      <c r="O12" s="60">
        <v>2125766</v>
      </c>
      <c r="P12" s="60">
        <v>1525774</v>
      </c>
      <c r="Q12" s="60">
        <v>1967586</v>
      </c>
      <c r="R12" s="60">
        <v>5619126</v>
      </c>
      <c r="S12" s="60"/>
      <c r="T12" s="60"/>
      <c r="U12" s="60"/>
      <c r="V12" s="60"/>
      <c r="W12" s="60">
        <v>25446078</v>
      </c>
      <c r="X12" s="60">
        <v>26430206</v>
      </c>
      <c r="Y12" s="60">
        <v>-984128</v>
      </c>
      <c r="Z12" s="140">
        <v>-3.72</v>
      </c>
      <c r="AA12" s="155">
        <v>35240274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78705342</v>
      </c>
      <c r="D15" s="156"/>
      <c r="E15" s="60">
        <v>60600000</v>
      </c>
      <c r="F15" s="60">
        <v>190264466</v>
      </c>
      <c r="G15" s="60">
        <v>2682932</v>
      </c>
      <c r="H15" s="60">
        <v>284866</v>
      </c>
      <c r="I15" s="60">
        <v>366214</v>
      </c>
      <c r="J15" s="60">
        <v>3334012</v>
      </c>
      <c r="K15" s="60">
        <v>3432201</v>
      </c>
      <c r="L15" s="60">
        <v>9476614</v>
      </c>
      <c r="M15" s="60">
        <v>32368564</v>
      </c>
      <c r="N15" s="60">
        <v>45277379</v>
      </c>
      <c r="O15" s="60">
        <v>3906338</v>
      </c>
      <c r="P15" s="60">
        <v>5771197</v>
      </c>
      <c r="Q15" s="60">
        <v>11455885</v>
      </c>
      <c r="R15" s="60">
        <v>21133420</v>
      </c>
      <c r="S15" s="60"/>
      <c r="T15" s="60"/>
      <c r="U15" s="60"/>
      <c r="V15" s="60"/>
      <c r="W15" s="60">
        <v>69744811</v>
      </c>
      <c r="X15" s="60">
        <v>142698350</v>
      </c>
      <c r="Y15" s="60">
        <v>-72953539</v>
      </c>
      <c r="Z15" s="140">
        <v>-51.12</v>
      </c>
      <c r="AA15" s="155">
        <v>190264466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>
        <v>23000000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28715026</v>
      </c>
      <c r="D18" s="276"/>
      <c r="E18" s="82">
        <v>3000000</v>
      </c>
      <c r="F18" s="82">
        <v>16500000</v>
      </c>
      <c r="G18" s="82">
        <v>436620</v>
      </c>
      <c r="H18" s="82">
        <v>312654</v>
      </c>
      <c r="I18" s="82"/>
      <c r="J18" s="82">
        <v>749274</v>
      </c>
      <c r="K18" s="82">
        <v>1784225</v>
      </c>
      <c r="L18" s="82">
        <v>507501</v>
      </c>
      <c r="M18" s="82">
        <v>397484</v>
      </c>
      <c r="N18" s="82">
        <v>2689210</v>
      </c>
      <c r="O18" s="82"/>
      <c r="P18" s="82">
        <v>592872</v>
      </c>
      <c r="Q18" s="82">
        <v>456236</v>
      </c>
      <c r="R18" s="82">
        <v>1049108</v>
      </c>
      <c r="S18" s="82"/>
      <c r="T18" s="82"/>
      <c r="U18" s="82"/>
      <c r="V18" s="82"/>
      <c r="W18" s="82">
        <v>4487592</v>
      </c>
      <c r="X18" s="82">
        <v>12375000</v>
      </c>
      <c r="Y18" s="82">
        <v>-7887408</v>
      </c>
      <c r="Z18" s="270">
        <v>-63.74</v>
      </c>
      <c r="AA18" s="278">
        <v>16500000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771215655</v>
      </c>
      <c r="D20" s="154">
        <f t="shared" si="2"/>
        <v>0</v>
      </c>
      <c r="E20" s="100">
        <f t="shared" si="2"/>
        <v>949438685</v>
      </c>
      <c r="F20" s="100">
        <f t="shared" si="2"/>
        <v>813823060</v>
      </c>
      <c r="G20" s="100">
        <f t="shared" si="2"/>
        <v>16702290</v>
      </c>
      <c r="H20" s="100">
        <f t="shared" si="2"/>
        <v>52234486</v>
      </c>
      <c r="I20" s="100">
        <f t="shared" si="2"/>
        <v>56274854</v>
      </c>
      <c r="J20" s="100">
        <f t="shared" si="2"/>
        <v>125211630</v>
      </c>
      <c r="K20" s="100">
        <f t="shared" si="2"/>
        <v>66219191</v>
      </c>
      <c r="L20" s="100">
        <f t="shared" si="2"/>
        <v>52603775</v>
      </c>
      <c r="M20" s="100">
        <f t="shared" si="2"/>
        <v>60717597</v>
      </c>
      <c r="N20" s="100">
        <f t="shared" si="2"/>
        <v>179540563</v>
      </c>
      <c r="O20" s="100">
        <f t="shared" si="2"/>
        <v>39995251</v>
      </c>
      <c r="P20" s="100">
        <f t="shared" si="2"/>
        <v>43924283</v>
      </c>
      <c r="Q20" s="100">
        <f t="shared" si="2"/>
        <v>58224227</v>
      </c>
      <c r="R20" s="100">
        <f t="shared" si="2"/>
        <v>142143761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446895954</v>
      </c>
      <c r="X20" s="100">
        <f t="shared" si="2"/>
        <v>610367295</v>
      </c>
      <c r="Y20" s="100">
        <f t="shared" si="2"/>
        <v>-163471341</v>
      </c>
      <c r="Z20" s="137">
        <f>+IF(X20&lt;&gt;0,+(Y20/X20)*100,0)</f>
        <v>-26.782454161473378</v>
      </c>
      <c r="AA20" s="153">
        <f>SUM(AA26:AA33)</f>
        <v>813823060</v>
      </c>
    </row>
    <row r="21" spans="1:27" ht="13.5">
      <c r="A21" s="291" t="s">
        <v>205</v>
      </c>
      <c r="B21" s="142"/>
      <c r="C21" s="62">
        <v>135958552</v>
      </c>
      <c r="D21" s="156"/>
      <c r="E21" s="60">
        <v>292200070</v>
      </c>
      <c r="F21" s="60">
        <v>217455000</v>
      </c>
      <c r="G21" s="60">
        <v>6711234</v>
      </c>
      <c r="H21" s="60">
        <v>16723561</v>
      </c>
      <c r="I21" s="60">
        <v>11834533</v>
      </c>
      <c r="J21" s="60">
        <v>35269328</v>
      </c>
      <c r="K21" s="60">
        <v>20968118</v>
      </c>
      <c r="L21" s="60">
        <v>18400869</v>
      </c>
      <c r="M21" s="60">
        <v>16607145</v>
      </c>
      <c r="N21" s="60">
        <v>55976132</v>
      </c>
      <c r="O21" s="60">
        <v>7629452</v>
      </c>
      <c r="P21" s="60">
        <v>6594297</v>
      </c>
      <c r="Q21" s="60">
        <v>14801054</v>
      </c>
      <c r="R21" s="60">
        <v>29024803</v>
      </c>
      <c r="S21" s="60"/>
      <c r="T21" s="60"/>
      <c r="U21" s="60"/>
      <c r="V21" s="60"/>
      <c r="W21" s="60">
        <v>120270263</v>
      </c>
      <c r="X21" s="60">
        <v>163091250</v>
      </c>
      <c r="Y21" s="60">
        <v>-42820987</v>
      </c>
      <c r="Z21" s="140">
        <v>-26.26</v>
      </c>
      <c r="AA21" s="155">
        <v>217455000</v>
      </c>
    </row>
    <row r="22" spans="1:27" ht="13.5">
      <c r="A22" s="291" t="s">
        <v>206</v>
      </c>
      <c r="B22" s="142"/>
      <c r="C22" s="62">
        <v>198610447</v>
      </c>
      <c r="D22" s="156"/>
      <c r="E22" s="60">
        <v>189340000</v>
      </c>
      <c r="F22" s="60">
        <v>174690000</v>
      </c>
      <c r="G22" s="60">
        <v>5080491</v>
      </c>
      <c r="H22" s="60">
        <v>20368620</v>
      </c>
      <c r="I22" s="60">
        <v>25327693</v>
      </c>
      <c r="J22" s="60">
        <v>50776804</v>
      </c>
      <c r="K22" s="60">
        <v>14009584</v>
      </c>
      <c r="L22" s="60">
        <v>13711828</v>
      </c>
      <c r="M22" s="60">
        <v>12164567</v>
      </c>
      <c r="N22" s="60">
        <v>39885979</v>
      </c>
      <c r="O22" s="60">
        <v>4914844</v>
      </c>
      <c r="P22" s="60">
        <v>10928604</v>
      </c>
      <c r="Q22" s="60">
        <v>15871304</v>
      </c>
      <c r="R22" s="60">
        <v>31714752</v>
      </c>
      <c r="S22" s="60"/>
      <c r="T22" s="60"/>
      <c r="U22" s="60"/>
      <c r="V22" s="60"/>
      <c r="W22" s="60">
        <v>122377535</v>
      </c>
      <c r="X22" s="60">
        <v>131017500</v>
      </c>
      <c r="Y22" s="60">
        <v>-8639965</v>
      </c>
      <c r="Z22" s="140">
        <v>-6.59</v>
      </c>
      <c r="AA22" s="155">
        <v>174690000</v>
      </c>
    </row>
    <row r="23" spans="1:27" ht="13.5">
      <c r="A23" s="291" t="s">
        <v>207</v>
      </c>
      <c r="B23" s="142"/>
      <c r="C23" s="62">
        <v>100149061</v>
      </c>
      <c r="D23" s="156"/>
      <c r="E23" s="60">
        <v>109600000</v>
      </c>
      <c r="F23" s="60">
        <v>137000000</v>
      </c>
      <c r="G23" s="60">
        <v>2316700</v>
      </c>
      <c r="H23" s="60">
        <v>13233495</v>
      </c>
      <c r="I23" s="60">
        <v>9134874</v>
      </c>
      <c r="J23" s="60">
        <v>24685069</v>
      </c>
      <c r="K23" s="60">
        <v>12360178</v>
      </c>
      <c r="L23" s="60">
        <v>9445106</v>
      </c>
      <c r="M23" s="60">
        <v>7909925</v>
      </c>
      <c r="N23" s="60">
        <v>29715209</v>
      </c>
      <c r="O23" s="60">
        <v>7161371</v>
      </c>
      <c r="P23" s="60">
        <v>8757015</v>
      </c>
      <c r="Q23" s="60">
        <v>7038735</v>
      </c>
      <c r="R23" s="60">
        <v>22957121</v>
      </c>
      <c r="S23" s="60"/>
      <c r="T23" s="60"/>
      <c r="U23" s="60"/>
      <c r="V23" s="60"/>
      <c r="W23" s="60">
        <v>77357399</v>
      </c>
      <c r="X23" s="60">
        <v>102750000</v>
      </c>
      <c r="Y23" s="60">
        <v>-25392601</v>
      </c>
      <c r="Z23" s="140">
        <v>-24.71</v>
      </c>
      <c r="AA23" s="155">
        <v>137000000</v>
      </c>
    </row>
    <row r="24" spans="1:27" ht="13.5">
      <c r="A24" s="291" t="s">
        <v>208</v>
      </c>
      <c r="B24" s="142"/>
      <c r="C24" s="62">
        <v>230680502</v>
      </c>
      <c r="D24" s="156"/>
      <c r="E24" s="60">
        <v>236364035</v>
      </c>
      <c r="F24" s="60">
        <v>215214040</v>
      </c>
      <c r="G24" s="60">
        <v>316214</v>
      </c>
      <c r="H24" s="60"/>
      <c r="I24" s="60">
        <v>6119055</v>
      </c>
      <c r="J24" s="60">
        <v>6435269</v>
      </c>
      <c r="K24" s="60">
        <v>10878921</v>
      </c>
      <c r="L24" s="60">
        <v>9709529</v>
      </c>
      <c r="M24" s="60">
        <v>24971257</v>
      </c>
      <c r="N24" s="60">
        <v>45559707</v>
      </c>
      <c r="O24" s="60">
        <v>15304835</v>
      </c>
      <c r="P24" s="60">
        <v>12347326</v>
      </c>
      <c r="Q24" s="60"/>
      <c r="R24" s="60">
        <v>27652161</v>
      </c>
      <c r="S24" s="60"/>
      <c r="T24" s="60"/>
      <c r="U24" s="60"/>
      <c r="V24" s="60"/>
      <c r="W24" s="60">
        <v>79647137</v>
      </c>
      <c r="X24" s="60">
        <v>161410530</v>
      </c>
      <c r="Y24" s="60">
        <v>-81763393</v>
      </c>
      <c r="Z24" s="140">
        <v>-50.66</v>
      </c>
      <c r="AA24" s="155">
        <v>215214040</v>
      </c>
    </row>
    <row r="25" spans="1:27" ht="13.5">
      <c r="A25" s="291" t="s">
        <v>209</v>
      </c>
      <c r="B25" s="142"/>
      <c r="C25" s="62">
        <v>20523273</v>
      </c>
      <c r="D25" s="156"/>
      <c r="E25" s="60">
        <v>9500000</v>
      </c>
      <c r="F25" s="60">
        <v>2200000</v>
      </c>
      <c r="G25" s="60">
        <v>67015</v>
      </c>
      <c r="H25" s="60">
        <v>336330</v>
      </c>
      <c r="I25" s="60">
        <v>348672</v>
      </c>
      <c r="J25" s="60">
        <v>752017</v>
      </c>
      <c r="K25" s="60">
        <v>147370</v>
      </c>
      <c r="L25" s="60">
        <v>526382</v>
      </c>
      <c r="M25" s="60">
        <v>834996</v>
      </c>
      <c r="N25" s="60">
        <v>1508748</v>
      </c>
      <c r="O25" s="60">
        <v>2022472</v>
      </c>
      <c r="P25" s="60">
        <v>370709</v>
      </c>
      <c r="Q25" s="60">
        <v>19344353</v>
      </c>
      <c r="R25" s="60">
        <v>21737534</v>
      </c>
      <c r="S25" s="60"/>
      <c r="T25" s="60"/>
      <c r="U25" s="60"/>
      <c r="V25" s="60"/>
      <c r="W25" s="60">
        <v>23998299</v>
      </c>
      <c r="X25" s="60">
        <v>1650000</v>
      </c>
      <c r="Y25" s="60">
        <v>22348299</v>
      </c>
      <c r="Z25" s="140">
        <v>1354.44</v>
      </c>
      <c r="AA25" s="155">
        <v>2200000</v>
      </c>
    </row>
    <row r="26" spans="1:27" ht="13.5">
      <c r="A26" s="292" t="s">
        <v>210</v>
      </c>
      <c r="B26" s="302"/>
      <c r="C26" s="293">
        <f aca="true" t="shared" si="3" ref="C26:Y26">SUM(C21:C25)</f>
        <v>685921835</v>
      </c>
      <c r="D26" s="294">
        <f t="shared" si="3"/>
        <v>0</v>
      </c>
      <c r="E26" s="295">
        <f t="shared" si="3"/>
        <v>837004105</v>
      </c>
      <c r="F26" s="295">
        <f t="shared" si="3"/>
        <v>746559040</v>
      </c>
      <c r="G26" s="295">
        <f t="shared" si="3"/>
        <v>14491654</v>
      </c>
      <c r="H26" s="295">
        <f t="shared" si="3"/>
        <v>50662006</v>
      </c>
      <c r="I26" s="295">
        <f t="shared" si="3"/>
        <v>52764827</v>
      </c>
      <c r="J26" s="295">
        <f t="shared" si="3"/>
        <v>117918487</v>
      </c>
      <c r="K26" s="295">
        <f t="shared" si="3"/>
        <v>58364171</v>
      </c>
      <c r="L26" s="295">
        <f t="shared" si="3"/>
        <v>51793714</v>
      </c>
      <c r="M26" s="295">
        <f t="shared" si="3"/>
        <v>62487890</v>
      </c>
      <c r="N26" s="295">
        <f t="shared" si="3"/>
        <v>172645775</v>
      </c>
      <c r="O26" s="295">
        <f t="shared" si="3"/>
        <v>37032974</v>
      </c>
      <c r="P26" s="295">
        <f t="shared" si="3"/>
        <v>38997951</v>
      </c>
      <c r="Q26" s="295">
        <f t="shared" si="3"/>
        <v>57055446</v>
      </c>
      <c r="R26" s="295">
        <f t="shared" si="3"/>
        <v>133086371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423650633</v>
      </c>
      <c r="X26" s="295">
        <f t="shared" si="3"/>
        <v>559919280</v>
      </c>
      <c r="Y26" s="295">
        <f t="shared" si="3"/>
        <v>-136268647</v>
      </c>
      <c r="Z26" s="296">
        <f>+IF(X26&lt;&gt;0,+(Y26/X26)*100,0)</f>
        <v>-24.33719499710744</v>
      </c>
      <c r="AA26" s="297">
        <f>SUM(AA21:AA25)</f>
        <v>746559040</v>
      </c>
    </row>
    <row r="27" spans="1:27" ht="13.5">
      <c r="A27" s="298" t="s">
        <v>211</v>
      </c>
      <c r="B27" s="147"/>
      <c r="C27" s="62">
        <v>32298491</v>
      </c>
      <c r="D27" s="156"/>
      <c r="E27" s="60">
        <v>54370000</v>
      </c>
      <c r="F27" s="60">
        <v>22541020</v>
      </c>
      <c r="G27" s="60">
        <v>47451</v>
      </c>
      <c r="H27" s="60">
        <v>518611</v>
      </c>
      <c r="I27" s="60">
        <v>938012</v>
      </c>
      <c r="J27" s="60">
        <v>1504074</v>
      </c>
      <c r="K27" s="60">
        <v>4895473</v>
      </c>
      <c r="L27" s="60">
        <v>277663</v>
      </c>
      <c r="M27" s="60">
        <v>367653</v>
      </c>
      <c r="N27" s="60">
        <v>5540789</v>
      </c>
      <c r="O27" s="60">
        <v>1054626</v>
      </c>
      <c r="P27" s="60">
        <v>1608175</v>
      </c>
      <c r="Q27" s="60"/>
      <c r="R27" s="60">
        <v>2662801</v>
      </c>
      <c r="S27" s="60"/>
      <c r="T27" s="60"/>
      <c r="U27" s="60"/>
      <c r="V27" s="60"/>
      <c r="W27" s="60">
        <v>9707664</v>
      </c>
      <c r="X27" s="60">
        <v>16905765</v>
      </c>
      <c r="Y27" s="60">
        <v>-7198101</v>
      </c>
      <c r="Z27" s="140">
        <v>-42.58</v>
      </c>
      <c r="AA27" s="155">
        <v>22541020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48936055</v>
      </c>
      <c r="D30" s="156"/>
      <c r="E30" s="60">
        <v>39564580</v>
      </c>
      <c r="F30" s="60">
        <v>37823000</v>
      </c>
      <c r="G30" s="60">
        <v>2163185</v>
      </c>
      <c r="H30" s="60">
        <v>1053869</v>
      </c>
      <c r="I30" s="60">
        <v>2158158</v>
      </c>
      <c r="J30" s="60">
        <v>5375212</v>
      </c>
      <c r="K30" s="60">
        <v>2959547</v>
      </c>
      <c r="L30" s="60">
        <v>469674</v>
      </c>
      <c r="M30" s="60">
        <v>-2137946</v>
      </c>
      <c r="N30" s="60">
        <v>1291275</v>
      </c>
      <c r="O30" s="60">
        <v>1907651</v>
      </c>
      <c r="P30" s="60">
        <v>2975184</v>
      </c>
      <c r="Q30" s="60">
        <v>1168781</v>
      </c>
      <c r="R30" s="60">
        <v>6051616</v>
      </c>
      <c r="S30" s="60"/>
      <c r="T30" s="60"/>
      <c r="U30" s="60"/>
      <c r="V30" s="60"/>
      <c r="W30" s="60">
        <v>12718103</v>
      </c>
      <c r="X30" s="60">
        <v>28367250</v>
      </c>
      <c r="Y30" s="60">
        <v>-15649147</v>
      </c>
      <c r="Z30" s="140">
        <v>-55.17</v>
      </c>
      <c r="AA30" s="155">
        <v>37823000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>
        <v>18500000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>
        <v>4059274</v>
      </c>
      <c r="D33" s="276"/>
      <c r="E33" s="82"/>
      <c r="F33" s="82">
        <v>6900000</v>
      </c>
      <c r="G33" s="82"/>
      <c r="H33" s="82"/>
      <c r="I33" s="82">
        <v>413857</v>
      </c>
      <c r="J33" s="82">
        <v>413857</v>
      </c>
      <c r="K33" s="82"/>
      <c r="L33" s="82">
        <v>62724</v>
      </c>
      <c r="M33" s="82"/>
      <c r="N33" s="82">
        <v>62724</v>
      </c>
      <c r="O33" s="82"/>
      <c r="P33" s="82">
        <v>342973</v>
      </c>
      <c r="Q33" s="82"/>
      <c r="R33" s="82">
        <v>342973</v>
      </c>
      <c r="S33" s="82"/>
      <c r="T33" s="82"/>
      <c r="U33" s="82"/>
      <c r="V33" s="82"/>
      <c r="W33" s="82">
        <v>819554</v>
      </c>
      <c r="X33" s="82">
        <v>5175000</v>
      </c>
      <c r="Y33" s="82">
        <v>-4355446</v>
      </c>
      <c r="Z33" s="270">
        <v>-84.16</v>
      </c>
      <c r="AA33" s="278">
        <v>6900000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235678136</v>
      </c>
      <c r="D36" s="156">
        <f t="shared" si="4"/>
        <v>0</v>
      </c>
      <c r="E36" s="60">
        <f t="shared" si="4"/>
        <v>436810546</v>
      </c>
      <c r="F36" s="60">
        <f t="shared" si="4"/>
        <v>436367180</v>
      </c>
      <c r="G36" s="60">
        <f t="shared" si="4"/>
        <v>6568148</v>
      </c>
      <c r="H36" s="60">
        <f t="shared" si="4"/>
        <v>20972461</v>
      </c>
      <c r="I36" s="60">
        <f t="shared" si="4"/>
        <v>22950564</v>
      </c>
      <c r="J36" s="60">
        <f t="shared" si="4"/>
        <v>50491173</v>
      </c>
      <c r="K36" s="60">
        <f t="shared" si="4"/>
        <v>31025509</v>
      </c>
      <c r="L36" s="60">
        <f t="shared" si="4"/>
        <v>30129994</v>
      </c>
      <c r="M36" s="60">
        <f t="shared" si="4"/>
        <v>25223691</v>
      </c>
      <c r="N36" s="60">
        <f t="shared" si="4"/>
        <v>86379194</v>
      </c>
      <c r="O36" s="60">
        <f t="shared" si="4"/>
        <v>9383634</v>
      </c>
      <c r="P36" s="60">
        <f t="shared" si="4"/>
        <v>12659020</v>
      </c>
      <c r="Q36" s="60">
        <f t="shared" si="4"/>
        <v>28049909</v>
      </c>
      <c r="R36" s="60">
        <f t="shared" si="4"/>
        <v>50092563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186962930</v>
      </c>
      <c r="X36" s="60">
        <f t="shared" si="4"/>
        <v>327275385</v>
      </c>
      <c r="Y36" s="60">
        <f t="shared" si="4"/>
        <v>-140312455</v>
      </c>
      <c r="Z36" s="140">
        <f aca="true" t="shared" si="5" ref="Z36:Z49">+IF(X36&lt;&gt;0,+(Y36/X36)*100,0)</f>
        <v>-42.87290197519743</v>
      </c>
      <c r="AA36" s="155">
        <f>AA6+AA21</f>
        <v>436367180</v>
      </c>
    </row>
    <row r="37" spans="1:27" ht="13.5">
      <c r="A37" s="291" t="s">
        <v>206</v>
      </c>
      <c r="B37" s="142"/>
      <c r="C37" s="62">
        <f t="shared" si="4"/>
        <v>277141328</v>
      </c>
      <c r="D37" s="156">
        <f t="shared" si="4"/>
        <v>0</v>
      </c>
      <c r="E37" s="60">
        <f t="shared" si="4"/>
        <v>267155789</v>
      </c>
      <c r="F37" s="60">
        <f t="shared" si="4"/>
        <v>273621749</v>
      </c>
      <c r="G37" s="60">
        <f t="shared" si="4"/>
        <v>5789556</v>
      </c>
      <c r="H37" s="60">
        <f t="shared" si="4"/>
        <v>27479050</v>
      </c>
      <c r="I37" s="60">
        <f t="shared" si="4"/>
        <v>33268131</v>
      </c>
      <c r="J37" s="60">
        <f t="shared" si="4"/>
        <v>66536737</v>
      </c>
      <c r="K37" s="60">
        <f t="shared" si="4"/>
        <v>17202813</v>
      </c>
      <c r="L37" s="60">
        <f t="shared" si="4"/>
        <v>20710026</v>
      </c>
      <c r="M37" s="60">
        <f t="shared" si="4"/>
        <v>21295440</v>
      </c>
      <c r="N37" s="60">
        <f t="shared" si="4"/>
        <v>59208279</v>
      </c>
      <c r="O37" s="60">
        <f t="shared" si="4"/>
        <v>7124125</v>
      </c>
      <c r="P37" s="60">
        <f t="shared" si="4"/>
        <v>14867846</v>
      </c>
      <c r="Q37" s="60">
        <f t="shared" si="4"/>
        <v>21932265</v>
      </c>
      <c r="R37" s="60">
        <f t="shared" si="4"/>
        <v>43924236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169669252</v>
      </c>
      <c r="X37" s="60">
        <f t="shared" si="4"/>
        <v>205216312</v>
      </c>
      <c r="Y37" s="60">
        <f t="shared" si="4"/>
        <v>-35547060</v>
      </c>
      <c r="Z37" s="140">
        <f t="shared" si="5"/>
        <v>-17.32175169389069</v>
      </c>
      <c r="AA37" s="155">
        <f>AA7+AA22</f>
        <v>273621749</v>
      </c>
    </row>
    <row r="38" spans="1:27" ht="13.5">
      <c r="A38" s="291" t="s">
        <v>207</v>
      </c>
      <c r="B38" s="142"/>
      <c r="C38" s="62">
        <f t="shared" si="4"/>
        <v>189806026</v>
      </c>
      <c r="D38" s="156">
        <f t="shared" si="4"/>
        <v>0</v>
      </c>
      <c r="E38" s="60">
        <f t="shared" si="4"/>
        <v>185750000</v>
      </c>
      <c r="F38" s="60">
        <f t="shared" si="4"/>
        <v>190200000</v>
      </c>
      <c r="G38" s="60">
        <f t="shared" si="4"/>
        <v>4499433</v>
      </c>
      <c r="H38" s="60">
        <f t="shared" si="4"/>
        <v>13987528</v>
      </c>
      <c r="I38" s="60">
        <f t="shared" si="4"/>
        <v>11469575</v>
      </c>
      <c r="J38" s="60">
        <f t="shared" si="4"/>
        <v>29956536</v>
      </c>
      <c r="K38" s="60">
        <f t="shared" si="4"/>
        <v>12443584</v>
      </c>
      <c r="L38" s="60">
        <f t="shared" si="4"/>
        <v>12751377</v>
      </c>
      <c r="M38" s="60">
        <f t="shared" si="4"/>
        <v>13134819</v>
      </c>
      <c r="N38" s="60">
        <f t="shared" si="4"/>
        <v>38329780</v>
      </c>
      <c r="O38" s="60">
        <f t="shared" si="4"/>
        <v>15522005</v>
      </c>
      <c r="P38" s="60">
        <f t="shared" si="4"/>
        <v>11180623</v>
      </c>
      <c r="Q38" s="60">
        <f t="shared" si="4"/>
        <v>9409996</v>
      </c>
      <c r="R38" s="60">
        <f t="shared" si="4"/>
        <v>36112624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104398940</v>
      </c>
      <c r="X38" s="60">
        <f t="shared" si="4"/>
        <v>142650000</v>
      </c>
      <c r="Y38" s="60">
        <f t="shared" si="4"/>
        <v>-38251060</v>
      </c>
      <c r="Z38" s="140">
        <f t="shared" si="5"/>
        <v>-26.814623203645287</v>
      </c>
      <c r="AA38" s="155">
        <f>AA8+AA23</f>
        <v>190200000</v>
      </c>
    </row>
    <row r="39" spans="1:27" ht="13.5">
      <c r="A39" s="291" t="s">
        <v>208</v>
      </c>
      <c r="B39" s="142"/>
      <c r="C39" s="62">
        <f t="shared" si="4"/>
        <v>238470218</v>
      </c>
      <c r="D39" s="156">
        <f t="shared" si="4"/>
        <v>0</v>
      </c>
      <c r="E39" s="60">
        <f t="shared" si="4"/>
        <v>281964035</v>
      </c>
      <c r="F39" s="60">
        <f t="shared" si="4"/>
        <v>226364040</v>
      </c>
      <c r="G39" s="60">
        <f t="shared" si="4"/>
        <v>436331</v>
      </c>
      <c r="H39" s="60">
        <f t="shared" si="4"/>
        <v>0</v>
      </c>
      <c r="I39" s="60">
        <f t="shared" si="4"/>
        <v>6486796</v>
      </c>
      <c r="J39" s="60">
        <f t="shared" si="4"/>
        <v>6923127</v>
      </c>
      <c r="K39" s="60">
        <f t="shared" si="4"/>
        <v>12061114</v>
      </c>
      <c r="L39" s="60">
        <f t="shared" si="4"/>
        <v>9906305</v>
      </c>
      <c r="M39" s="60">
        <f t="shared" si="4"/>
        <v>25897821</v>
      </c>
      <c r="N39" s="60">
        <f t="shared" si="4"/>
        <v>47865240</v>
      </c>
      <c r="O39" s="60">
        <f t="shared" si="4"/>
        <v>15449987</v>
      </c>
      <c r="P39" s="60">
        <f t="shared" si="4"/>
        <v>12631252</v>
      </c>
      <c r="Q39" s="60">
        <f t="shared" si="4"/>
        <v>0</v>
      </c>
      <c r="R39" s="60">
        <f t="shared" si="4"/>
        <v>28081239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82869606</v>
      </c>
      <c r="X39" s="60">
        <f t="shared" si="4"/>
        <v>169773030</v>
      </c>
      <c r="Y39" s="60">
        <f t="shared" si="4"/>
        <v>-86903424</v>
      </c>
      <c r="Z39" s="140">
        <f t="shared" si="5"/>
        <v>-51.18800318283769</v>
      </c>
      <c r="AA39" s="155">
        <f>AA9+AA24</f>
        <v>226364040</v>
      </c>
    </row>
    <row r="40" spans="1:27" ht="13.5">
      <c r="A40" s="291" t="s">
        <v>209</v>
      </c>
      <c r="B40" s="142"/>
      <c r="C40" s="62">
        <f t="shared" si="4"/>
        <v>250486265</v>
      </c>
      <c r="D40" s="156">
        <f t="shared" si="4"/>
        <v>0</v>
      </c>
      <c r="E40" s="60">
        <f t="shared" si="4"/>
        <v>231176316</v>
      </c>
      <c r="F40" s="60">
        <f t="shared" si="4"/>
        <v>234086876</v>
      </c>
      <c r="G40" s="60">
        <f t="shared" si="4"/>
        <v>16754943</v>
      </c>
      <c r="H40" s="60">
        <f t="shared" si="4"/>
        <v>22938869</v>
      </c>
      <c r="I40" s="60">
        <f t="shared" si="4"/>
        <v>17355761</v>
      </c>
      <c r="J40" s="60">
        <f t="shared" si="4"/>
        <v>57049573</v>
      </c>
      <c r="K40" s="60">
        <f t="shared" si="4"/>
        <v>18931915</v>
      </c>
      <c r="L40" s="60">
        <f t="shared" si="4"/>
        <v>11228154</v>
      </c>
      <c r="M40" s="60">
        <f t="shared" si="4"/>
        <v>18936256</v>
      </c>
      <c r="N40" s="60">
        <f t="shared" si="4"/>
        <v>49096325</v>
      </c>
      <c r="O40" s="60">
        <f t="shared" si="4"/>
        <v>14503639</v>
      </c>
      <c r="P40" s="60">
        <f t="shared" si="4"/>
        <v>6771880</v>
      </c>
      <c r="Q40" s="60">
        <f t="shared" si="4"/>
        <v>25816678</v>
      </c>
      <c r="R40" s="60">
        <f t="shared" si="4"/>
        <v>47092197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153238095</v>
      </c>
      <c r="X40" s="60">
        <f t="shared" si="4"/>
        <v>175565157</v>
      </c>
      <c r="Y40" s="60">
        <f t="shared" si="4"/>
        <v>-22327062</v>
      </c>
      <c r="Z40" s="140">
        <f t="shared" si="5"/>
        <v>-12.71725117985683</v>
      </c>
      <c r="AA40" s="155">
        <f>AA10+AA25</f>
        <v>234086876</v>
      </c>
    </row>
    <row r="41" spans="1:27" ht="13.5">
      <c r="A41" s="292" t="s">
        <v>210</v>
      </c>
      <c r="B41" s="142"/>
      <c r="C41" s="293">
        <f aca="true" t="shared" si="6" ref="C41:Y41">SUM(C36:C40)</f>
        <v>1191581973</v>
      </c>
      <c r="D41" s="294">
        <f t="shared" si="6"/>
        <v>0</v>
      </c>
      <c r="E41" s="295">
        <f t="shared" si="6"/>
        <v>1402856686</v>
      </c>
      <c r="F41" s="295">
        <f t="shared" si="6"/>
        <v>1360639845</v>
      </c>
      <c r="G41" s="295">
        <f t="shared" si="6"/>
        <v>34048411</v>
      </c>
      <c r="H41" s="295">
        <f t="shared" si="6"/>
        <v>85377908</v>
      </c>
      <c r="I41" s="295">
        <f t="shared" si="6"/>
        <v>91530827</v>
      </c>
      <c r="J41" s="295">
        <f t="shared" si="6"/>
        <v>210957146</v>
      </c>
      <c r="K41" s="295">
        <f t="shared" si="6"/>
        <v>91664935</v>
      </c>
      <c r="L41" s="295">
        <f t="shared" si="6"/>
        <v>84725856</v>
      </c>
      <c r="M41" s="295">
        <f t="shared" si="6"/>
        <v>104488027</v>
      </c>
      <c r="N41" s="295">
        <f t="shared" si="6"/>
        <v>280878818</v>
      </c>
      <c r="O41" s="295">
        <f t="shared" si="6"/>
        <v>61983390</v>
      </c>
      <c r="P41" s="295">
        <f t="shared" si="6"/>
        <v>58110621</v>
      </c>
      <c r="Q41" s="295">
        <f t="shared" si="6"/>
        <v>85208848</v>
      </c>
      <c r="R41" s="295">
        <f t="shared" si="6"/>
        <v>205302859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697138823</v>
      </c>
      <c r="X41" s="295">
        <f t="shared" si="6"/>
        <v>1020479884</v>
      </c>
      <c r="Y41" s="295">
        <f t="shared" si="6"/>
        <v>-323341061</v>
      </c>
      <c r="Z41" s="296">
        <f t="shared" si="5"/>
        <v>-31.685196942108462</v>
      </c>
      <c r="AA41" s="297">
        <f>SUM(AA36:AA40)</f>
        <v>1360639845</v>
      </c>
    </row>
    <row r="42" spans="1:27" ht="13.5">
      <c r="A42" s="298" t="s">
        <v>211</v>
      </c>
      <c r="B42" s="136"/>
      <c r="C42" s="95">
        <f aca="true" t="shared" si="7" ref="C42:Y48">C12+C27</f>
        <v>78915205</v>
      </c>
      <c r="D42" s="129">
        <f t="shared" si="7"/>
        <v>0</v>
      </c>
      <c r="E42" s="54">
        <f t="shared" si="7"/>
        <v>54370000</v>
      </c>
      <c r="F42" s="54">
        <f t="shared" si="7"/>
        <v>57781294</v>
      </c>
      <c r="G42" s="54">
        <f t="shared" si="7"/>
        <v>858780</v>
      </c>
      <c r="H42" s="54">
        <f t="shared" si="7"/>
        <v>2550711</v>
      </c>
      <c r="I42" s="54">
        <f t="shared" si="7"/>
        <v>7256794</v>
      </c>
      <c r="J42" s="54">
        <f t="shared" si="7"/>
        <v>10666285</v>
      </c>
      <c r="K42" s="54">
        <f t="shared" si="7"/>
        <v>5524594</v>
      </c>
      <c r="L42" s="54">
        <f t="shared" si="7"/>
        <v>4539820</v>
      </c>
      <c r="M42" s="54">
        <f t="shared" si="7"/>
        <v>6141116</v>
      </c>
      <c r="N42" s="54">
        <f t="shared" si="7"/>
        <v>16205530</v>
      </c>
      <c r="O42" s="54">
        <f t="shared" si="7"/>
        <v>3180392</v>
      </c>
      <c r="P42" s="54">
        <f t="shared" si="7"/>
        <v>3133949</v>
      </c>
      <c r="Q42" s="54">
        <f t="shared" si="7"/>
        <v>1967586</v>
      </c>
      <c r="R42" s="54">
        <f t="shared" si="7"/>
        <v>8281927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35153742</v>
      </c>
      <c r="X42" s="54">
        <f t="shared" si="7"/>
        <v>43335971</v>
      </c>
      <c r="Y42" s="54">
        <f t="shared" si="7"/>
        <v>-8182229</v>
      </c>
      <c r="Z42" s="184">
        <f t="shared" si="5"/>
        <v>-18.880917656142977</v>
      </c>
      <c r="AA42" s="130">
        <f aca="true" t="shared" si="8" ref="AA42:AA48">AA12+AA27</f>
        <v>57781294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127641397</v>
      </c>
      <c r="D45" s="129">
        <f t="shared" si="7"/>
        <v>0</v>
      </c>
      <c r="E45" s="54">
        <f t="shared" si="7"/>
        <v>100164580</v>
      </c>
      <c r="F45" s="54">
        <f t="shared" si="7"/>
        <v>228087466</v>
      </c>
      <c r="G45" s="54">
        <f t="shared" si="7"/>
        <v>4846117</v>
      </c>
      <c r="H45" s="54">
        <f t="shared" si="7"/>
        <v>1338735</v>
      </c>
      <c r="I45" s="54">
        <f t="shared" si="7"/>
        <v>2524372</v>
      </c>
      <c r="J45" s="54">
        <f t="shared" si="7"/>
        <v>8709224</v>
      </c>
      <c r="K45" s="54">
        <f t="shared" si="7"/>
        <v>6391748</v>
      </c>
      <c r="L45" s="54">
        <f t="shared" si="7"/>
        <v>9946288</v>
      </c>
      <c r="M45" s="54">
        <f t="shared" si="7"/>
        <v>30230618</v>
      </c>
      <c r="N45" s="54">
        <f t="shared" si="7"/>
        <v>46568654</v>
      </c>
      <c r="O45" s="54">
        <f t="shared" si="7"/>
        <v>5813989</v>
      </c>
      <c r="P45" s="54">
        <f t="shared" si="7"/>
        <v>8746381</v>
      </c>
      <c r="Q45" s="54">
        <f t="shared" si="7"/>
        <v>12624666</v>
      </c>
      <c r="R45" s="54">
        <f t="shared" si="7"/>
        <v>27185036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82462914</v>
      </c>
      <c r="X45" s="54">
        <f t="shared" si="7"/>
        <v>171065600</v>
      </c>
      <c r="Y45" s="54">
        <f t="shared" si="7"/>
        <v>-88602686</v>
      </c>
      <c r="Z45" s="184">
        <f t="shared" si="5"/>
        <v>-51.79456652886378</v>
      </c>
      <c r="AA45" s="130">
        <f t="shared" si="8"/>
        <v>228087466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41500000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32774300</v>
      </c>
      <c r="D48" s="129">
        <f t="shared" si="7"/>
        <v>0</v>
      </c>
      <c r="E48" s="54">
        <f t="shared" si="7"/>
        <v>3000000</v>
      </c>
      <c r="F48" s="54">
        <f t="shared" si="7"/>
        <v>23400000</v>
      </c>
      <c r="G48" s="54">
        <f t="shared" si="7"/>
        <v>436620</v>
      </c>
      <c r="H48" s="54">
        <f t="shared" si="7"/>
        <v>312654</v>
      </c>
      <c r="I48" s="54">
        <f t="shared" si="7"/>
        <v>413857</v>
      </c>
      <c r="J48" s="54">
        <f t="shared" si="7"/>
        <v>1163131</v>
      </c>
      <c r="K48" s="54">
        <f t="shared" si="7"/>
        <v>1784225</v>
      </c>
      <c r="L48" s="54">
        <f t="shared" si="7"/>
        <v>570225</v>
      </c>
      <c r="M48" s="54">
        <f t="shared" si="7"/>
        <v>397484</v>
      </c>
      <c r="N48" s="54">
        <f t="shared" si="7"/>
        <v>2751934</v>
      </c>
      <c r="O48" s="54">
        <f t="shared" si="7"/>
        <v>0</v>
      </c>
      <c r="P48" s="54">
        <f t="shared" si="7"/>
        <v>935845</v>
      </c>
      <c r="Q48" s="54">
        <f t="shared" si="7"/>
        <v>456236</v>
      </c>
      <c r="R48" s="54">
        <f t="shared" si="7"/>
        <v>1392081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5307146</v>
      </c>
      <c r="X48" s="54">
        <f t="shared" si="7"/>
        <v>17550000</v>
      </c>
      <c r="Y48" s="54">
        <f t="shared" si="7"/>
        <v>-12242854</v>
      </c>
      <c r="Z48" s="184">
        <f t="shared" si="5"/>
        <v>-69.75985185185185</v>
      </c>
      <c r="AA48" s="130">
        <f t="shared" si="8"/>
        <v>23400000</v>
      </c>
    </row>
    <row r="49" spans="1:27" ht="13.5">
      <c r="A49" s="308" t="s">
        <v>220</v>
      </c>
      <c r="B49" s="149"/>
      <c r="C49" s="239">
        <f aca="true" t="shared" si="9" ref="C49:Y49">SUM(C41:C48)</f>
        <v>1430912875</v>
      </c>
      <c r="D49" s="218">
        <f t="shared" si="9"/>
        <v>0</v>
      </c>
      <c r="E49" s="220">
        <f t="shared" si="9"/>
        <v>1601891266</v>
      </c>
      <c r="F49" s="220">
        <f t="shared" si="9"/>
        <v>1669908605</v>
      </c>
      <c r="G49" s="220">
        <f t="shared" si="9"/>
        <v>40189928</v>
      </c>
      <c r="H49" s="220">
        <f t="shared" si="9"/>
        <v>89580008</v>
      </c>
      <c r="I49" s="220">
        <f t="shared" si="9"/>
        <v>101725850</v>
      </c>
      <c r="J49" s="220">
        <f t="shared" si="9"/>
        <v>231495786</v>
      </c>
      <c r="K49" s="220">
        <f t="shared" si="9"/>
        <v>105365502</v>
      </c>
      <c r="L49" s="220">
        <f t="shared" si="9"/>
        <v>99782189</v>
      </c>
      <c r="M49" s="220">
        <f t="shared" si="9"/>
        <v>141257245</v>
      </c>
      <c r="N49" s="220">
        <f t="shared" si="9"/>
        <v>346404936</v>
      </c>
      <c r="O49" s="220">
        <f t="shared" si="9"/>
        <v>70977771</v>
      </c>
      <c r="P49" s="220">
        <f t="shared" si="9"/>
        <v>70926796</v>
      </c>
      <c r="Q49" s="220">
        <f t="shared" si="9"/>
        <v>100257336</v>
      </c>
      <c r="R49" s="220">
        <f t="shared" si="9"/>
        <v>242161903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820062625</v>
      </c>
      <c r="X49" s="220">
        <f t="shared" si="9"/>
        <v>1252431455</v>
      </c>
      <c r="Y49" s="220">
        <f t="shared" si="9"/>
        <v>-432368830</v>
      </c>
      <c r="Z49" s="221">
        <f t="shared" si="5"/>
        <v>-34.52235475832887</v>
      </c>
      <c r="AA49" s="222">
        <f>SUM(AA41:AA48)</f>
        <v>1669908605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342298119</v>
      </c>
      <c r="D51" s="129">
        <f t="shared" si="10"/>
        <v>0</v>
      </c>
      <c r="E51" s="54">
        <f t="shared" si="10"/>
        <v>315780718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>
        <v>46065037</v>
      </c>
      <c r="D52" s="156"/>
      <c r="E52" s="60">
        <v>80330348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>
        <v>45561287</v>
      </c>
      <c r="D53" s="156"/>
      <c r="E53" s="60">
        <v>27181607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96398032</v>
      </c>
      <c r="D54" s="156"/>
      <c r="E54" s="60">
        <v>44030966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>
        <v>54416674</v>
      </c>
      <c r="D55" s="156"/>
      <c r="E55" s="60">
        <v>62355236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7303878</v>
      </c>
      <c r="D56" s="156"/>
      <c r="E56" s="60">
        <v>4686686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249744908</v>
      </c>
      <c r="D57" s="294">
        <f t="shared" si="11"/>
        <v>0</v>
      </c>
      <c r="E57" s="295">
        <f t="shared" si="11"/>
        <v>218584843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>
        <v>46032825</v>
      </c>
      <c r="D58" s="156"/>
      <c r="E58" s="60">
        <v>26774143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>
        <v>792535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>
        <v>244893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46520386</v>
      </c>
      <c r="D61" s="156"/>
      <c r="E61" s="60">
        <v>69384304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606008880</v>
      </c>
      <c r="D65" s="156"/>
      <c r="E65" s="60"/>
      <c r="F65" s="60">
        <v>689081582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516811187</v>
      </c>
      <c r="Y65" s="60">
        <v>-516811187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/>
      <c r="E66" s="275">
        <v>78257580</v>
      </c>
      <c r="F66" s="275"/>
      <c r="G66" s="275">
        <v>1652035</v>
      </c>
      <c r="H66" s="275">
        <v>21431999</v>
      </c>
      <c r="I66" s="275">
        <v>10188007</v>
      </c>
      <c r="J66" s="275">
        <v>33272041</v>
      </c>
      <c r="K66" s="275">
        <v>6962100</v>
      </c>
      <c r="L66" s="275">
        <v>26881272</v>
      </c>
      <c r="M66" s="275">
        <v>16571131</v>
      </c>
      <c r="N66" s="275">
        <v>50414503</v>
      </c>
      <c r="O66" s="275">
        <v>34455356</v>
      </c>
      <c r="P66" s="275">
        <v>18547806</v>
      </c>
      <c r="Q66" s="275">
        <v>879346</v>
      </c>
      <c r="R66" s="275">
        <v>53882508</v>
      </c>
      <c r="S66" s="275"/>
      <c r="T66" s="275"/>
      <c r="U66" s="275"/>
      <c r="V66" s="275"/>
      <c r="W66" s="275">
        <v>137569052</v>
      </c>
      <c r="X66" s="275"/>
      <c r="Y66" s="275">
        <v>137569052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149626486</v>
      </c>
      <c r="F67" s="60"/>
      <c r="G67" s="60">
        <v>162328</v>
      </c>
      <c r="H67" s="60"/>
      <c r="I67" s="60"/>
      <c r="J67" s="60">
        <v>162328</v>
      </c>
      <c r="K67" s="60"/>
      <c r="L67" s="60"/>
      <c r="M67" s="60"/>
      <c r="N67" s="60"/>
      <c r="O67" s="60"/>
      <c r="P67" s="60"/>
      <c r="Q67" s="60">
        <v>20265409</v>
      </c>
      <c r="R67" s="60">
        <v>20265409</v>
      </c>
      <c r="S67" s="60"/>
      <c r="T67" s="60"/>
      <c r="U67" s="60"/>
      <c r="V67" s="60"/>
      <c r="W67" s="60">
        <v>20427737</v>
      </c>
      <c r="X67" s="60"/>
      <c r="Y67" s="60">
        <v>20427737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87896652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>
        <v>-29995</v>
      </c>
      <c r="R68" s="60">
        <v>-29995</v>
      </c>
      <c r="S68" s="60"/>
      <c r="T68" s="60"/>
      <c r="U68" s="60"/>
      <c r="V68" s="60"/>
      <c r="W68" s="60">
        <v>-29995</v>
      </c>
      <c r="X68" s="60"/>
      <c r="Y68" s="60">
        <v>-29995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606008880</v>
      </c>
      <c r="D69" s="218">
        <f t="shared" si="12"/>
        <v>0</v>
      </c>
      <c r="E69" s="220">
        <f t="shared" si="12"/>
        <v>315780718</v>
      </c>
      <c r="F69" s="220">
        <f t="shared" si="12"/>
        <v>689081582</v>
      </c>
      <c r="G69" s="220">
        <f t="shared" si="12"/>
        <v>1814363</v>
      </c>
      <c r="H69" s="220">
        <f t="shared" si="12"/>
        <v>21431999</v>
      </c>
      <c r="I69" s="220">
        <f t="shared" si="12"/>
        <v>10188007</v>
      </c>
      <c r="J69" s="220">
        <f t="shared" si="12"/>
        <v>33434369</v>
      </c>
      <c r="K69" s="220">
        <f t="shared" si="12"/>
        <v>6962100</v>
      </c>
      <c r="L69" s="220">
        <f t="shared" si="12"/>
        <v>26881272</v>
      </c>
      <c r="M69" s="220">
        <f t="shared" si="12"/>
        <v>16571131</v>
      </c>
      <c r="N69" s="220">
        <f t="shared" si="12"/>
        <v>50414503</v>
      </c>
      <c r="O69" s="220">
        <f t="shared" si="12"/>
        <v>34455356</v>
      </c>
      <c r="P69" s="220">
        <f t="shared" si="12"/>
        <v>18547806</v>
      </c>
      <c r="Q69" s="220">
        <f t="shared" si="12"/>
        <v>21114760</v>
      </c>
      <c r="R69" s="220">
        <f t="shared" si="12"/>
        <v>74117922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157966794</v>
      </c>
      <c r="X69" s="220">
        <f t="shared" si="12"/>
        <v>516811187</v>
      </c>
      <c r="Y69" s="220">
        <f t="shared" si="12"/>
        <v>-358844393</v>
      </c>
      <c r="Z69" s="221">
        <f>+IF(X69&lt;&gt;0,+(Y69/X69)*100,0)</f>
        <v>-69.43433153663526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505660138</v>
      </c>
      <c r="D5" s="344">
        <f t="shared" si="0"/>
        <v>0</v>
      </c>
      <c r="E5" s="343">
        <f t="shared" si="0"/>
        <v>565852581</v>
      </c>
      <c r="F5" s="345">
        <f t="shared" si="0"/>
        <v>614080805</v>
      </c>
      <c r="G5" s="345">
        <f t="shared" si="0"/>
        <v>19556757</v>
      </c>
      <c r="H5" s="343">
        <f t="shared" si="0"/>
        <v>34715902</v>
      </c>
      <c r="I5" s="343">
        <f t="shared" si="0"/>
        <v>38766000</v>
      </c>
      <c r="J5" s="345">
        <f t="shared" si="0"/>
        <v>93038659</v>
      </c>
      <c r="K5" s="345">
        <f t="shared" si="0"/>
        <v>33300764</v>
      </c>
      <c r="L5" s="343">
        <f t="shared" si="0"/>
        <v>32932142</v>
      </c>
      <c r="M5" s="343">
        <f t="shared" si="0"/>
        <v>42000137</v>
      </c>
      <c r="N5" s="345">
        <f t="shared" si="0"/>
        <v>108233043</v>
      </c>
      <c r="O5" s="345">
        <f t="shared" si="0"/>
        <v>24950416</v>
      </c>
      <c r="P5" s="343">
        <f t="shared" si="0"/>
        <v>19112670</v>
      </c>
      <c r="Q5" s="343">
        <f t="shared" si="0"/>
        <v>28153402</v>
      </c>
      <c r="R5" s="345">
        <f t="shared" si="0"/>
        <v>72216488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273488190</v>
      </c>
      <c r="X5" s="343">
        <f t="shared" si="0"/>
        <v>460560605</v>
      </c>
      <c r="Y5" s="345">
        <f t="shared" si="0"/>
        <v>-187072415</v>
      </c>
      <c r="Z5" s="346">
        <f>+IF(X5&lt;&gt;0,+(Y5/X5)*100,0)</f>
        <v>-40.618414377842846</v>
      </c>
      <c r="AA5" s="347">
        <f>+AA6+AA8+AA11+AA13+AA15</f>
        <v>614080805</v>
      </c>
    </row>
    <row r="6" spans="1:27" ht="13.5">
      <c r="A6" s="348" t="s">
        <v>205</v>
      </c>
      <c r="B6" s="142"/>
      <c r="C6" s="60">
        <f>+C7</f>
        <v>99719584</v>
      </c>
      <c r="D6" s="327">
        <f aca="true" t="shared" si="1" ref="D6:AA6">+D7</f>
        <v>0</v>
      </c>
      <c r="E6" s="60">
        <f t="shared" si="1"/>
        <v>144610476</v>
      </c>
      <c r="F6" s="59">
        <f t="shared" si="1"/>
        <v>218912180</v>
      </c>
      <c r="G6" s="59">
        <f t="shared" si="1"/>
        <v>-143086</v>
      </c>
      <c r="H6" s="60">
        <f t="shared" si="1"/>
        <v>4248900</v>
      </c>
      <c r="I6" s="60">
        <f t="shared" si="1"/>
        <v>11116031</v>
      </c>
      <c r="J6" s="59">
        <f t="shared" si="1"/>
        <v>15221845</v>
      </c>
      <c r="K6" s="59">
        <f t="shared" si="1"/>
        <v>10057391</v>
      </c>
      <c r="L6" s="60">
        <f t="shared" si="1"/>
        <v>11729125</v>
      </c>
      <c r="M6" s="60">
        <f t="shared" si="1"/>
        <v>8616546</v>
      </c>
      <c r="N6" s="59">
        <f t="shared" si="1"/>
        <v>30403062</v>
      </c>
      <c r="O6" s="59">
        <f t="shared" si="1"/>
        <v>1754182</v>
      </c>
      <c r="P6" s="60">
        <f t="shared" si="1"/>
        <v>6064723</v>
      </c>
      <c r="Q6" s="60">
        <f t="shared" si="1"/>
        <v>13248855</v>
      </c>
      <c r="R6" s="59">
        <f t="shared" si="1"/>
        <v>21067760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66692667</v>
      </c>
      <c r="X6" s="60">
        <f t="shared" si="1"/>
        <v>164184135</v>
      </c>
      <c r="Y6" s="59">
        <f t="shared" si="1"/>
        <v>-97491468</v>
      </c>
      <c r="Z6" s="61">
        <f>+IF(X6&lt;&gt;0,+(Y6/X6)*100,0)</f>
        <v>-59.379347462530404</v>
      </c>
      <c r="AA6" s="62">
        <f t="shared" si="1"/>
        <v>218912180</v>
      </c>
    </row>
    <row r="7" spans="1:27" ht="13.5">
      <c r="A7" s="291" t="s">
        <v>229</v>
      </c>
      <c r="B7" s="142"/>
      <c r="C7" s="60">
        <v>99719584</v>
      </c>
      <c r="D7" s="327"/>
      <c r="E7" s="60">
        <v>144610476</v>
      </c>
      <c r="F7" s="59">
        <v>218912180</v>
      </c>
      <c r="G7" s="59">
        <v>-143086</v>
      </c>
      <c r="H7" s="60">
        <v>4248900</v>
      </c>
      <c r="I7" s="60">
        <v>11116031</v>
      </c>
      <c r="J7" s="59">
        <v>15221845</v>
      </c>
      <c r="K7" s="59">
        <v>10057391</v>
      </c>
      <c r="L7" s="60">
        <v>11729125</v>
      </c>
      <c r="M7" s="60">
        <v>8616546</v>
      </c>
      <c r="N7" s="59">
        <v>30403062</v>
      </c>
      <c r="O7" s="59">
        <v>1754182</v>
      </c>
      <c r="P7" s="60">
        <v>6064723</v>
      </c>
      <c r="Q7" s="60">
        <v>13248855</v>
      </c>
      <c r="R7" s="59">
        <v>21067760</v>
      </c>
      <c r="S7" s="59"/>
      <c r="T7" s="60"/>
      <c r="U7" s="60"/>
      <c r="V7" s="59"/>
      <c r="W7" s="59">
        <v>66692667</v>
      </c>
      <c r="X7" s="60">
        <v>164184135</v>
      </c>
      <c r="Y7" s="59">
        <v>-97491468</v>
      </c>
      <c r="Z7" s="61">
        <v>-59.38</v>
      </c>
      <c r="AA7" s="62">
        <v>218912180</v>
      </c>
    </row>
    <row r="8" spans="1:27" ht="13.5">
      <c r="A8" s="348" t="s">
        <v>206</v>
      </c>
      <c r="B8" s="142"/>
      <c r="C8" s="60">
        <f aca="true" t="shared" si="2" ref="C8:Y8">SUM(C9:C10)</f>
        <v>78530881</v>
      </c>
      <c r="D8" s="327">
        <f t="shared" si="2"/>
        <v>0</v>
      </c>
      <c r="E8" s="60">
        <f t="shared" si="2"/>
        <v>77815789</v>
      </c>
      <c r="F8" s="59">
        <f t="shared" si="2"/>
        <v>98931749</v>
      </c>
      <c r="G8" s="59">
        <f t="shared" si="2"/>
        <v>709065</v>
      </c>
      <c r="H8" s="60">
        <f t="shared" si="2"/>
        <v>7110430</v>
      </c>
      <c r="I8" s="60">
        <f t="shared" si="2"/>
        <v>7940438</v>
      </c>
      <c r="J8" s="59">
        <f t="shared" si="2"/>
        <v>15759933</v>
      </c>
      <c r="K8" s="59">
        <f t="shared" si="2"/>
        <v>3193229</v>
      </c>
      <c r="L8" s="60">
        <f t="shared" si="2"/>
        <v>6998198</v>
      </c>
      <c r="M8" s="60">
        <f t="shared" si="2"/>
        <v>9130873</v>
      </c>
      <c r="N8" s="59">
        <f t="shared" si="2"/>
        <v>19322300</v>
      </c>
      <c r="O8" s="59">
        <f t="shared" si="2"/>
        <v>2209281</v>
      </c>
      <c r="P8" s="60">
        <f t="shared" si="2"/>
        <v>3939242</v>
      </c>
      <c r="Q8" s="60">
        <f t="shared" si="2"/>
        <v>6060961</v>
      </c>
      <c r="R8" s="59">
        <f t="shared" si="2"/>
        <v>12209484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47291717</v>
      </c>
      <c r="X8" s="60">
        <f t="shared" si="2"/>
        <v>74198812</v>
      </c>
      <c r="Y8" s="59">
        <f t="shared" si="2"/>
        <v>-26907095</v>
      </c>
      <c r="Z8" s="61">
        <f>+IF(X8&lt;&gt;0,+(Y8/X8)*100,0)</f>
        <v>-36.26351187401761</v>
      </c>
      <c r="AA8" s="62">
        <f>SUM(AA9:AA10)</f>
        <v>98931749</v>
      </c>
    </row>
    <row r="9" spans="1:27" ht="13.5">
      <c r="A9" s="291" t="s">
        <v>230</v>
      </c>
      <c r="B9" s="142"/>
      <c r="C9" s="60">
        <v>45167797</v>
      </c>
      <c r="D9" s="327"/>
      <c r="E9" s="60">
        <v>77815789</v>
      </c>
      <c r="F9" s="59">
        <v>65595789</v>
      </c>
      <c r="G9" s="59">
        <v>574469</v>
      </c>
      <c r="H9" s="60">
        <v>1844466</v>
      </c>
      <c r="I9" s="60">
        <v>7940438</v>
      </c>
      <c r="J9" s="59">
        <v>10359373</v>
      </c>
      <c r="K9" s="59">
        <v>3193229</v>
      </c>
      <c r="L9" s="60">
        <v>5338066</v>
      </c>
      <c r="M9" s="60">
        <v>4698218</v>
      </c>
      <c r="N9" s="59">
        <v>13229513</v>
      </c>
      <c r="O9" s="59">
        <v>1427346</v>
      </c>
      <c r="P9" s="60">
        <v>3480978</v>
      </c>
      <c r="Q9" s="60">
        <v>5663953</v>
      </c>
      <c r="R9" s="59">
        <v>10572277</v>
      </c>
      <c r="S9" s="59"/>
      <c r="T9" s="60"/>
      <c r="U9" s="60"/>
      <c r="V9" s="59"/>
      <c r="W9" s="59">
        <v>34161163</v>
      </c>
      <c r="X9" s="60">
        <v>49196842</v>
      </c>
      <c r="Y9" s="59">
        <v>-15035679</v>
      </c>
      <c r="Z9" s="61">
        <v>-30.56</v>
      </c>
      <c r="AA9" s="62">
        <v>65595789</v>
      </c>
    </row>
    <row r="10" spans="1:27" ht="13.5">
      <c r="A10" s="291" t="s">
        <v>231</v>
      </c>
      <c r="B10" s="142"/>
      <c r="C10" s="60">
        <v>33363084</v>
      </c>
      <c r="D10" s="327"/>
      <c r="E10" s="60"/>
      <c r="F10" s="59">
        <v>33335960</v>
      </c>
      <c r="G10" s="59">
        <v>134596</v>
      </c>
      <c r="H10" s="60">
        <v>5265964</v>
      </c>
      <c r="I10" s="60"/>
      <c r="J10" s="59">
        <v>5400560</v>
      </c>
      <c r="K10" s="59"/>
      <c r="L10" s="60">
        <v>1660132</v>
      </c>
      <c r="M10" s="60">
        <v>4432655</v>
      </c>
      <c r="N10" s="59">
        <v>6092787</v>
      </c>
      <c r="O10" s="59">
        <v>781935</v>
      </c>
      <c r="P10" s="60">
        <v>458264</v>
      </c>
      <c r="Q10" s="60">
        <v>397008</v>
      </c>
      <c r="R10" s="59">
        <v>1637207</v>
      </c>
      <c r="S10" s="59"/>
      <c r="T10" s="60"/>
      <c r="U10" s="60"/>
      <c r="V10" s="59"/>
      <c r="W10" s="59">
        <v>13130554</v>
      </c>
      <c r="X10" s="60">
        <v>25001970</v>
      </c>
      <c r="Y10" s="59">
        <v>-11871416</v>
      </c>
      <c r="Z10" s="61">
        <v>-47.48</v>
      </c>
      <c r="AA10" s="62">
        <v>33335960</v>
      </c>
    </row>
    <row r="11" spans="1:27" ht="13.5">
      <c r="A11" s="348" t="s">
        <v>207</v>
      </c>
      <c r="B11" s="142"/>
      <c r="C11" s="349">
        <f>+C12</f>
        <v>89656965</v>
      </c>
      <c r="D11" s="350">
        <f aca="true" t="shared" si="3" ref="D11:AA11">+D12</f>
        <v>0</v>
      </c>
      <c r="E11" s="349">
        <f t="shared" si="3"/>
        <v>76150000</v>
      </c>
      <c r="F11" s="351">
        <f t="shared" si="3"/>
        <v>53200000</v>
      </c>
      <c r="G11" s="351">
        <f t="shared" si="3"/>
        <v>2182733</v>
      </c>
      <c r="H11" s="349">
        <f t="shared" si="3"/>
        <v>754033</v>
      </c>
      <c r="I11" s="349">
        <f t="shared" si="3"/>
        <v>2334701</v>
      </c>
      <c r="J11" s="351">
        <f t="shared" si="3"/>
        <v>5271467</v>
      </c>
      <c r="K11" s="351">
        <f t="shared" si="3"/>
        <v>83406</v>
      </c>
      <c r="L11" s="349">
        <f t="shared" si="3"/>
        <v>3306271</v>
      </c>
      <c r="M11" s="349">
        <f t="shared" si="3"/>
        <v>5224894</v>
      </c>
      <c r="N11" s="351">
        <f t="shared" si="3"/>
        <v>8614571</v>
      </c>
      <c r="O11" s="351">
        <f t="shared" si="3"/>
        <v>8360634</v>
      </c>
      <c r="P11" s="349">
        <f t="shared" si="3"/>
        <v>2423608</v>
      </c>
      <c r="Q11" s="349">
        <f t="shared" si="3"/>
        <v>2371261</v>
      </c>
      <c r="R11" s="351">
        <f t="shared" si="3"/>
        <v>13155503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27041541</v>
      </c>
      <c r="X11" s="349">
        <f t="shared" si="3"/>
        <v>39900000</v>
      </c>
      <c r="Y11" s="351">
        <f t="shared" si="3"/>
        <v>-12858459</v>
      </c>
      <c r="Z11" s="352">
        <f>+IF(X11&lt;&gt;0,+(Y11/X11)*100,0)</f>
        <v>-32.22671428571429</v>
      </c>
      <c r="AA11" s="353">
        <f t="shared" si="3"/>
        <v>53200000</v>
      </c>
    </row>
    <row r="12" spans="1:27" ht="13.5">
      <c r="A12" s="291" t="s">
        <v>232</v>
      </c>
      <c r="B12" s="136"/>
      <c r="C12" s="60">
        <v>89656965</v>
      </c>
      <c r="D12" s="327"/>
      <c r="E12" s="60">
        <v>76150000</v>
      </c>
      <c r="F12" s="59">
        <v>53200000</v>
      </c>
      <c r="G12" s="59">
        <v>2182733</v>
      </c>
      <c r="H12" s="60">
        <v>754033</v>
      </c>
      <c r="I12" s="60">
        <v>2334701</v>
      </c>
      <c r="J12" s="59">
        <v>5271467</v>
      </c>
      <c r="K12" s="59">
        <v>83406</v>
      </c>
      <c r="L12" s="60">
        <v>3306271</v>
      </c>
      <c r="M12" s="60">
        <v>5224894</v>
      </c>
      <c r="N12" s="59">
        <v>8614571</v>
      </c>
      <c r="O12" s="59">
        <v>8360634</v>
      </c>
      <c r="P12" s="60">
        <v>2423608</v>
      </c>
      <c r="Q12" s="60">
        <v>2371261</v>
      </c>
      <c r="R12" s="59">
        <v>13155503</v>
      </c>
      <c r="S12" s="59"/>
      <c r="T12" s="60"/>
      <c r="U12" s="60"/>
      <c r="V12" s="59"/>
      <c r="W12" s="59">
        <v>27041541</v>
      </c>
      <c r="X12" s="60">
        <v>39900000</v>
      </c>
      <c r="Y12" s="59">
        <v>-12858459</v>
      </c>
      <c r="Z12" s="61">
        <v>-32.23</v>
      </c>
      <c r="AA12" s="62">
        <v>53200000</v>
      </c>
    </row>
    <row r="13" spans="1:27" ht="13.5">
      <c r="A13" s="348" t="s">
        <v>208</v>
      </c>
      <c r="B13" s="136"/>
      <c r="C13" s="275">
        <f>+C14</f>
        <v>7789716</v>
      </c>
      <c r="D13" s="328">
        <f aca="true" t="shared" si="4" ref="D13:AA13">+D14</f>
        <v>0</v>
      </c>
      <c r="E13" s="275">
        <f t="shared" si="4"/>
        <v>45600000</v>
      </c>
      <c r="F13" s="329">
        <f t="shared" si="4"/>
        <v>11150000</v>
      </c>
      <c r="G13" s="329">
        <f t="shared" si="4"/>
        <v>120117</v>
      </c>
      <c r="H13" s="275">
        <f t="shared" si="4"/>
        <v>0</v>
      </c>
      <c r="I13" s="275">
        <f t="shared" si="4"/>
        <v>367741</v>
      </c>
      <c r="J13" s="329">
        <f t="shared" si="4"/>
        <v>487858</v>
      </c>
      <c r="K13" s="329">
        <f t="shared" si="4"/>
        <v>1182193</v>
      </c>
      <c r="L13" s="275">
        <f t="shared" si="4"/>
        <v>196776</v>
      </c>
      <c r="M13" s="275">
        <f t="shared" si="4"/>
        <v>926564</v>
      </c>
      <c r="N13" s="329">
        <f t="shared" si="4"/>
        <v>2305533</v>
      </c>
      <c r="O13" s="329">
        <f t="shared" si="4"/>
        <v>145152</v>
      </c>
      <c r="P13" s="275">
        <f t="shared" si="4"/>
        <v>283926</v>
      </c>
      <c r="Q13" s="275">
        <f t="shared" si="4"/>
        <v>0</v>
      </c>
      <c r="R13" s="329">
        <f t="shared" si="4"/>
        <v>429078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3222469</v>
      </c>
      <c r="X13" s="275">
        <f t="shared" si="4"/>
        <v>8362500</v>
      </c>
      <c r="Y13" s="329">
        <f t="shared" si="4"/>
        <v>-5140031</v>
      </c>
      <c r="Z13" s="322">
        <f>+IF(X13&lt;&gt;0,+(Y13/X13)*100,0)</f>
        <v>-61.46524364723468</v>
      </c>
      <c r="AA13" s="273">
        <f t="shared" si="4"/>
        <v>11150000</v>
      </c>
    </row>
    <row r="14" spans="1:27" ht="13.5">
      <c r="A14" s="291" t="s">
        <v>233</v>
      </c>
      <c r="B14" s="136"/>
      <c r="C14" s="60">
        <v>7789716</v>
      </c>
      <c r="D14" s="327"/>
      <c r="E14" s="60">
        <v>45600000</v>
      </c>
      <c r="F14" s="59">
        <v>11150000</v>
      </c>
      <c r="G14" s="59">
        <v>120117</v>
      </c>
      <c r="H14" s="60"/>
      <c r="I14" s="60">
        <v>367741</v>
      </c>
      <c r="J14" s="59">
        <v>487858</v>
      </c>
      <c r="K14" s="59">
        <v>1182193</v>
      </c>
      <c r="L14" s="60">
        <v>196776</v>
      </c>
      <c r="M14" s="60">
        <v>926564</v>
      </c>
      <c r="N14" s="59">
        <v>2305533</v>
      </c>
      <c r="O14" s="59">
        <v>145152</v>
      </c>
      <c r="P14" s="60">
        <v>283926</v>
      </c>
      <c r="Q14" s="60"/>
      <c r="R14" s="59">
        <v>429078</v>
      </c>
      <c r="S14" s="59"/>
      <c r="T14" s="60"/>
      <c r="U14" s="60"/>
      <c r="V14" s="59"/>
      <c r="W14" s="59">
        <v>3222469</v>
      </c>
      <c r="X14" s="60">
        <v>8362500</v>
      </c>
      <c r="Y14" s="59">
        <v>-5140031</v>
      </c>
      <c r="Z14" s="61">
        <v>-61.47</v>
      </c>
      <c r="AA14" s="62">
        <v>11150000</v>
      </c>
    </row>
    <row r="15" spans="1:27" ht="13.5">
      <c r="A15" s="348" t="s">
        <v>209</v>
      </c>
      <c r="B15" s="136"/>
      <c r="C15" s="60">
        <f aca="true" t="shared" si="5" ref="C15:Y15">SUM(C16:C20)</f>
        <v>229962992</v>
      </c>
      <c r="D15" s="327">
        <f t="shared" si="5"/>
        <v>0</v>
      </c>
      <c r="E15" s="60">
        <f t="shared" si="5"/>
        <v>221676316</v>
      </c>
      <c r="F15" s="59">
        <f t="shared" si="5"/>
        <v>231886876</v>
      </c>
      <c r="G15" s="59">
        <f t="shared" si="5"/>
        <v>16687928</v>
      </c>
      <c r="H15" s="60">
        <f t="shared" si="5"/>
        <v>22602539</v>
      </c>
      <c r="I15" s="60">
        <f t="shared" si="5"/>
        <v>17007089</v>
      </c>
      <c r="J15" s="59">
        <f t="shared" si="5"/>
        <v>56297556</v>
      </c>
      <c r="K15" s="59">
        <f t="shared" si="5"/>
        <v>18784545</v>
      </c>
      <c r="L15" s="60">
        <f t="shared" si="5"/>
        <v>10701772</v>
      </c>
      <c r="M15" s="60">
        <f t="shared" si="5"/>
        <v>18101260</v>
      </c>
      <c r="N15" s="59">
        <f t="shared" si="5"/>
        <v>47587577</v>
      </c>
      <c r="O15" s="59">
        <f t="shared" si="5"/>
        <v>12481167</v>
      </c>
      <c r="P15" s="60">
        <f t="shared" si="5"/>
        <v>6401171</v>
      </c>
      <c r="Q15" s="60">
        <f t="shared" si="5"/>
        <v>6472325</v>
      </c>
      <c r="R15" s="59">
        <f t="shared" si="5"/>
        <v>25354663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129239796</v>
      </c>
      <c r="X15" s="60">
        <f t="shared" si="5"/>
        <v>173915158</v>
      </c>
      <c r="Y15" s="59">
        <f t="shared" si="5"/>
        <v>-44675362</v>
      </c>
      <c r="Z15" s="61">
        <f>+IF(X15&lt;&gt;0,+(Y15/X15)*100,0)</f>
        <v>-25.68802082219883</v>
      </c>
      <c r="AA15" s="62">
        <f>SUM(AA16:AA20)</f>
        <v>231886876</v>
      </c>
    </row>
    <row r="16" spans="1:27" ht="13.5">
      <c r="A16" s="291" t="s">
        <v>234</v>
      </c>
      <c r="B16" s="300"/>
      <c r="C16" s="60">
        <v>6350236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205226629</v>
      </c>
      <c r="D18" s="327"/>
      <c r="E18" s="60">
        <v>221676316</v>
      </c>
      <c r="F18" s="59">
        <v>217976350</v>
      </c>
      <c r="G18" s="59">
        <v>16703021</v>
      </c>
      <c r="H18" s="60">
        <v>20316653</v>
      </c>
      <c r="I18" s="60"/>
      <c r="J18" s="59">
        <v>37019674</v>
      </c>
      <c r="K18" s="59">
        <v>14312191</v>
      </c>
      <c r="L18" s="60">
        <v>10169994</v>
      </c>
      <c r="M18" s="60">
        <v>17553792</v>
      </c>
      <c r="N18" s="59">
        <v>42035977</v>
      </c>
      <c r="O18" s="59">
        <v>8055381</v>
      </c>
      <c r="P18" s="60">
        <v>5408013</v>
      </c>
      <c r="Q18" s="60">
        <v>5465470</v>
      </c>
      <c r="R18" s="59">
        <v>18928864</v>
      </c>
      <c r="S18" s="59"/>
      <c r="T18" s="60"/>
      <c r="U18" s="60"/>
      <c r="V18" s="59"/>
      <c r="W18" s="59">
        <v>97984515</v>
      </c>
      <c r="X18" s="60">
        <v>163482263</v>
      </c>
      <c r="Y18" s="59">
        <v>-65497748</v>
      </c>
      <c r="Z18" s="61">
        <v>-40.06</v>
      </c>
      <c r="AA18" s="62">
        <v>217976350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18386127</v>
      </c>
      <c r="D20" s="327"/>
      <c r="E20" s="60"/>
      <c r="F20" s="59">
        <v>13910526</v>
      </c>
      <c r="G20" s="59">
        <v>-15093</v>
      </c>
      <c r="H20" s="60">
        <v>2285886</v>
      </c>
      <c r="I20" s="60">
        <v>17007089</v>
      </c>
      <c r="J20" s="59">
        <v>19277882</v>
      </c>
      <c r="K20" s="59">
        <v>4472354</v>
      </c>
      <c r="L20" s="60">
        <v>531778</v>
      </c>
      <c r="M20" s="60">
        <v>547468</v>
      </c>
      <c r="N20" s="59">
        <v>5551600</v>
      </c>
      <c r="O20" s="59">
        <v>4425786</v>
      </c>
      <c r="P20" s="60">
        <v>993158</v>
      </c>
      <c r="Q20" s="60">
        <v>1006855</v>
      </c>
      <c r="R20" s="59">
        <v>6425799</v>
      </c>
      <c r="S20" s="59"/>
      <c r="T20" s="60"/>
      <c r="U20" s="60"/>
      <c r="V20" s="59"/>
      <c r="W20" s="59">
        <v>31255281</v>
      </c>
      <c r="X20" s="60">
        <v>10432895</v>
      </c>
      <c r="Y20" s="59">
        <v>20822386</v>
      </c>
      <c r="Z20" s="61">
        <v>199.58</v>
      </c>
      <c r="AA20" s="62">
        <v>13910526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46616714</v>
      </c>
      <c r="D22" s="331">
        <f t="shared" si="6"/>
        <v>0</v>
      </c>
      <c r="E22" s="330">
        <f t="shared" si="6"/>
        <v>0</v>
      </c>
      <c r="F22" s="332">
        <f t="shared" si="6"/>
        <v>35240274</v>
      </c>
      <c r="G22" s="332">
        <f t="shared" si="6"/>
        <v>811329</v>
      </c>
      <c r="H22" s="330">
        <f t="shared" si="6"/>
        <v>2032100</v>
      </c>
      <c r="I22" s="330">
        <f t="shared" si="6"/>
        <v>6318782</v>
      </c>
      <c r="J22" s="332">
        <f t="shared" si="6"/>
        <v>9162211</v>
      </c>
      <c r="K22" s="332">
        <f t="shared" si="6"/>
        <v>629121</v>
      </c>
      <c r="L22" s="330">
        <f t="shared" si="6"/>
        <v>4262157</v>
      </c>
      <c r="M22" s="330">
        <f t="shared" si="6"/>
        <v>5773463</v>
      </c>
      <c r="N22" s="332">
        <f t="shared" si="6"/>
        <v>10664741</v>
      </c>
      <c r="O22" s="332">
        <f t="shared" si="6"/>
        <v>2125766</v>
      </c>
      <c r="P22" s="330">
        <f t="shared" si="6"/>
        <v>1525774</v>
      </c>
      <c r="Q22" s="330">
        <f t="shared" si="6"/>
        <v>1967586</v>
      </c>
      <c r="R22" s="332">
        <f t="shared" si="6"/>
        <v>5619126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25446078</v>
      </c>
      <c r="X22" s="330">
        <f t="shared" si="6"/>
        <v>26430206</v>
      </c>
      <c r="Y22" s="332">
        <f t="shared" si="6"/>
        <v>-984128</v>
      </c>
      <c r="Z22" s="323">
        <f>+IF(X22&lt;&gt;0,+(Y22/X22)*100,0)</f>
        <v>-3.723497274292906</v>
      </c>
      <c r="AA22" s="337">
        <f>SUM(AA23:AA32)</f>
        <v>35240274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6193539</v>
      </c>
      <c r="D24" s="327"/>
      <c r="E24" s="60"/>
      <c r="F24" s="59">
        <v>9345570</v>
      </c>
      <c r="G24" s="59"/>
      <c r="H24" s="60">
        <v>2326450</v>
      </c>
      <c r="I24" s="60">
        <v>1131156</v>
      </c>
      <c r="J24" s="59">
        <v>3457606</v>
      </c>
      <c r="K24" s="59"/>
      <c r="L24" s="60"/>
      <c r="M24" s="60">
        <v>277056</v>
      </c>
      <c r="N24" s="59">
        <v>277056</v>
      </c>
      <c r="O24" s="59">
        <v>347140</v>
      </c>
      <c r="P24" s="60"/>
      <c r="Q24" s="60">
        <v>172818</v>
      </c>
      <c r="R24" s="59">
        <v>519958</v>
      </c>
      <c r="S24" s="59"/>
      <c r="T24" s="60"/>
      <c r="U24" s="60"/>
      <c r="V24" s="59"/>
      <c r="W24" s="59">
        <v>4254620</v>
      </c>
      <c r="X24" s="60">
        <v>7009178</v>
      </c>
      <c r="Y24" s="59">
        <v>-2754558</v>
      </c>
      <c r="Z24" s="61">
        <v>-39.3</v>
      </c>
      <c r="AA24" s="62">
        <v>9345570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6765696</v>
      </c>
      <c r="D27" s="327"/>
      <c r="E27" s="60"/>
      <c r="F27" s="59">
        <v>14000000</v>
      </c>
      <c r="G27" s="59"/>
      <c r="H27" s="60">
        <v>2547</v>
      </c>
      <c r="I27" s="60"/>
      <c r="J27" s="59">
        <v>2547</v>
      </c>
      <c r="K27" s="59"/>
      <c r="L27" s="60">
        <v>4017783</v>
      </c>
      <c r="M27" s="60">
        <v>3562226</v>
      </c>
      <c r="N27" s="59">
        <v>7580009</v>
      </c>
      <c r="O27" s="59">
        <v>792531</v>
      </c>
      <c r="P27" s="60">
        <v>173774</v>
      </c>
      <c r="Q27" s="60">
        <v>1794768</v>
      </c>
      <c r="R27" s="59">
        <v>2761073</v>
      </c>
      <c r="S27" s="59"/>
      <c r="T27" s="60"/>
      <c r="U27" s="60"/>
      <c r="V27" s="59"/>
      <c r="W27" s="59">
        <v>10343629</v>
      </c>
      <c r="X27" s="60">
        <v>10500000</v>
      </c>
      <c r="Y27" s="59">
        <v>-156371</v>
      </c>
      <c r="Z27" s="61">
        <v>-1.49</v>
      </c>
      <c r="AA27" s="62">
        <v>14000000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33657479</v>
      </c>
      <c r="D32" s="327"/>
      <c r="E32" s="60"/>
      <c r="F32" s="59">
        <v>11894704</v>
      </c>
      <c r="G32" s="59">
        <v>811329</v>
      </c>
      <c r="H32" s="60">
        <v>-296897</v>
      </c>
      <c r="I32" s="60">
        <v>5187626</v>
      </c>
      <c r="J32" s="59">
        <v>5702058</v>
      </c>
      <c r="K32" s="59">
        <v>629121</v>
      </c>
      <c r="L32" s="60">
        <v>244374</v>
      </c>
      <c r="M32" s="60">
        <v>1934181</v>
      </c>
      <c r="N32" s="59">
        <v>2807676</v>
      </c>
      <c r="O32" s="59">
        <v>986095</v>
      </c>
      <c r="P32" s="60">
        <v>1352000</v>
      </c>
      <c r="Q32" s="60"/>
      <c r="R32" s="59">
        <v>2338095</v>
      </c>
      <c r="S32" s="59"/>
      <c r="T32" s="60"/>
      <c r="U32" s="60"/>
      <c r="V32" s="59"/>
      <c r="W32" s="59">
        <v>10847829</v>
      </c>
      <c r="X32" s="60">
        <v>8921028</v>
      </c>
      <c r="Y32" s="59">
        <v>1926801</v>
      </c>
      <c r="Z32" s="61">
        <v>21.6</v>
      </c>
      <c r="AA32" s="62">
        <v>11894704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78705342</v>
      </c>
      <c r="D40" s="331">
        <f t="shared" si="9"/>
        <v>0</v>
      </c>
      <c r="E40" s="330">
        <f t="shared" si="9"/>
        <v>60600000</v>
      </c>
      <c r="F40" s="332">
        <f t="shared" si="9"/>
        <v>190264466</v>
      </c>
      <c r="G40" s="332">
        <f t="shared" si="9"/>
        <v>2682932</v>
      </c>
      <c r="H40" s="330">
        <f t="shared" si="9"/>
        <v>284866</v>
      </c>
      <c r="I40" s="330">
        <f t="shared" si="9"/>
        <v>366214</v>
      </c>
      <c r="J40" s="332">
        <f t="shared" si="9"/>
        <v>3334012</v>
      </c>
      <c r="K40" s="332">
        <f t="shared" si="9"/>
        <v>3432201</v>
      </c>
      <c r="L40" s="330">
        <f t="shared" si="9"/>
        <v>9476614</v>
      </c>
      <c r="M40" s="330">
        <f t="shared" si="9"/>
        <v>32368564</v>
      </c>
      <c r="N40" s="332">
        <f t="shared" si="9"/>
        <v>45277379</v>
      </c>
      <c r="O40" s="332">
        <f t="shared" si="9"/>
        <v>3906338</v>
      </c>
      <c r="P40" s="330">
        <f t="shared" si="9"/>
        <v>5771197</v>
      </c>
      <c r="Q40" s="330">
        <f t="shared" si="9"/>
        <v>11455885</v>
      </c>
      <c r="R40" s="332">
        <f t="shared" si="9"/>
        <v>21133420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69744811</v>
      </c>
      <c r="X40" s="330">
        <f t="shared" si="9"/>
        <v>142698350</v>
      </c>
      <c r="Y40" s="332">
        <f t="shared" si="9"/>
        <v>-72953539</v>
      </c>
      <c r="Z40" s="323">
        <f>+IF(X40&lt;&gt;0,+(Y40/X40)*100,0)</f>
        <v>-51.124304520689975</v>
      </c>
      <c r="AA40" s="337">
        <f>SUM(AA41:AA49)</f>
        <v>190264466</v>
      </c>
    </row>
    <row r="41" spans="1:27" ht="13.5">
      <c r="A41" s="348" t="s">
        <v>248</v>
      </c>
      <c r="B41" s="142"/>
      <c r="C41" s="349">
        <v>27974161</v>
      </c>
      <c r="D41" s="350"/>
      <c r="E41" s="349">
        <v>18100000</v>
      </c>
      <c r="F41" s="351">
        <v>28466580</v>
      </c>
      <c r="G41" s="351"/>
      <c r="H41" s="349">
        <v>17295</v>
      </c>
      <c r="I41" s="349">
        <v>29585</v>
      </c>
      <c r="J41" s="351">
        <v>46880</v>
      </c>
      <c r="K41" s="351"/>
      <c r="L41" s="349">
        <v>1240216</v>
      </c>
      <c r="M41" s="349"/>
      <c r="N41" s="351">
        <v>1240216</v>
      </c>
      <c r="O41" s="351">
        <v>145947</v>
      </c>
      <c r="P41" s="349">
        <v>4391313</v>
      </c>
      <c r="Q41" s="349">
        <v>1685407</v>
      </c>
      <c r="R41" s="351">
        <v>6222667</v>
      </c>
      <c r="S41" s="351"/>
      <c r="T41" s="349"/>
      <c r="U41" s="349"/>
      <c r="V41" s="351"/>
      <c r="W41" s="351">
        <v>7509763</v>
      </c>
      <c r="X41" s="349">
        <v>21349935</v>
      </c>
      <c r="Y41" s="351">
        <v>-13840172</v>
      </c>
      <c r="Z41" s="352">
        <v>-64.83</v>
      </c>
      <c r="AA41" s="353">
        <v>28466580</v>
      </c>
    </row>
    <row r="42" spans="1:27" ht="13.5">
      <c r="A42" s="348" t="s">
        <v>249</v>
      </c>
      <c r="B42" s="136"/>
      <c r="C42" s="60">
        <f aca="true" t="shared" si="10" ref="C42:Y42">+C62</f>
        <v>11589837</v>
      </c>
      <c r="D42" s="355">
        <f t="shared" si="10"/>
        <v>0</v>
      </c>
      <c r="E42" s="54">
        <f t="shared" si="10"/>
        <v>0</v>
      </c>
      <c r="F42" s="53">
        <f t="shared" si="10"/>
        <v>19346989</v>
      </c>
      <c r="G42" s="53">
        <f t="shared" si="10"/>
        <v>2689907</v>
      </c>
      <c r="H42" s="54">
        <f t="shared" si="10"/>
        <v>104346</v>
      </c>
      <c r="I42" s="54">
        <f t="shared" si="10"/>
        <v>-21267</v>
      </c>
      <c r="J42" s="53">
        <f t="shared" si="10"/>
        <v>2772986</v>
      </c>
      <c r="K42" s="53">
        <f t="shared" si="10"/>
        <v>0</v>
      </c>
      <c r="L42" s="54">
        <f t="shared" si="10"/>
        <v>6132987</v>
      </c>
      <c r="M42" s="54">
        <f t="shared" si="10"/>
        <v>0</v>
      </c>
      <c r="N42" s="53">
        <f t="shared" si="10"/>
        <v>6132987</v>
      </c>
      <c r="O42" s="53">
        <f t="shared" si="10"/>
        <v>2200</v>
      </c>
      <c r="P42" s="54">
        <f t="shared" si="10"/>
        <v>0</v>
      </c>
      <c r="Q42" s="54">
        <f t="shared" si="10"/>
        <v>2219660</v>
      </c>
      <c r="R42" s="53">
        <f t="shared" si="10"/>
        <v>2221860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11127833</v>
      </c>
      <c r="X42" s="54">
        <f t="shared" si="10"/>
        <v>14510242</v>
      </c>
      <c r="Y42" s="53">
        <f t="shared" si="10"/>
        <v>-3382409</v>
      </c>
      <c r="Z42" s="94">
        <f>+IF(X42&lt;&gt;0,+(Y42/X42)*100,0)</f>
        <v>-23.310493374266258</v>
      </c>
      <c r="AA42" s="95">
        <f>+AA62</f>
        <v>19346989</v>
      </c>
    </row>
    <row r="43" spans="1:27" ht="13.5">
      <c r="A43" s="348" t="s">
        <v>250</v>
      </c>
      <c r="B43" s="136"/>
      <c r="C43" s="275">
        <v>13277500</v>
      </c>
      <c r="D43" s="356"/>
      <c r="E43" s="305">
        <v>29900000</v>
      </c>
      <c r="F43" s="357">
        <v>15140801</v>
      </c>
      <c r="G43" s="357"/>
      <c r="H43" s="305">
        <v>65701</v>
      </c>
      <c r="I43" s="305">
        <v>208617</v>
      </c>
      <c r="J43" s="357">
        <v>274318</v>
      </c>
      <c r="K43" s="357">
        <v>2759775</v>
      </c>
      <c r="L43" s="305">
        <v>110073</v>
      </c>
      <c r="M43" s="305">
        <v>683155</v>
      </c>
      <c r="N43" s="357">
        <v>3553003</v>
      </c>
      <c r="O43" s="357">
        <v>150072</v>
      </c>
      <c r="P43" s="305">
        <v>342770</v>
      </c>
      <c r="Q43" s="305">
        <v>1443567</v>
      </c>
      <c r="R43" s="357">
        <v>1936409</v>
      </c>
      <c r="S43" s="357"/>
      <c r="T43" s="305"/>
      <c r="U43" s="305"/>
      <c r="V43" s="357"/>
      <c r="W43" s="357">
        <v>5763730</v>
      </c>
      <c r="X43" s="305">
        <v>11355601</v>
      </c>
      <c r="Y43" s="357">
        <v>-5591871</v>
      </c>
      <c r="Z43" s="358">
        <v>-49.24</v>
      </c>
      <c r="AA43" s="303">
        <v>15140801</v>
      </c>
    </row>
    <row r="44" spans="1:27" ht="13.5">
      <c r="A44" s="348" t="s">
        <v>251</v>
      </c>
      <c r="B44" s="136"/>
      <c r="C44" s="60">
        <v>743124</v>
      </c>
      <c r="D44" s="355"/>
      <c r="E44" s="54">
        <v>200000</v>
      </c>
      <c r="F44" s="53">
        <v>1500000</v>
      </c>
      <c r="G44" s="53"/>
      <c r="H44" s="54">
        <v>90549</v>
      </c>
      <c r="I44" s="54"/>
      <c r="J44" s="53">
        <v>90549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90549</v>
      </c>
      <c r="X44" s="54">
        <v>1125000</v>
      </c>
      <c r="Y44" s="53">
        <v>-1034451</v>
      </c>
      <c r="Z44" s="94">
        <v>-91.95</v>
      </c>
      <c r="AA44" s="95">
        <v>1500000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21566452</v>
      </c>
      <c r="D48" s="355"/>
      <c r="E48" s="54"/>
      <c r="F48" s="53">
        <v>36150000</v>
      </c>
      <c r="G48" s="53">
        <v>-6975</v>
      </c>
      <c r="H48" s="54">
        <v>6975</v>
      </c>
      <c r="I48" s="54">
        <v>46000</v>
      </c>
      <c r="J48" s="53">
        <v>46000</v>
      </c>
      <c r="K48" s="53"/>
      <c r="L48" s="54">
        <v>959782</v>
      </c>
      <c r="M48" s="54">
        <v>30183398</v>
      </c>
      <c r="N48" s="53">
        <v>31143180</v>
      </c>
      <c r="O48" s="53">
        <v>1153982</v>
      </c>
      <c r="P48" s="54">
        <v>724388</v>
      </c>
      <c r="Q48" s="54">
        <v>330216</v>
      </c>
      <c r="R48" s="53">
        <v>2208586</v>
      </c>
      <c r="S48" s="53"/>
      <c r="T48" s="54"/>
      <c r="U48" s="54"/>
      <c r="V48" s="53"/>
      <c r="W48" s="53">
        <v>33397766</v>
      </c>
      <c r="X48" s="54">
        <v>27112500</v>
      </c>
      <c r="Y48" s="53">
        <v>6285266</v>
      </c>
      <c r="Z48" s="94">
        <v>23.18</v>
      </c>
      <c r="AA48" s="95">
        <v>36150000</v>
      </c>
    </row>
    <row r="49" spans="1:27" ht="13.5">
      <c r="A49" s="348" t="s">
        <v>93</v>
      </c>
      <c r="B49" s="136"/>
      <c r="C49" s="54">
        <v>3554268</v>
      </c>
      <c r="D49" s="355"/>
      <c r="E49" s="54">
        <v>12400000</v>
      </c>
      <c r="F49" s="53">
        <v>89660096</v>
      </c>
      <c r="G49" s="53"/>
      <c r="H49" s="54"/>
      <c r="I49" s="54">
        <v>103279</v>
      </c>
      <c r="J49" s="53">
        <v>103279</v>
      </c>
      <c r="K49" s="53">
        <v>672426</v>
      </c>
      <c r="L49" s="54">
        <v>1033556</v>
      </c>
      <c r="M49" s="54">
        <v>1502011</v>
      </c>
      <c r="N49" s="53">
        <v>3207993</v>
      </c>
      <c r="O49" s="53">
        <v>2454137</v>
      </c>
      <c r="P49" s="54">
        <v>312726</v>
      </c>
      <c r="Q49" s="54">
        <v>5777035</v>
      </c>
      <c r="R49" s="53">
        <v>8543898</v>
      </c>
      <c r="S49" s="53"/>
      <c r="T49" s="54"/>
      <c r="U49" s="54"/>
      <c r="V49" s="53"/>
      <c r="W49" s="53">
        <v>11855170</v>
      </c>
      <c r="X49" s="54">
        <v>67245072</v>
      </c>
      <c r="Y49" s="53">
        <v>-55389902</v>
      </c>
      <c r="Z49" s="94">
        <v>-82.37</v>
      </c>
      <c r="AA49" s="95">
        <v>89660096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23000000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>
        <v>23000000</v>
      </c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28715026</v>
      </c>
      <c r="D57" s="331">
        <f aca="true" t="shared" si="13" ref="D57:AA57">+D58</f>
        <v>0</v>
      </c>
      <c r="E57" s="330">
        <f t="shared" si="13"/>
        <v>3000000</v>
      </c>
      <c r="F57" s="332">
        <f t="shared" si="13"/>
        <v>16500000</v>
      </c>
      <c r="G57" s="332">
        <f t="shared" si="13"/>
        <v>436620</v>
      </c>
      <c r="H57" s="330">
        <f t="shared" si="13"/>
        <v>312654</v>
      </c>
      <c r="I57" s="330">
        <f t="shared" si="13"/>
        <v>0</v>
      </c>
      <c r="J57" s="332">
        <f t="shared" si="13"/>
        <v>749274</v>
      </c>
      <c r="K57" s="332">
        <f t="shared" si="13"/>
        <v>1784225</v>
      </c>
      <c r="L57" s="330">
        <f t="shared" si="13"/>
        <v>507501</v>
      </c>
      <c r="M57" s="330">
        <f t="shared" si="13"/>
        <v>397484</v>
      </c>
      <c r="N57" s="332">
        <f t="shared" si="13"/>
        <v>2689210</v>
      </c>
      <c r="O57" s="332">
        <f t="shared" si="13"/>
        <v>0</v>
      </c>
      <c r="P57" s="330">
        <f t="shared" si="13"/>
        <v>592872</v>
      </c>
      <c r="Q57" s="330">
        <f t="shared" si="13"/>
        <v>456236</v>
      </c>
      <c r="R57" s="332">
        <f t="shared" si="13"/>
        <v>1049108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4487592</v>
      </c>
      <c r="X57" s="330">
        <f t="shared" si="13"/>
        <v>12375000</v>
      </c>
      <c r="Y57" s="332">
        <f t="shared" si="13"/>
        <v>-7887408</v>
      </c>
      <c r="Z57" s="323">
        <f>+IF(X57&lt;&gt;0,+(Y57/X57)*100,0)</f>
        <v>-63.7366303030303</v>
      </c>
      <c r="AA57" s="337">
        <f t="shared" si="13"/>
        <v>16500000</v>
      </c>
    </row>
    <row r="58" spans="1:27" ht="13.5">
      <c r="A58" s="348" t="s">
        <v>217</v>
      </c>
      <c r="B58" s="136"/>
      <c r="C58" s="60">
        <v>28715026</v>
      </c>
      <c r="D58" s="327"/>
      <c r="E58" s="60">
        <v>3000000</v>
      </c>
      <c r="F58" s="59">
        <v>16500000</v>
      </c>
      <c r="G58" s="59">
        <v>436620</v>
      </c>
      <c r="H58" s="60">
        <v>312654</v>
      </c>
      <c r="I58" s="60"/>
      <c r="J58" s="59">
        <v>749274</v>
      </c>
      <c r="K58" s="59">
        <v>1784225</v>
      </c>
      <c r="L58" s="60">
        <v>507501</v>
      </c>
      <c r="M58" s="60">
        <v>397484</v>
      </c>
      <c r="N58" s="59">
        <v>2689210</v>
      </c>
      <c r="O58" s="59"/>
      <c r="P58" s="60">
        <v>592872</v>
      </c>
      <c r="Q58" s="60">
        <v>456236</v>
      </c>
      <c r="R58" s="59">
        <v>1049108</v>
      </c>
      <c r="S58" s="59"/>
      <c r="T58" s="60"/>
      <c r="U58" s="60"/>
      <c r="V58" s="59"/>
      <c r="W58" s="59">
        <v>4487592</v>
      </c>
      <c r="X58" s="60">
        <v>12375000</v>
      </c>
      <c r="Y58" s="59">
        <v>-7887408</v>
      </c>
      <c r="Z58" s="61">
        <v>-63.74</v>
      </c>
      <c r="AA58" s="62">
        <v>16500000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659697220</v>
      </c>
      <c r="D60" s="333">
        <f t="shared" si="14"/>
        <v>0</v>
      </c>
      <c r="E60" s="219">
        <f t="shared" si="14"/>
        <v>652452581</v>
      </c>
      <c r="F60" s="264">
        <f t="shared" si="14"/>
        <v>856085545</v>
      </c>
      <c r="G60" s="264">
        <f t="shared" si="14"/>
        <v>23487638</v>
      </c>
      <c r="H60" s="219">
        <f t="shared" si="14"/>
        <v>37345522</v>
      </c>
      <c r="I60" s="219">
        <f t="shared" si="14"/>
        <v>45450996</v>
      </c>
      <c r="J60" s="264">
        <f t="shared" si="14"/>
        <v>106284156</v>
      </c>
      <c r="K60" s="264">
        <f t="shared" si="14"/>
        <v>39146311</v>
      </c>
      <c r="L60" s="219">
        <f t="shared" si="14"/>
        <v>47178414</v>
      </c>
      <c r="M60" s="219">
        <f t="shared" si="14"/>
        <v>80539648</v>
      </c>
      <c r="N60" s="264">
        <f t="shared" si="14"/>
        <v>166864373</v>
      </c>
      <c r="O60" s="264">
        <f t="shared" si="14"/>
        <v>30982520</v>
      </c>
      <c r="P60" s="219">
        <f t="shared" si="14"/>
        <v>27002513</v>
      </c>
      <c r="Q60" s="219">
        <f t="shared" si="14"/>
        <v>42033109</v>
      </c>
      <c r="R60" s="264">
        <f t="shared" si="14"/>
        <v>100018142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373166671</v>
      </c>
      <c r="X60" s="219">
        <f t="shared" si="14"/>
        <v>642064161</v>
      </c>
      <c r="Y60" s="264">
        <f t="shared" si="14"/>
        <v>-268897490</v>
      </c>
      <c r="Z60" s="324">
        <f>+IF(X60&lt;&gt;0,+(Y60/X60)*100,0)</f>
        <v>-41.88015876500542</v>
      </c>
      <c r="AA60" s="232">
        <f>+AA57+AA54+AA51+AA40+AA37+AA34+AA22+AA5</f>
        <v>856085545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11589837</v>
      </c>
      <c r="D62" s="335">
        <f t="shared" si="15"/>
        <v>0</v>
      </c>
      <c r="E62" s="334">
        <f t="shared" si="15"/>
        <v>0</v>
      </c>
      <c r="F62" s="336">
        <f t="shared" si="15"/>
        <v>19346989</v>
      </c>
      <c r="G62" s="336">
        <f t="shared" si="15"/>
        <v>2689907</v>
      </c>
      <c r="H62" s="334">
        <f t="shared" si="15"/>
        <v>104346</v>
      </c>
      <c r="I62" s="334">
        <f t="shared" si="15"/>
        <v>-21267</v>
      </c>
      <c r="J62" s="336">
        <f t="shared" si="15"/>
        <v>2772986</v>
      </c>
      <c r="K62" s="336">
        <f t="shared" si="15"/>
        <v>0</v>
      </c>
      <c r="L62" s="334">
        <f t="shared" si="15"/>
        <v>6132987</v>
      </c>
      <c r="M62" s="334">
        <f t="shared" si="15"/>
        <v>0</v>
      </c>
      <c r="N62" s="336">
        <f t="shared" si="15"/>
        <v>6132987</v>
      </c>
      <c r="O62" s="336">
        <f t="shared" si="15"/>
        <v>2200</v>
      </c>
      <c r="P62" s="334">
        <f t="shared" si="15"/>
        <v>0</v>
      </c>
      <c r="Q62" s="334">
        <f t="shared" si="15"/>
        <v>2219660</v>
      </c>
      <c r="R62" s="336">
        <f t="shared" si="15"/>
        <v>2221860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11127833</v>
      </c>
      <c r="X62" s="334">
        <f t="shared" si="15"/>
        <v>14510242</v>
      </c>
      <c r="Y62" s="336">
        <f t="shared" si="15"/>
        <v>-3382409</v>
      </c>
      <c r="Z62" s="325">
        <f>+IF(X62&lt;&gt;0,+(Y62/X62)*100,0)</f>
        <v>-23.310493374266258</v>
      </c>
      <c r="AA62" s="338">
        <f>SUM(AA63:AA66)</f>
        <v>19346989</v>
      </c>
    </row>
    <row r="63" spans="1:27" ht="13.5">
      <c r="A63" s="348" t="s">
        <v>259</v>
      </c>
      <c r="B63" s="136"/>
      <c r="C63" s="60">
        <v>8338502</v>
      </c>
      <c r="D63" s="327"/>
      <c r="E63" s="60"/>
      <c r="F63" s="59">
        <v>16337790</v>
      </c>
      <c r="G63" s="59">
        <v>2689907</v>
      </c>
      <c r="H63" s="60"/>
      <c r="I63" s="60"/>
      <c r="J63" s="59">
        <v>2689907</v>
      </c>
      <c r="K63" s="59"/>
      <c r="L63" s="60">
        <v>6132987</v>
      </c>
      <c r="M63" s="60"/>
      <c r="N63" s="59">
        <v>6132987</v>
      </c>
      <c r="O63" s="59"/>
      <c r="P63" s="60"/>
      <c r="Q63" s="60"/>
      <c r="R63" s="59"/>
      <c r="S63" s="59"/>
      <c r="T63" s="60"/>
      <c r="U63" s="60"/>
      <c r="V63" s="59"/>
      <c r="W63" s="59">
        <v>8822894</v>
      </c>
      <c r="X63" s="60">
        <v>12253343</v>
      </c>
      <c r="Y63" s="59">
        <v>-3430449</v>
      </c>
      <c r="Z63" s="61">
        <v>-28</v>
      </c>
      <c r="AA63" s="62">
        <v>16337790</v>
      </c>
    </row>
    <row r="64" spans="1:27" ht="13.5">
      <c r="A64" s="348" t="s">
        <v>260</v>
      </c>
      <c r="B64" s="136"/>
      <c r="C64" s="60">
        <v>3251335</v>
      </c>
      <c r="D64" s="327"/>
      <c r="E64" s="60"/>
      <c r="F64" s="59">
        <v>3009199</v>
      </c>
      <c r="G64" s="59"/>
      <c r="H64" s="60">
        <v>104346</v>
      </c>
      <c r="I64" s="60">
        <v>-21267</v>
      </c>
      <c r="J64" s="59">
        <v>83079</v>
      </c>
      <c r="K64" s="59"/>
      <c r="L64" s="60"/>
      <c r="M64" s="60"/>
      <c r="N64" s="59"/>
      <c r="O64" s="59">
        <v>2200</v>
      </c>
      <c r="P64" s="60"/>
      <c r="Q64" s="60">
        <v>2219660</v>
      </c>
      <c r="R64" s="59">
        <v>2221860</v>
      </c>
      <c r="S64" s="59"/>
      <c r="T64" s="60"/>
      <c r="U64" s="60"/>
      <c r="V64" s="59"/>
      <c r="W64" s="59">
        <v>2304939</v>
      </c>
      <c r="X64" s="60">
        <v>2256899</v>
      </c>
      <c r="Y64" s="59">
        <v>48040</v>
      </c>
      <c r="Z64" s="61">
        <v>2.13</v>
      </c>
      <c r="AA64" s="62">
        <v>3009199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685921835</v>
      </c>
      <c r="D5" s="344">
        <f t="shared" si="0"/>
        <v>0</v>
      </c>
      <c r="E5" s="343">
        <f t="shared" si="0"/>
        <v>837004105</v>
      </c>
      <c r="F5" s="345">
        <f t="shared" si="0"/>
        <v>746559040</v>
      </c>
      <c r="G5" s="345">
        <f t="shared" si="0"/>
        <v>14491654</v>
      </c>
      <c r="H5" s="343">
        <f t="shared" si="0"/>
        <v>50662006</v>
      </c>
      <c r="I5" s="343">
        <f t="shared" si="0"/>
        <v>52764827</v>
      </c>
      <c r="J5" s="345">
        <f t="shared" si="0"/>
        <v>117918487</v>
      </c>
      <c r="K5" s="345">
        <f t="shared" si="0"/>
        <v>58364171</v>
      </c>
      <c r="L5" s="343">
        <f t="shared" si="0"/>
        <v>51793714</v>
      </c>
      <c r="M5" s="343">
        <f t="shared" si="0"/>
        <v>62487890</v>
      </c>
      <c r="N5" s="345">
        <f t="shared" si="0"/>
        <v>172645775</v>
      </c>
      <c r="O5" s="345">
        <f t="shared" si="0"/>
        <v>37032974</v>
      </c>
      <c r="P5" s="343">
        <f t="shared" si="0"/>
        <v>38997951</v>
      </c>
      <c r="Q5" s="343">
        <f t="shared" si="0"/>
        <v>57055446</v>
      </c>
      <c r="R5" s="345">
        <f t="shared" si="0"/>
        <v>133086371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423650633</v>
      </c>
      <c r="X5" s="343">
        <f t="shared" si="0"/>
        <v>559919280</v>
      </c>
      <c r="Y5" s="345">
        <f t="shared" si="0"/>
        <v>-136268647</v>
      </c>
      <c r="Z5" s="346">
        <f>+IF(X5&lt;&gt;0,+(Y5/X5)*100,0)</f>
        <v>-24.33719499710744</v>
      </c>
      <c r="AA5" s="347">
        <f>+AA6+AA8+AA11+AA13+AA15</f>
        <v>746559040</v>
      </c>
    </row>
    <row r="6" spans="1:27" ht="13.5">
      <c r="A6" s="348" t="s">
        <v>205</v>
      </c>
      <c r="B6" s="142"/>
      <c r="C6" s="60">
        <f>+C7</f>
        <v>135958552</v>
      </c>
      <c r="D6" s="327">
        <f aca="true" t="shared" si="1" ref="D6:AA6">+D7</f>
        <v>0</v>
      </c>
      <c r="E6" s="60">
        <f t="shared" si="1"/>
        <v>292200070</v>
      </c>
      <c r="F6" s="59">
        <f t="shared" si="1"/>
        <v>217455000</v>
      </c>
      <c r="G6" s="59">
        <f t="shared" si="1"/>
        <v>6711234</v>
      </c>
      <c r="H6" s="60">
        <f t="shared" si="1"/>
        <v>16723561</v>
      </c>
      <c r="I6" s="60">
        <f t="shared" si="1"/>
        <v>11834533</v>
      </c>
      <c r="J6" s="59">
        <f t="shared" si="1"/>
        <v>35269328</v>
      </c>
      <c r="K6" s="59">
        <f t="shared" si="1"/>
        <v>20968118</v>
      </c>
      <c r="L6" s="60">
        <f t="shared" si="1"/>
        <v>18400869</v>
      </c>
      <c r="M6" s="60">
        <f t="shared" si="1"/>
        <v>16607145</v>
      </c>
      <c r="N6" s="59">
        <f t="shared" si="1"/>
        <v>55976132</v>
      </c>
      <c r="O6" s="59">
        <f t="shared" si="1"/>
        <v>7629452</v>
      </c>
      <c r="P6" s="60">
        <f t="shared" si="1"/>
        <v>6594297</v>
      </c>
      <c r="Q6" s="60">
        <f t="shared" si="1"/>
        <v>14801054</v>
      </c>
      <c r="R6" s="59">
        <f t="shared" si="1"/>
        <v>29024803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120270263</v>
      </c>
      <c r="X6" s="60">
        <f t="shared" si="1"/>
        <v>163091250</v>
      </c>
      <c r="Y6" s="59">
        <f t="shared" si="1"/>
        <v>-42820987</v>
      </c>
      <c r="Z6" s="61">
        <f>+IF(X6&lt;&gt;0,+(Y6/X6)*100,0)</f>
        <v>-26.25584573053429</v>
      </c>
      <c r="AA6" s="62">
        <f t="shared" si="1"/>
        <v>217455000</v>
      </c>
    </row>
    <row r="7" spans="1:27" ht="13.5">
      <c r="A7" s="291" t="s">
        <v>229</v>
      </c>
      <c r="B7" s="142"/>
      <c r="C7" s="60">
        <v>135958552</v>
      </c>
      <c r="D7" s="327"/>
      <c r="E7" s="60">
        <v>292200070</v>
      </c>
      <c r="F7" s="59">
        <v>217455000</v>
      </c>
      <c r="G7" s="59">
        <v>6711234</v>
      </c>
      <c r="H7" s="60">
        <v>16723561</v>
      </c>
      <c r="I7" s="60">
        <v>11834533</v>
      </c>
      <c r="J7" s="59">
        <v>35269328</v>
      </c>
      <c r="K7" s="59">
        <v>20968118</v>
      </c>
      <c r="L7" s="60">
        <v>18400869</v>
      </c>
      <c r="M7" s="60">
        <v>16607145</v>
      </c>
      <c r="N7" s="59">
        <v>55976132</v>
      </c>
      <c r="O7" s="59">
        <v>7629452</v>
      </c>
      <c r="P7" s="60">
        <v>6594297</v>
      </c>
      <c r="Q7" s="60">
        <v>14801054</v>
      </c>
      <c r="R7" s="59">
        <v>29024803</v>
      </c>
      <c r="S7" s="59"/>
      <c r="T7" s="60"/>
      <c r="U7" s="60"/>
      <c r="V7" s="59"/>
      <c r="W7" s="59">
        <v>120270263</v>
      </c>
      <c r="X7" s="60">
        <v>163091250</v>
      </c>
      <c r="Y7" s="59">
        <v>-42820987</v>
      </c>
      <c r="Z7" s="61">
        <v>-26.26</v>
      </c>
      <c r="AA7" s="62">
        <v>217455000</v>
      </c>
    </row>
    <row r="8" spans="1:27" ht="13.5">
      <c r="A8" s="348" t="s">
        <v>206</v>
      </c>
      <c r="B8" s="142"/>
      <c r="C8" s="60">
        <f aca="true" t="shared" si="2" ref="C8:Y8">SUM(C9:C10)</f>
        <v>198610447</v>
      </c>
      <c r="D8" s="327">
        <f t="shared" si="2"/>
        <v>0</v>
      </c>
      <c r="E8" s="60">
        <f t="shared" si="2"/>
        <v>189340000</v>
      </c>
      <c r="F8" s="59">
        <f t="shared" si="2"/>
        <v>174690000</v>
      </c>
      <c r="G8" s="59">
        <f t="shared" si="2"/>
        <v>5080491</v>
      </c>
      <c r="H8" s="60">
        <f t="shared" si="2"/>
        <v>20368620</v>
      </c>
      <c r="I8" s="60">
        <f t="shared" si="2"/>
        <v>25327693</v>
      </c>
      <c r="J8" s="59">
        <f t="shared" si="2"/>
        <v>50776804</v>
      </c>
      <c r="K8" s="59">
        <f t="shared" si="2"/>
        <v>14009584</v>
      </c>
      <c r="L8" s="60">
        <f t="shared" si="2"/>
        <v>13711828</v>
      </c>
      <c r="M8" s="60">
        <f t="shared" si="2"/>
        <v>12164567</v>
      </c>
      <c r="N8" s="59">
        <f t="shared" si="2"/>
        <v>39885979</v>
      </c>
      <c r="O8" s="59">
        <f t="shared" si="2"/>
        <v>4914844</v>
      </c>
      <c r="P8" s="60">
        <f t="shared" si="2"/>
        <v>10928604</v>
      </c>
      <c r="Q8" s="60">
        <f t="shared" si="2"/>
        <v>15871304</v>
      </c>
      <c r="R8" s="59">
        <f t="shared" si="2"/>
        <v>31714752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122377535</v>
      </c>
      <c r="X8" s="60">
        <f t="shared" si="2"/>
        <v>131017500</v>
      </c>
      <c r="Y8" s="59">
        <f t="shared" si="2"/>
        <v>-8639965</v>
      </c>
      <c r="Z8" s="61">
        <f>+IF(X8&lt;&gt;0,+(Y8/X8)*100,0)</f>
        <v>-6.594512183486939</v>
      </c>
      <c r="AA8" s="62">
        <f>SUM(AA9:AA10)</f>
        <v>174690000</v>
      </c>
    </row>
    <row r="9" spans="1:27" ht="13.5">
      <c r="A9" s="291" t="s">
        <v>230</v>
      </c>
      <c r="B9" s="142"/>
      <c r="C9" s="60">
        <v>198610447</v>
      </c>
      <c r="D9" s="327"/>
      <c r="E9" s="60">
        <v>189340000</v>
      </c>
      <c r="F9" s="59">
        <v>174690000</v>
      </c>
      <c r="G9" s="59">
        <v>5080491</v>
      </c>
      <c r="H9" s="60">
        <v>20368620</v>
      </c>
      <c r="I9" s="60">
        <v>19560558</v>
      </c>
      <c r="J9" s="59">
        <v>45009669</v>
      </c>
      <c r="K9" s="59">
        <v>14009584</v>
      </c>
      <c r="L9" s="60">
        <v>13711828</v>
      </c>
      <c r="M9" s="60">
        <v>12164567</v>
      </c>
      <c r="N9" s="59">
        <v>39885979</v>
      </c>
      <c r="O9" s="59">
        <v>4914844</v>
      </c>
      <c r="P9" s="60">
        <v>10928604</v>
      </c>
      <c r="Q9" s="60">
        <v>15871304</v>
      </c>
      <c r="R9" s="59">
        <v>31714752</v>
      </c>
      <c r="S9" s="59"/>
      <c r="T9" s="60"/>
      <c r="U9" s="60"/>
      <c r="V9" s="59"/>
      <c r="W9" s="59">
        <v>116610400</v>
      </c>
      <c r="X9" s="60">
        <v>131017500</v>
      </c>
      <c r="Y9" s="59">
        <v>-14407100</v>
      </c>
      <c r="Z9" s="61">
        <v>-11</v>
      </c>
      <c r="AA9" s="62">
        <v>174690000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>
        <v>5767135</v>
      </c>
      <c r="J10" s="59">
        <v>5767135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5767135</v>
      </c>
      <c r="X10" s="60"/>
      <c r="Y10" s="59">
        <v>5767135</v>
      </c>
      <c r="Z10" s="61"/>
      <c r="AA10" s="62"/>
    </row>
    <row r="11" spans="1:27" ht="13.5">
      <c r="A11" s="348" t="s">
        <v>207</v>
      </c>
      <c r="B11" s="142"/>
      <c r="C11" s="349">
        <f>+C12</f>
        <v>100149061</v>
      </c>
      <c r="D11" s="350">
        <f aca="true" t="shared" si="3" ref="D11:AA11">+D12</f>
        <v>0</v>
      </c>
      <c r="E11" s="349">
        <f t="shared" si="3"/>
        <v>109600000</v>
      </c>
      <c r="F11" s="351">
        <f t="shared" si="3"/>
        <v>137000000</v>
      </c>
      <c r="G11" s="351">
        <f t="shared" si="3"/>
        <v>2316700</v>
      </c>
      <c r="H11" s="349">
        <f t="shared" si="3"/>
        <v>13233495</v>
      </c>
      <c r="I11" s="349">
        <f t="shared" si="3"/>
        <v>9134874</v>
      </c>
      <c r="J11" s="351">
        <f t="shared" si="3"/>
        <v>24685069</v>
      </c>
      <c r="K11" s="351">
        <f t="shared" si="3"/>
        <v>12360178</v>
      </c>
      <c r="L11" s="349">
        <f t="shared" si="3"/>
        <v>9445106</v>
      </c>
      <c r="M11" s="349">
        <f t="shared" si="3"/>
        <v>7909925</v>
      </c>
      <c r="N11" s="351">
        <f t="shared" si="3"/>
        <v>29715209</v>
      </c>
      <c r="O11" s="351">
        <f t="shared" si="3"/>
        <v>7161371</v>
      </c>
      <c r="P11" s="349">
        <f t="shared" si="3"/>
        <v>8757015</v>
      </c>
      <c r="Q11" s="349">
        <f t="shared" si="3"/>
        <v>7038735</v>
      </c>
      <c r="R11" s="351">
        <f t="shared" si="3"/>
        <v>22957121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77357399</v>
      </c>
      <c r="X11" s="349">
        <f t="shared" si="3"/>
        <v>102750000</v>
      </c>
      <c r="Y11" s="351">
        <f t="shared" si="3"/>
        <v>-25392601</v>
      </c>
      <c r="Z11" s="352">
        <f>+IF(X11&lt;&gt;0,+(Y11/X11)*100,0)</f>
        <v>-24.712993673965936</v>
      </c>
      <c r="AA11" s="353">
        <f t="shared" si="3"/>
        <v>137000000</v>
      </c>
    </row>
    <row r="12" spans="1:27" ht="13.5">
      <c r="A12" s="291" t="s">
        <v>232</v>
      </c>
      <c r="B12" s="136"/>
      <c r="C12" s="60">
        <v>100149061</v>
      </c>
      <c r="D12" s="327"/>
      <c r="E12" s="60">
        <v>109600000</v>
      </c>
      <c r="F12" s="59">
        <v>137000000</v>
      </c>
      <c r="G12" s="59">
        <v>2316700</v>
      </c>
      <c r="H12" s="60">
        <v>13233495</v>
      </c>
      <c r="I12" s="60">
        <v>9134874</v>
      </c>
      <c r="J12" s="59">
        <v>24685069</v>
      </c>
      <c r="K12" s="59">
        <v>12360178</v>
      </c>
      <c r="L12" s="60">
        <v>9445106</v>
      </c>
      <c r="M12" s="60">
        <v>7909925</v>
      </c>
      <c r="N12" s="59">
        <v>29715209</v>
      </c>
      <c r="O12" s="59">
        <v>7161371</v>
      </c>
      <c r="P12" s="60">
        <v>8757015</v>
      </c>
      <c r="Q12" s="60">
        <v>7038735</v>
      </c>
      <c r="R12" s="59">
        <v>22957121</v>
      </c>
      <c r="S12" s="59"/>
      <c r="T12" s="60"/>
      <c r="U12" s="60"/>
      <c r="V12" s="59"/>
      <c r="W12" s="59">
        <v>77357399</v>
      </c>
      <c r="X12" s="60">
        <v>102750000</v>
      </c>
      <c r="Y12" s="59">
        <v>-25392601</v>
      </c>
      <c r="Z12" s="61">
        <v>-24.71</v>
      </c>
      <c r="AA12" s="62">
        <v>137000000</v>
      </c>
    </row>
    <row r="13" spans="1:27" ht="13.5">
      <c r="A13" s="348" t="s">
        <v>208</v>
      </c>
      <c r="B13" s="136"/>
      <c r="C13" s="275">
        <f>+C14</f>
        <v>230680502</v>
      </c>
      <c r="D13" s="328">
        <f aca="true" t="shared" si="4" ref="D13:AA13">+D14</f>
        <v>0</v>
      </c>
      <c r="E13" s="275">
        <f t="shared" si="4"/>
        <v>236364035</v>
      </c>
      <c r="F13" s="329">
        <f t="shared" si="4"/>
        <v>215214040</v>
      </c>
      <c r="G13" s="329">
        <f t="shared" si="4"/>
        <v>316214</v>
      </c>
      <c r="H13" s="275">
        <f t="shared" si="4"/>
        <v>0</v>
      </c>
      <c r="I13" s="275">
        <f t="shared" si="4"/>
        <v>6119055</v>
      </c>
      <c r="J13" s="329">
        <f t="shared" si="4"/>
        <v>6435269</v>
      </c>
      <c r="K13" s="329">
        <f t="shared" si="4"/>
        <v>10878921</v>
      </c>
      <c r="L13" s="275">
        <f t="shared" si="4"/>
        <v>9709529</v>
      </c>
      <c r="M13" s="275">
        <f t="shared" si="4"/>
        <v>24971257</v>
      </c>
      <c r="N13" s="329">
        <f t="shared" si="4"/>
        <v>45559707</v>
      </c>
      <c r="O13" s="329">
        <f t="shared" si="4"/>
        <v>15304835</v>
      </c>
      <c r="P13" s="275">
        <f t="shared" si="4"/>
        <v>12347326</v>
      </c>
      <c r="Q13" s="275">
        <f t="shared" si="4"/>
        <v>0</v>
      </c>
      <c r="R13" s="329">
        <f t="shared" si="4"/>
        <v>27652161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79647137</v>
      </c>
      <c r="X13" s="275">
        <f t="shared" si="4"/>
        <v>161410530</v>
      </c>
      <c r="Y13" s="329">
        <f t="shared" si="4"/>
        <v>-81763393</v>
      </c>
      <c r="Z13" s="322">
        <f>+IF(X13&lt;&gt;0,+(Y13/X13)*100,0)</f>
        <v>-50.655550787176026</v>
      </c>
      <c r="AA13" s="273">
        <f t="shared" si="4"/>
        <v>215214040</v>
      </c>
    </row>
    <row r="14" spans="1:27" ht="13.5">
      <c r="A14" s="291" t="s">
        <v>233</v>
      </c>
      <c r="B14" s="136"/>
      <c r="C14" s="60">
        <v>230680502</v>
      </c>
      <c r="D14" s="327"/>
      <c r="E14" s="60">
        <v>236364035</v>
      </c>
      <c r="F14" s="59">
        <v>215214040</v>
      </c>
      <c r="G14" s="59">
        <v>316214</v>
      </c>
      <c r="H14" s="60"/>
      <c r="I14" s="60">
        <v>6119055</v>
      </c>
      <c r="J14" s="59">
        <v>6435269</v>
      </c>
      <c r="K14" s="59">
        <v>10878921</v>
      </c>
      <c r="L14" s="60">
        <v>9709529</v>
      </c>
      <c r="M14" s="60">
        <v>24971257</v>
      </c>
      <c r="N14" s="59">
        <v>45559707</v>
      </c>
      <c r="O14" s="59">
        <v>15304835</v>
      </c>
      <c r="P14" s="60">
        <v>12347326</v>
      </c>
      <c r="Q14" s="60"/>
      <c r="R14" s="59">
        <v>27652161</v>
      </c>
      <c r="S14" s="59"/>
      <c r="T14" s="60"/>
      <c r="U14" s="60"/>
      <c r="V14" s="59"/>
      <c r="W14" s="59">
        <v>79647137</v>
      </c>
      <c r="X14" s="60">
        <v>161410530</v>
      </c>
      <c r="Y14" s="59">
        <v>-81763393</v>
      </c>
      <c r="Z14" s="61">
        <v>-50.66</v>
      </c>
      <c r="AA14" s="62">
        <v>215214040</v>
      </c>
    </row>
    <row r="15" spans="1:27" ht="13.5">
      <c r="A15" s="348" t="s">
        <v>209</v>
      </c>
      <c r="B15" s="136"/>
      <c r="C15" s="60">
        <f aca="true" t="shared" si="5" ref="C15:Y15">SUM(C16:C20)</f>
        <v>20523273</v>
      </c>
      <c r="D15" s="327">
        <f t="shared" si="5"/>
        <v>0</v>
      </c>
      <c r="E15" s="60">
        <f t="shared" si="5"/>
        <v>9500000</v>
      </c>
      <c r="F15" s="59">
        <f t="shared" si="5"/>
        <v>2200000</v>
      </c>
      <c r="G15" s="59">
        <f t="shared" si="5"/>
        <v>67015</v>
      </c>
      <c r="H15" s="60">
        <f t="shared" si="5"/>
        <v>336330</v>
      </c>
      <c r="I15" s="60">
        <f t="shared" si="5"/>
        <v>348672</v>
      </c>
      <c r="J15" s="59">
        <f t="shared" si="5"/>
        <v>752017</v>
      </c>
      <c r="K15" s="59">
        <f t="shared" si="5"/>
        <v>147370</v>
      </c>
      <c r="L15" s="60">
        <f t="shared" si="5"/>
        <v>526382</v>
      </c>
      <c r="M15" s="60">
        <f t="shared" si="5"/>
        <v>834996</v>
      </c>
      <c r="N15" s="59">
        <f t="shared" si="5"/>
        <v>1508748</v>
      </c>
      <c r="O15" s="59">
        <f t="shared" si="5"/>
        <v>2022472</v>
      </c>
      <c r="P15" s="60">
        <f t="shared" si="5"/>
        <v>370709</v>
      </c>
      <c r="Q15" s="60">
        <f t="shared" si="5"/>
        <v>19344353</v>
      </c>
      <c r="R15" s="59">
        <f t="shared" si="5"/>
        <v>21737534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23998299</v>
      </c>
      <c r="X15" s="60">
        <f t="shared" si="5"/>
        <v>1650000</v>
      </c>
      <c r="Y15" s="59">
        <f t="shared" si="5"/>
        <v>22348299</v>
      </c>
      <c r="Z15" s="61">
        <f>+IF(X15&lt;&gt;0,+(Y15/X15)*100,0)</f>
        <v>1354.4423636363636</v>
      </c>
      <c r="AA15" s="62">
        <f>SUM(AA16:AA20)</f>
        <v>2200000</v>
      </c>
    </row>
    <row r="16" spans="1:27" ht="13.5">
      <c r="A16" s="291" t="s">
        <v>234</v>
      </c>
      <c r="B16" s="300"/>
      <c r="C16" s="60">
        <v>8463807</v>
      </c>
      <c r="D16" s="327"/>
      <c r="E16" s="60">
        <v>7000000</v>
      </c>
      <c r="F16" s="59"/>
      <c r="G16" s="59">
        <v>67015</v>
      </c>
      <c r="H16" s="60">
        <v>336330</v>
      </c>
      <c r="I16" s="60">
        <v>348672</v>
      </c>
      <c r="J16" s="59">
        <v>752017</v>
      </c>
      <c r="K16" s="59"/>
      <c r="L16" s="60">
        <v>526382</v>
      </c>
      <c r="M16" s="60"/>
      <c r="N16" s="59">
        <v>526382</v>
      </c>
      <c r="O16" s="59">
        <v>1948445</v>
      </c>
      <c r="P16" s="60">
        <v>370709</v>
      </c>
      <c r="Q16" s="60">
        <v>500332</v>
      </c>
      <c r="R16" s="59">
        <v>2819486</v>
      </c>
      <c r="S16" s="59"/>
      <c r="T16" s="60"/>
      <c r="U16" s="60"/>
      <c r="V16" s="59"/>
      <c r="W16" s="59">
        <v>4097885</v>
      </c>
      <c r="X16" s="60"/>
      <c r="Y16" s="59">
        <v>4097885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18727522</v>
      </c>
      <c r="R18" s="59">
        <v>18727522</v>
      </c>
      <c r="S18" s="59"/>
      <c r="T18" s="60"/>
      <c r="U18" s="60"/>
      <c r="V18" s="59"/>
      <c r="W18" s="59">
        <v>18727522</v>
      </c>
      <c r="X18" s="60"/>
      <c r="Y18" s="59">
        <v>18727522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12059466</v>
      </c>
      <c r="D20" s="327"/>
      <c r="E20" s="60">
        <v>2500000</v>
      </c>
      <c r="F20" s="59">
        <v>2200000</v>
      </c>
      <c r="G20" s="59"/>
      <c r="H20" s="60"/>
      <c r="I20" s="60"/>
      <c r="J20" s="59"/>
      <c r="K20" s="59">
        <v>147370</v>
      </c>
      <c r="L20" s="60"/>
      <c r="M20" s="60">
        <v>834996</v>
      </c>
      <c r="N20" s="59">
        <v>982366</v>
      </c>
      <c r="O20" s="59">
        <v>74027</v>
      </c>
      <c r="P20" s="60"/>
      <c r="Q20" s="60">
        <v>116499</v>
      </c>
      <c r="R20" s="59">
        <v>190526</v>
      </c>
      <c r="S20" s="59"/>
      <c r="T20" s="60"/>
      <c r="U20" s="60"/>
      <c r="V20" s="59"/>
      <c r="W20" s="59">
        <v>1172892</v>
      </c>
      <c r="X20" s="60">
        <v>1650000</v>
      </c>
      <c r="Y20" s="59">
        <v>-477108</v>
      </c>
      <c r="Z20" s="61">
        <v>-28.92</v>
      </c>
      <c r="AA20" s="62">
        <v>2200000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32298491</v>
      </c>
      <c r="D22" s="331">
        <f t="shared" si="6"/>
        <v>0</v>
      </c>
      <c r="E22" s="330">
        <f t="shared" si="6"/>
        <v>54370000</v>
      </c>
      <c r="F22" s="332">
        <f t="shared" si="6"/>
        <v>22541020</v>
      </c>
      <c r="G22" s="332">
        <f t="shared" si="6"/>
        <v>47451</v>
      </c>
      <c r="H22" s="330">
        <f t="shared" si="6"/>
        <v>518611</v>
      </c>
      <c r="I22" s="330">
        <f t="shared" si="6"/>
        <v>938012</v>
      </c>
      <c r="J22" s="332">
        <f t="shared" si="6"/>
        <v>1504074</v>
      </c>
      <c r="K22" s="332">
        <f t="shared" si="6"/>
        <v>4895473</v>
      </c>
      <c r="L22" s="330">
        <f t="shared" si="6"/>
        <v>277663</v>
      </c>
      <c r="M22" s="330">
        <f t="shared" si="6"/>
        <v>367653</v>
      </c>
      <c r="N22" s="332">
        <f t="shared" si="6"/>
        <v>5540789</v>
      </c>
      <c r="O22" s="332">
        <f t="shared" si="6"/>
        <v>1054626</v>
      </c>
      <c r="P22" s="330">
        <f t="shared" si="6"/>
        <v>1608175</v>
      </c>
      <c r="Q22" s="330">
        <f t="shared" si="6"/>
        <v>0</v>
      </c>
      <c r="R22" s="332">
        <f t="shared" si="6"/>
        <v>2662801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9707664</v>
      </c>
      <c r="X22" s="330">
        <f t="shared" si="6"/>
        <v>16905765</v>
      </c>
      <c r="Y22" s="332">
        <f t="shared" si="6"/>
        <v>-7198101</v>
      </c>
      <c r="Z22" s="323">
        <f>+IF(X22&lt;&gt;0,+(Y22/X22)*100,0)</f>
        <v>-42.57778929258747</v>
      </c>
      <c r="AA22" s="337">
        <f>SUM(AA23:AA32)</f>
        <v>22541020</v>
      </c>
    </row>
    <row r="23" spans="1:27" ht="13.5">
      <c r="A23" s="348" t="s">
        <v>237</v>
      </c>
      <c r="B23" s="142"/>
      <c r="C23" s="60">
        <v>1999986</v>
      </c>
      <c r="D23" s="327"/>
      <c r="E23" s="60"/>
      <c r="F23" s="59"/>
      <c r="G23" s="59">
        <v>-350</v>
      </c>
      <c r="H23" s="60">
        <v>350</v>
      </c>
      <c r="I23" s="60"/>
      <c r="J23" s="59"/>
      <c r="K23" s="59"/>
      <c r="L23" s="60"/>
      <c r="M23" s="60"/>
      <c r="N23" s="59"/>
      <c r="O23" s="59">
        <v>822999</v>
      </c>
      <c r="P23" s="60"/>
      <c r="Q23" s="60"/>
      <c r="R23" s="59">
        <v>822999</v>
      </c>
      <c r="S23" s="59"/>
      <c r="T23" s="60"/>
      <c r="U23" s="60"/>
      <c r="V23" s="59"/>
      <c r="W23" s="59">
        <v>822999</v>
      </c>
      <c r="X23" s="60"/>
      <c r="Y23" s="59">
        <v>822999</v>
      </c>
      <c r="Z23" s="61"/>
      <c r="AA23" s="62"/>
    </row>
    <row r="24" spans="1:27" ht="13.5">
      <c r="A24" s="348" t="s">
        <v>238</v>
      </c>
      <c r="B24" s="142"/>
      <c r="C24" s="60">
        <v>12953615</v>
      </c>
      <c r="D24" s="327"/>
      <c r="E24" s="60"/>
      <c r="F24" s="59">
        <v>17219120</v>
      </c>
      <c r="G24" s="59">
        <v>-9412</v>
      </c>
      <c r="H24" s="60">
        <v>5724</v>
      </c>
      <c r="I24" s="60">
        <v>3688</v>
      </c>
      <c r="J24" s="59"/>
      <c r="K24" s="59"/>
      <c r="L24" s="60"/>
      <c r="M24" s="60"/>
      <c r="N24" s="59"/>
      <c r="O24" s="59">
        <v>7308</v>
      </c>
      <c r="P24" s="60">
        <v>313011</v>
      </c>
      <c r="Q24" s="60"/>
      <c r="R24" s="59">
        <v>320319</v>
      </c>
      <c r="S24" s="59"/>
      <c r="T24" s="60"/>
      <c r="U24" s="60"/>
      <c r="V24" s="59"/>
      <c r="W24" s="59">
        <v>320319</v>
      </c>
      <c r="X24" s="60">
        <v>12914340</v>
      </c>
      <c r="Y24" s="59">
        <v>-12594021</v>
      </c>
      <c r="Z24" s="61">
        <v>-97.52</v>
      </c>
      <c r="AA24" s="62">
        <v>17219120</v>
      </c>
    </row>
    <row r="25" spans="1:27" ht="13.5">
      <c r="A25" s="348" t="s">
        <v>239</v>
      </c>
      <c r="B25" s="142"/>
      <c r="C25" s="60">
        <v>4579847</v>
      </c>
      <c r="D25" s="327"/>
      <c r="E25" s="60"/>
      <c r="F25" s="59"/>
      <c r="G25" s="59">
        <v>64035</v>
      </c>
      <c r="H25" s="60"/>
      <c r="I25" s="60">
        <v>-64035</v>
      </c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13000000</v>
      </c>
      <c r="F26" s="351"/>
      <c r="G26" s="351"/>
      <c r="H26" s="349"/>
      <c r="I26" s="349"/>
      <c r="J26" s="351"/>
      <c r="K26" s="351">
        <v>981136</v>
      </c>
      <c r="L26" s="349"/>
      <c r="M26" s="349"/>
      <c r="N26" s="351">
        <v>981136</v>
      </c>
      <c r="O26" s="351"/>
      <c r="P26" s="349"/>
      <c r="Q26" s="349"/>
      <c r="R26" s="351"/>
      <c r="S26" s="351"/>
      <c r="T26" s="349"/>
      <c r="U26" s="349"/>
      <c r="V26" s="351"/>
      <c r="W26" s="351">
        <v>981136</v>
      </c>
      <c r="X26" s="349"/>
      <c r="Y26" s="351">
        <v>981136</v>
      </c>
      <c r="Z26" s="352"/>
      <c r="AA26" s="353"/>
    </row>
    <row r="27" spans="1:27" ht="13.5">
      <c r="A27" s="348" t="s">
        <v>241</v>
      </c>
      <c r="B27" s="147"/>
      <c r="C27" s="60">
        <v>9774625</v>
      </c>
      <c r="D27" s="327"/>
      <c r="E27" s="60">
        <v>19220000</v>
      </c>
      <c r="F27" s="59">
        <v>3321900</v>
      </c>
      <c r="G27" s="59">
        <v>-6822</v>
      </c>
      <c r="H27" s="60">
        <v>263797</v>
      </c>
      <c r="I27" s="60">
        <v>250000</v>
      </c>
      <c r="J27" s="59">
        <v>506975</v>
      </c>
      <c r="K27" s="59">
        <v>289915</v>
      </c>
      <c r="L27" s="60">
        <v>98336</v>
      </c>
      <c r="M27" s="60">
        <v>367653</v>
      </c>
      <c r="N27" s="59">
        <v>755904</v>
      </c>
      <c r="O27" s="59">
        <v>224319</v>
      </c>
      <c r="P27" s="60">
        <v>1295164</v>
      </c>
      <c r="Q27" s="60"/>
      <c r="R27" s="59">
        <v>1519483</v>
      </c>
      <c r="S27" s="59"/>
      <c r="T27" s="60"/>
      <c r="U27" s="60"/>
      <c r="V27" s="59"/>
      <c r="W27" s="59">
        <v>2782362</v>
      </c>
      <c r="X27" s="60">
        <v>2491425</v>
      </c>
      <c r="Y27" s="59">
        <v>290937</v>
      </c>
      <c r="Z27" s="61">
        <v>11.68</v>
      </c>
      <c r="AA27" s="62">
        <v>3321900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2990418</v>
      </c>
      <c r="D32" s="327"/>
      <c r="E32" s="60">
        <v>22150000</v>
      </c>
      <c r="F32" s="59">
        <v>2000000</v>
      </c>
      <c r="G32" s="59"/>
      <c r="H32" s="60">
        <v>248740</v>
      </c>
      <c r="I32" s="60">
        <v>748359</v>
      </c>
      <c r="J32" s="59">
        <v>997099</v>
      </c>
      <c r="K32" s="59">
        <v>3624422</v>
      </c>
      <c r="L32" s="60">
        <v>179327</v>
      </c>
      <c r="M32" s="60"/>
      <c r="N32" s="59">
        <v>3803749</v>
      </c>
      <c r="O32" s="59"/>
      <c r="P32" s="60"/>
      <c r="Q32" s="60"/>
      <c r="R32" s="59"/>
      <c r="S32" s="59"/>
      <c r="T32" s="60"/>
      <c r="U32" s="60"/>
      <c r="V32" s="59"/>
      <c r="W32" s="59">
        <v>4800848</v>
      </c>
      <c r="X32" s="60">
        <v>1500000</v>
      </c>
      <c r="Y32" s="59">
        <v>3300848</v>
      </c>
      <c r="Z32" s="61">
        <v>220.06</v>
      </c>
      <c r="AA32" s="62">
        <v>2000000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48936055</v>
      </c>
      <c r="D40" s="331">
        <f t="shared" si="9"/>
        <v>0</v>
      </c>
      <c r="E40" s="330">
        <f t="shared" si="9"/>
        <v>39564580</v>
      </c>
      <c r="F40" s="332">
        <f t="shared" si="9"/>
        <v>37823000</v>
      </c>
      <c r="G40" s="332">
        <f t="shared" si="9"/>
        <v>2163185</v>
      </c>
      <c r="H40" s="330">
        <f t="shared" si="9"/>
        <v>1053869</v>
      </c>
      <c r="I40" s="330">
        <f t="shared" si="9"/>
        <v>2158158</v>
      </c>
      <c r="J40" s="332">
        <f t="shared" si="9"/>
        <v>5375212</v>
      </c>
      <c r="K40" s="332">
        <f t="shared" si="9"/>
        <v>2959547</v>
      </c>
      <c r="L40" s="330">
        <f t="shared" si="9"/>
        <v>469674</v>
      </c>
      <c r="M40" s="330">
        <f t="shared" si="9"/>
        <v>-2137946</v>
      </c>
      <c r="N40" s="332">
        <f t="shared" si="9"/>
        <v>1291275</v>
      </c>
      <c r="O40" s="332">
        <f t="shared" si="9"/>
        <v>1907651</v>
      </c>
      <c r="P40" s="330">
        <f t="shared" si="9"/>
        <v>2975184</v>
      </c>
      <c r="Q40" s="330">
        <f t="shared" si="9"/>
        <v>1168781</v>
      </c>
      <c r="R40" s="332">
        <f t="shared" si="9"/>
        <v>6051616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12718103</v>
      </c>
      <c r="X40" s="330">
        <f t="shared" si="9"/>
        <v>28367250</v>
      </c>
      <c r="Y40" s="332">
        <f t="shared" si="9"/>
        <v>-15649147</v>
      </c>
      <c r="Z40" s="323">
        <f>+IF(X40&lt;&gt;0,+(Y40/X40)*100,0)</f>
        <v>-55.166246287532275</v>
      </c>
      <c r="AA40" s="337">
        <f>SUM(AA41:AA49)</f>
        <v>37823000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>
        <v>516913</v>
      </c>
      <c r="Q41" s="349"/>
      <c r="R41" s="351">
        <v>516913</v>
      </c>
      <c r="S41" s="351"/>
      <c r="T41" s="349"/>
      <c r="U41" s="349"/>
      <c r="V41" s="351"/>
      <c r="W41" s="351">
        <v>516913</v>
      </c>
      <c r="X41" s="349"/>
      <c r="Y41" s="351">
        <v>516913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5000000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132826</v>
      </c>
      <c r="N42" s="53">
        <f t="shared" si="10"/>
        <v>132826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132826</v>
      </c>
      <c r="X42" s="54">
        <f t="shared" si="10"/>
        <v>3750000</v>
      </c>
      <c r="Y42" s="53">
        <f t="shared" si="10"/>
        <v>-3617174</v>
      </c>
      <c r="Z42" s="94">
        <f>+IF(X42&lt;&gt;0,+(Y42/X42)*100,0)</f>
        <v>-96.45797333333334</v>
      </c>
      <c r="AA42" s="95">
        <f>+AA62</f>
        <v>5000000</v>
      </c>
    </row>
    <row r="43" spans="1:27" ht="13.5">
      <c r="A43" s="348" t="s">
        <v>250</v>
      </c>
      <c r="B43" s="136"/>
      <c r="C43" s="275">
        <v>11080850</v>
      </c>
      <c r="D43" s="356"/>
      <c r="E43" s="305">
        <v>1080000</v>
      </c>
      <c r="F43" s="357">
        <v>100000</v>
      </c>
      <c r="G43" s="357">
        <v>1938584</v>
      </c>
      <c r="H43" s="305">
        <v>-9693</v>
      </c>
      <c r="I43" s="305">
        <v>1707784</v>
      </c>
      <c r="J43" s="357">
        <v>3636675</v>
      </c>
      <c r="K43" s="357"/>
      <c r="L43" s="305"/>
      <c r="M43" s="305">
        <v>-1706548</v>
      </c>
      <c r="N43" s="357">
        <v>-1706548</v>
      </c>
      <c r="O43" s="357">
        <v>175000</v>
      </c>
      <c r="P43" s="305">
        <v>876106</v>
      </c>
      <c r="Q43" s="305">
        <v>570717</v>
      </c>
      <c r="R43" s="357">
        <v>1621823</v>
      </c>
      <c r="S43" s="357"/>
      <c r="T43" s="305"/>
      <c r="U43" s="305"/>
      <c r="V43" s="357"/>
      <c r="W43" s="357">
        <v>3551950</v>
      </c>
      <c r="X43" s="305">
        <v>75000</v>
      </c>
      <c r="Y43" s="357">
        <v>3476950</v>
      </c>
      <c r="Z43" s="358">
        <v>4635.93</v>
      </c>
      <c r="AA43" s="303">
        <v>100000</v>
      </c>
    </row>
    <row r="44" spans="1:27" ht="13.5">
      <c r="A44" s="348" t="s">
        <v>251</v>
      </c>
      <c r="B44" s="136"/>
      <c r="C44" s="60"/>
      <c r="D44" s="355"/>
      <c r="E44" s="54">
        <v>2000000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33958681</v>
      </c>
      <c r="D48" s="355"/>
      <c r="E48" s="54">
        <v>30484580</v>
      </c>
      <c r="F48" s="53">
        <v>29053000</v>
      </c>
      <c r="G48" s="53">
        <v>239978</v>
      </c>
      <c r="H48" s="54">
        <v>1039436</v>
      </c>
      <c r="I48" s="54">
        <v>167942</v>
      </c>
      <c r="J48" s="53">
        <v>1447356</v>
      </c>
      <c r="K48" s="53"/>
      <c r="L48" s="54">
        <v>211835</v>
      </c>
      <c r="M48" s="54">
        <v>-580156</v>
      </c>
      <c r="N48" s="53">
        <v>-368321</v>
      </c>
      <c r="O48" s="53">
        <v>1706176</v>
      </c>
      <c r="P48" s="54">
        <v>510221</v>
      </c>
      <c r="Q48" s="54">
        <v>512965</v>
      </c>
      <c r="R48" s="53">
        <v>2729362</v>
      </c>
      <c r="S48" s="53"/>
      <c r="T48" s="54"/>
      <c r="U48" s="54"/>
      <c r="V48" s="53"/>
      <c r="W48" s="53">
        <v>3808397</v>
      </c>
      <c r="X48" s="54">
        <v>21789750</v>
      </c>
      <c r="Y48" s="53">
        <v>-17981353</v>
      </c>
      <c r="Z48" s="94">
        <v>-82.52</v>
      </c>
      <c r="AA48" s="95">
        <v>29053000</v>
      </c>
    </row>
    <row r="49" spans="1:27" ht="13.5">
      <c r="A49" s="348" t="s">
        <v>93</v>
      </c>
      <c r="B49" s="136"/>
      <c r="C49" s="54">
        <v>3896524</v>
      </c>
      <c r="D49" s="355"/>
      <c r="E49" s="54">
        <v>6000000</v>
      </c>
      <c r="F49" s="53">
        <v>3670000</v>
      </c>
      <c r="G49" s="53">
        <v>-15377</v>
      </c>
      <c r="H49" s="54">
        <v>24126</v>
      </c>
      <c r="I49" s="54">
        <v>282432</v>
      </c>
      <c r="J49" s="53">
        <v>291181</v>
      </c>
      <c r="K49" s="53">
        <v>2959547</v>
      </c>
      <c r="L49" s="54">
        <v>257839</v>
      </c>
      <c r="M49" s="54">
        <v>15932</v>
      </c>
      <c r="N49" s="53">
        <v>3233318</v>
      </c>
      <c r="O49" s="53">
        <v>26475</v>
      </c>
      <c r="P49" s="54">
        <v>1071944</v>
      </c>
      <c r="Q49" s="54">
        <v>85099</v>
      </c>
      <c r="R49" s="53">
        <v>1183518</v>
      </c>
      <c r="S49" s="53"/>
      <c r="T49" s="54"/>
      <c r="U49" s="54"/>
      <c r="V49" s="53"/>
      <c r="W49" s="53">
        <v>4708017</v>
      </c>
      <c r="X49" s="54">
        <v>2752500</v>
      </c>
      <c r="Y49" s="53">
        <v>1955517</v>
      </c>
      <c r="Z49" s="94">
        <v>71.05</v>
      </c>
      <c r="AA49" s="95">
        <v>3670000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18500000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>
        <v>18500000</v>
      </c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4059274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6900000</v>
      </c>
      <c r="G57" s="332">
        <f t="shared" si="13"/>
        <v>0</v>
      </c>
      <c r="H57" s="330">
        <f t="shared" si="13"/>
        <v>0</v>
      </c>
      <c r="I57" s="330">
        <f t="shared" si="13"/>
        <v>413857</v>
      </c>
      <c r="J57" s="332">
        <f t="shared" si="13"/>
        <v>413857</v>
      </c>
      <c r="K57" s="332">
        <f t="shared" si="13"/>
        <v>0</v>
      </c>
      <c r="L57" s="330">
        <f t="shared" si="13"/>
        <v>62724</v>
      </c>
      <c r="M57" s="330">
        <f t="shared" si="13"/>
        <v>0</v>
      </c>
      <c r="N57" s="332">
        <f t="shared" si="13"/>
        <v>62724</v>
      </c>
      <c r="O57" s="332">
        <f t="shared" si="13"/>
        <v>0</v>
      </c>
      <c r="P57" s="330">
        <f t="shared" si="13"/>
        <v>342973</v>
      </c>
      <c r="Q57" s="330">
        <f t="shared" si="13"/>
        <v>0</v>
      </c>
      <c r="R57" s="332">
        <f t="shared" si="13"/>
        <v>342973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819554</v>
      </c>
      <c r="X57" s="330">
        <f t="shared" si="13"/>
        <v>5175000</v>
      </c>
      <c r="Y57" s="332">
        <f t="shared" si="13"/>
        <v>-4355446</v>
      </c>
      <c r="Z57" s="323">
        <f>+IF(X57&lt;&gt;0,+(Y57/X57)*100,0)</f>
        <v>-84.16320772946861</v>
      </c>
      <c r="AA57" s="337">
        <f t="shared" si="13"/>
        <v>6900000</v>
      </c>
    </row>
    <row r="58" spans="1:27" ht="13.5">
      <c r="A58" s="348" t="s">
        <v>217</v>
      </c>
      <c r="B58" s="136"/>
      <c r="C58" s="60">
        <v>4059274</v>
      </c>
      <c r="D58" s="327"/>
      <c r="E58" s="60"/>
      <c r="F58" s="59">
        <v>6900000</v>
      </c>
      <c r="G58" s="59"/>
      <c r="H58" s="60"/>
      <c r="I58" s="60">
        <v>413857</v>
      </c>
      <c r="J58" s="59">
        <v>413857</v>
      </c>
      <c r="K58" s="59"/>
      <c r="L58" s="60">
        <v>62724</v>
      </c>
      <c r="M58" s="60"/>
      <c r="N58" s="59">
        <v>62724</v>
      </c>
      <c r="O58" s="59"/>
      <c r="P58" s="60">
        <v>342973</v>
      </c>
      <c r="Q58" s="60"/>
      <c r="R58" s="59">
        <v>342973</v>
      </c>
      <c r="S58" s="59"/>
      <c r="T58" s="60"/>
      <c r="U58" s="60"/>
      <c r="V58" s="59"/>
      <c r="W58" s="59">
        <v>819554</v>
      </c>
      <c r="X58" s="60">
        <v>5175000</v>
      </c>
      <c r="Y58" s="59">
        <v>-4355446</v>
      </c>
      <c r="Z58" s="61">
        <v>-84.16</v>
      </c>
      <c r="AA58" s="62">
        <v>6900000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771215655</v>
      </c>
      <c r="D60" s="333">
        <f t="shared" si="14"/>
        <v>0</v>
      </c>
      <c r="E60" s="219">
        <f t="shared" si="14"/>
        <v>949438685</v>
      </c>
      <c r="F60" s="264">
        <f t="shared" si="14"/>
        <v>813823060</v>
      </c>
      <c r="G60" s="264">
        <f t="shared" si="14"/>
        <v>16702290</v>
      </c>
      <c r="H60" s="219">
        <f t="shared" si="14"/>
        <v>52234486</v>
      </c>
      <c r="I60" s="219">
        <f t="shared" si="14"/>
        <v>56274854</v>
      </c>
      <c r="J60" s="264">
        <f t="shared" si="14"/>
        <v>125211630</v>
      </c>
      <c r="K60" s="264">
        <f t="shared" si="14"/>
        <v>66219191</v>
      </c>
      <c r="L60" s="219">
        <f t="shared" si="14"/>
        <v>52603775</v>
      </c>
      <c r="M60" s="219">
        <f t="shared" si="14"/>
        <v>60717597</v>
      </c>
      <c r="N60" s="264">
        <f t="shared" si="14"/>
        <v>179540563</v>
      </c>
      <c r="O60" s="264">
        <f t="shared" si="14"/>
        <v>39995251</v>
      </c>
      <c r="P60" s="219">
        <f t="shared" si="14"/>
        <v>43924283</v>
      </c>
      <c r="Q60" s="219">
        <f t="shared" si="14"/>
        <v>58224227</v>
      </c>
      <c r="R60" s="264">
        <f t="shared" si="14"/>
        <v>142143761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446895954</v>
      </c>
      <c r="X60" s="219">
        <f t="shared" si="14"/>
        <v>610367295</v>
      </c>
      <c r="Y60" s="264">
        <f t="shared" si="14"/>
        <v>-163471341</v>
      </c>
      <c r="Z60" s="324">
        <f>+IF(X60&lt;&gt;0,+(Y60/X60)*100,0)</f>
        <v>-26.782454161473378</v>
      </c>
      <c r="AA60" s="232">
        <f>+AA57+AA54+AA51+AA40+AA37+AA34+AA22+AA5</f>
        <v>813823060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5000000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132826</v>
      </c>
      <c r="N62" s="336">
        <f t="shared" si="15"/>
        <v>132826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132826</v>
      </c>
      <c r="X62" s="334">
        <f t="shared" si="15"/>
        <v>3750000</v>
      </c>
      <c r="Y62" s="336">
        <f t="shared" si="15"/>
        <v>-3617174</v>
      </c>
      <c r="Z62" s="325">
        <f>+IF(X62&lt;&gt;0,+(Y62/X62)*100,0)</f>
        <v>-96.45797333333334</v>
      </c>
      <c r="AA62" s="338">
        <f>SUM(AA63:AA66)</f>
        <v>5000000</v>
      </c>
    </row>
    <row r="63" spans="1:27" ht="13.5">
      <c r="A63" s="348" t="s">
        <v>259</v>
      </c>
      <c r="B63" s="136"/>
      <c r="C63" s="60"/>
      <c r="D63" s="327"/>
      <c r="E63" s="60"/>
      <c r="F63" s="59">
        <v>5000000</v>
      </c>
      <c r="G63" s="59"/>
      <c r="H63" s="60"/>
      <c r="I63" s="60"/>
      <c r="J63" s="59"/>
      <c r="K63" s="59"/>
      <c r="L63" s="60"/>
      <c r="M63" s="60">
        <v>132826</v>
      </c>
      <c r="N63" s="59">
        <v>132826</v>
      </c>
      <c r="O63" s="59"/>
      <c r="P63" s="60"/>
      <c r="Q63" s="60"/>
      <c r="R63" s="59"/>
      <c r="S63" s="59"/>
      <c r="T63" s="60"/>
      <c r="U63" s="60"/>
      <c r="V63" s="59"/>
      <c r="W63" s="59">
        <v>132826</v>
      </c>
      <c r="X63" s="60">
        <v>3750000</v>
      </c>
      <c r="Y63" s="59">
        <v>-3617174</v>
      </c>
      <c r="Z63" s="61">
        <v>-96.46</v>
      </c>
      <c r="AA63" s="62">
        <v>5000000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2018-05-08T14:50:33Z</dcterms:created>
  <dcterms:modified xsi:type="dcterms:W3CDTF">2018-05-08T14:57:59Z</dcterms:modified>
  <cp:category/>
  <cp:version/>
  <cp:contentType/>
  <cp:contentStatus/>
</cp:coreProperties>
</file>