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<sst xmlns="http://schemas.openxmlformats.org/spreadsheetml/2006/main" count="857" uniqueCount="303">
  <si>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City Of Tshwane(TSH)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</si>
  <si>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</si>
  <si>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</si>
  <si>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</si>
  <si>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</si>
  <si>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</si>
  <si>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</si>
  <si>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</si>
  <si>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</si>
  <si>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</si>
  <si>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</si>
  <si>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</si>
  <si>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</si>
  <si>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</si>
  <si>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</si>
  <si>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</si>
  <si>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</si>
  <si>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</si>
  <si>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</si>
  <si>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</si>
  <si>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</si>
  <si>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</si>
  <si>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</si>
  <si>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</si>
  <si>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</si>
  <si>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</si>
  <si>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</si>
  <si>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</si>
  <si>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</si>
  <si>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</si>
  <si>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</si>
  <si>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</si>
  <si>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</si>
  <si>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</si>
  <si>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</si>
  <si>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</si>
  <si>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</si>
  <si>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</si>
  <si>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</si>
  <si>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</si>
  <si>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</si>
  <si>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</si>
  <si>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</si>
  <si>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</si>
  <si>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</si>
  <si>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</si>
  <si>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</si>
  <si>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</si>
  <si>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</si>
  <si>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</si>
  <si>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</si>
  <si>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</si>
  <si>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</si>
  <si>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</si>
  <si>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</si>
  <si>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</si>
  <si>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</si>
  <si>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</si>
  <si>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</si>
  <si>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</si>
  <si>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</si>
  <si>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</si>
  <si>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</si>
  <si>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</si>
  <si>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</si>
  <si>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</si>
  <si>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</si>
  <si>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</si>
  <si>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</si>
  <si>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</si>
  <si>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City Of Tshwane(TSH)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</si>
  <si>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</si>
  <si>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</si>
  <si>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</si>
  <si>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</si>
  <si>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</si>
  <si>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</si>
  <si>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</si>
  <si>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</si>
  <si>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</si>
  <si>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</si>
  <si>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</si>
  <si>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</si>
  <si>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</si>
  <si>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</si>
  <si>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</si>
  <si>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</si>
  <si>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</si>
  <si>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</si>
  <si>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</si>
  <si>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</si>
  <si>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</si>
  <si>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</si>
  <si>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</si>
  <si>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</si>
  <si>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</si>
  <si>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</si>
  <si>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</si>
  <si>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</si>
  <si>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</si>
  <si>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City Of Tshwane(TSH)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</si>
  <si>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</si>
  <si>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</si>
  <si>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</si>
  <si>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</si>
  <si>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</si>
  <si>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</si>
  <si>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</si>
  <si>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</si>
  <si>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</si>
  <si>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</si>
  <si>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</si>
  <si>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</si>
  <si>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</si>
  <si>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</si>
  <si>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</si>
  <si>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</si>
  <si>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</si>
  <si>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</si>
  <si>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</si>
  <si>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</si>
  <si>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</si>
  <si>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</si>
  <si>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</si>
  <si>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</si>
  <si>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</si>
  <si>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</si>
  <si>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</si>
  <si>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</si>
  <si>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City Of Tshwane(TSH)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</si>
  <si>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</si>
  <si>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</si>
  <si>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</si>
  <si>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</si>
  <si>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</si>
  <si>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</si>
  <si>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</si>
  <si>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</si>
  <si>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</si>
  <si>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</si>
  <si>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City Of Tshwane(TSH)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</si>
  <si>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</si>
  <si>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</si>
  <si>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</si>
  <si>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</si>
  <si>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</si>
  <si>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</si>
  <si>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</si>
  <si>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</si>
  <si>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</si>
  <si>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</si>
  <si>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</si>
  <si>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</si>
  <si>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</si>
  <si>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</si>
  <si>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</si>
  <si>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</si>
  <si>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</si>
  <si>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</si>
  <si>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</si>
  <si>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</si>
  <si>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</si>
  <si>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</si>
  <si>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</si>
  <si>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</si>
  <si>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</si>
  <si>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</si>
  <si>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</si>
  <si>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</si>
  <si>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</si>
  <si>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</si>
  <si>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</si>
  <si>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</si>
  <si>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</si>
  <si>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City Of Tshwane(TSH)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</si>
  <si>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</si>
  <si>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</si>
  <si>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</si>
  <si>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</si>
  <si>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</si>
  <si>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</si>
  <si>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</si>
  <si>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</si>
  <si>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</si>
  <si>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</si>
  <si>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</si>
  <si>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</si>
  <si>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</si>
  <si>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</si>
  <si>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</si>
  <si>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</si>
  <si>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</si>
  <si>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</si>
  <si>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</si>
  <si>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</si>
  <si>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</si>
  <si>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</si>
  <si>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</si>
  <si>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</si>
  <si>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</si>
  <si>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</si>
  <si>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</si>
  <si>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City Of Tshwane(TSH)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</si>
  <si>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</si>
  <si>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</si>
  <si>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</si>
  <si>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</si>
  <si>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</si>
  <si>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</si>
  <si>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</si>
  <si>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</si>
  <si>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</si>
  <si>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</si>
  <si>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</si>
  <si>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</si>
  <si>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</si>
  <si>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</si>
  <si>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</si>
  <si>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</si>
  <si>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</si>
  <si>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</si>
  <si>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</si>
  <si>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</si>
  <si>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</si>
  <si>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</si>
  <si>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</si>
  <si>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</si>
  <si>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City Of Tshwane(TSH)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</si>
  <si>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</si>
  <si>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</si>
  <si>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</si>
  <si>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</si>
  <si>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</si>
  <si>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</si>
  <si>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</si>
  <si>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</si>
  <si>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</si>
  <si>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</si>
  <si>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</si>
  <si>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</si>
  <si>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</si>
  <si>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</si>
  <si>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</si>
  <si>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</si>
  <si>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</si>
  <si>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</si>
  <si>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</si>
  <si>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</si>
  <si>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</si>
  <si>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</si>
  <si>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</si>
  <si>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</si>
  <si>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</si>
  <si>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</si>
  <si>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</si>
  <si>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</si>
  <si>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</si>
  <si>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</si>
  <si>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</si>
  <si>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</si>
  <si>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</si>
  <si>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</si>
  <si>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</si>
  <si>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City Of Tshwane(TSH)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</si>
  <si>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</si>
  <si>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</si>
  <si>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Gauteng: City Of Tshwane(TSH)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</si>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</sst>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5912583707</v>
      </c>
      <c r="C5" s="19">
        <v>0</v>
      </c>
      <c r="D5" s="59">
        <v>6514409101</v>
      </c>
      <c r="E5" s="60">
        <v>6604409101</v>
      </c>
      <c r="F5" s="60">
        <v>528528232</v>
      </c>
      <c r="G5" s="60">
        <v>540759812</v>
      </c>
      <c r="H5" s="60">
        <v>475731525</v>
      </c>
      <c r="I5" s="60">
        <v>1545019569</v>
      </c>
      <c r="J5" s="60">
        <v>582878143</v>
      </c>
      <c r="K5" s="60">
        <v>574170651</v>
      </c>
      <c r="L5" s="60">
        <v>571772110</v>
      </c>
      <c r="M5" s="60">
        <v>1728820904</v>
      </c>
      <c r="N5" s="60">
        <v>540714690</v>
      </c>
      <c r="O5" s="60">
        <v>500114894</v>
      </c>
      <c r="P5" s="60">
        <v>607734590</v>
      </c>
      <c r="Q5" s="60">
        <v>1648564174</v>
      </c>
      <c r="R5" s="60">
        <v>0</v>
      </c>
      <c r="S5" s="60">
        <v>0</v>
      </c>
      <c r="T5" s="60">
        <v>0</v>
      </c>
      <c r="U5" s="60">
        <v>0</v>
      </c>
      <c r="V5" s="60">
        <v>4922404647</v>
      </c>
      <c r="W5" s="60">
        <v>4689356602</v>
      </c>
      <c r="X5" s="60">
        <v>233048045</v>
      </c>
      <c r="Y5" s="61">
        <v>4.97</v>
      </c>
      <c r="Z5" s="62">
        <v>6604409101</v>
      </c>
    </row>
    <row r="6" spans="1:26" ht="12.75">
      <c r="A6" s="58" t="s">
        <v>32</v>
      </c>
      <c r="B6" s="19">
        <v>16157118036</v>
      </c>
      <c r="C6" s="19">
        <v>0</v>
      </c>
      <c r="D6" s="59">
        <v>17566764850</v>
      </c>
      <c r="E6" s="60">
        <v>17432153933</v>
      </c>
      <c r="F6" s="60">
        <v>1503270531</v>
      </c>
      <c r="G6" s="60">
        <v>1702979157</v>
      </c>
      <c r="H6" s="60">
        <v>1380472318</v>
      </c>
      <c r="I6" s="60">
        <v>4586722006</v>
      </c>
      <c r="J6" s="60">
        <v>1692223318</v>
      </c>
      <c r="K6" s="60">
        <v>1148677413</v>
      </c>
      <c r="L6" s="60">
        <v>1154940792</v>
      </c>
      <c r="M6" s="60">
        <v>3995841523</v>
      </c>
      <c r="N6" s="60">
        <v>1315986513</v>
      </c>
      <c r="O6" s="60">
        <v>1345064665</v>
      </c>
      <c r="P6" s="60">
        <v>1500548521</v>
      </c>
      <c r="Q6" s="60">
        <v>4161599699</v>
      </c>
      <c r="R6" s="60">
        <v>0</v>
      </c>
      <c r="S6" s="60">
        <v>0</v>
      </c>
      <c r="T6" s="60">
        <v>0</v>
      </c>
      <c r="U6" s="60">
        <v>0</v>
      </c>
      <c r="V6" s="60">
        <v>12744163228</v>
      </c>
      <c r="W6" s="60">
        <v>13007395663</v>
      </c>
      <c r="X6" s="60">
        <v>-263232435</v>
      </c>
      <c r="Y6" s="61">
        <v>-2.02</v>
      </c>
      <c r="Z6" s="62">
        <v>17432153933</v>
      </c>
    </row>
    <row r="7" spans="1:26" ht="12.75">
      <c r="A7" s="58" t="s">
        <v>33</v>
      </c>
      <c r="B7" s="19">
        <v>105877361</v>
      </c>
      <c r="C7" s="19">
        <v>0</v>
      </c>
      <c r="D7" s="59">
        <v>79492589</v>
      </c>
      <c r="E7" s="60">
        <v>129468658</v>
      </c>
      <c r="F7" s="60">
        <v>433560</v>
      </c>
      <c r="G7" s="60">
        <v>18844972</v>
      </c>
      <c r="H7" s="60">
        <v>17741339</v>
      </c>
      <c r="I7" s="60">
        <v>37019871</v>
      </c>
      <c r="J7" s="60">
        <v>14622507</v>
      </c>
      <c r="K7" s="60">
        <v>20091393</v>
      </c>
      <c r="L7" s="60">
        <v>6750269</v>
      </c>
      <c r="M7" s="60">
        <v>41464169</v>
      </c>
      <c r="N7" s="60">
        <v>13294001</v>
      </c>
      <c r="O7" s="60">
        <v>8678608</v>
      </c>
      <c r="P7" s="60">
        <v>41777538</v>
      </c>
      <c r="Q7" s="60">
        <v>63750147</v>
      </c>
      <c r="R7" s="60">
        <v>0</v>
      </c>
      <c r="S7" s="60">
        <v>0</v>
      </c>
      <c r="T7" s="60">
        <v>0</v>
      </c>
      <c r="U7" s="60">
        <v>0</v>
      </c>
      <c r="V7" s="60">
        <v>142234187</v>
      </c>
      <c r="W7" s="60">
        <v>59700250</v>
      </c>
      <c r="X7" s="60">
        <v>82533937</v>
      </c>
      <c r="Y7" s="61">
        <v>138.25</v>
      </c>
      <c r="Z7" s="62">
        <v>129468658</v>
      </c>
    </row>
    <row r="8" spans="1:26" ht="12.75">
      <c r="A8" s="58" t="s">
        <v>34</v>
      </c>
      <c r="B8" s="19">
        <v>3813144804</v>
      </c>
      <c r="C8" s="19">
        <v>0</v>
      </c>
      <c r="D8" s="59">
        <v>4159531871</v>
      </c>
      <c r="E8" s="60">
        <v>4507256113</v>
      </c>
      <c r="F8" s="60">
        <v>890489051</v>
      </c>
      <c r="G8" s="60">
        <v>527999081</v>
      </c>
      <c r="H8" s="60">
        <v>24152926</v>
      </c>
      <c r="I8" s="60">
        <v>1442641058</v>
      </c>
      <c r="J8" s="60">
        <v>108145745</v>
      </c>
      <c r="K8" s="60">
        <v>65381883</v>
      </c>
      <c r="L8" s="60">
        <v>544935173</v>
      </c>
      <c r="M8" s="60">
        <v>718462801</v>
      </c>
      <c r="N8" s="60">
        <v>776190802</v>
      </c>
      <c r="O8" s="60">
        <v>17199317</v>
      </c>
      <c r="P8" s="60">
        <v>1121336013</v>
      </c>
      <c r="Q8" s="60">
        <v>1914726132</v>
      </c>
      <c r="R8" s="60">
        <v>0</v>
      </c>
      <c r="S8" s="60">
        <v>0</v>
      </c>
      <c r="T8" s="60">
        <v>0</v>
      </c>
      <c r="U8" s="60">
        <v>0</v>
      </c>
      <c r="V8" s="60">
        <v>4075829991</v>
      </c>
      <c r="W8" s="60">
        <v>4144531870</v>
      </c>
      <c r="X8" s="60">
        <v>-68701879</v>
      </c>
      <c r="Y8" s="61">
        <v>-1.66</v>
      </c>
      <c r="Z8" s="62">
        <v>4507256113</v>
      </c>
    </row>
    <row r="9" spans="1:26" ht="12.75">
      <c r="A9" s="58" t="s">
        <v>35</v>
      </c>
      <c r="B9" s="19">
        <v>2101895148</v>
      </c>
      <c r="C9" s="19">
        <v>0</v>
      </c>
      <c r="D9" s="59">
        <v>1905815072</v>
      </c>
      <c r="E9" s="60">
        <v>2036397313</v>
      </c>
      <c r="F9" s="60">
        <v>96852236</v>
      </c>
      <c r="G9" s="60">
        <v>100162602</v>
      </c>
      <c r="H9" s="60">
        <v>205546680</v>
      </c>
      <c r="I9" s="60">
        <v>402561518</v>
      </c>
      <c r="J9" s="60">
        <v>183677503</v>
      </c>
      <c r="K9" s="60">
        <v>151399271</v>
      </c>
      <c r="L9" s="60">
        <v>141523542</v>
      </c>
      <c r="M9" s="60">
        <v>476600316</v>
      </c>
      <c r="N9" s="60">
        <v>108406584</v>
      </c>
      <c r="O9" s="60">
        <v>191184287</v>
      </c>
      <c r="P9" s="60">
        <v>171912907</v>
      </c>
      <c r="Q9" s="60">
        <v>471503778</v>
      </c>
      <c r="R9" s="60">
        <v>0</v>
      </c>
      <c r="S9" s="60">
        <v>0</v>
      </c>
      <c r="T9" s="60">
        <v>0</v>
      </c>
      <c r="U9" s="60">
        <v>0</v>
      </c>
      <c r="V9" s="60">
        <v>1350665612</v>
      </c>
      <c r="W9" s="60">
        <v>1445735350</v>
      </c>
      <c r="X9" s="60">
        <v>-95069738</v>
      </c>
      <c r="Y9" s="61">
        <v>-6.58</v>
      </c>
      <c r="Z9" s="62">
        <v>2036397313</v>
      </c>
    </row>
    <row r="10" spans="1:26" ht="22.5">
      <c r="A10" s="63" t="s">
        <v>278</v>
      </c>
      <c r="B10" s="64">
        <f>SUM(B5:B9)</f>
        <v>28090619056</v>
      </c>
      <c r="C10" s="64">
        <f>SUM(C5:C9)</f>
        <v>0</v>
      </c>
      <c r="D10" s="65">
        <f aca="true" t="shared" si="0" ref="D10:Z10">SUM(D5:D9)</f>
        <v>30226013483</v>
      </c>
      <c r="E10" s="66">
        <f t="shared" si="0"/>
        <v>30709685118</v>
      </c>
      <c r="F10" s="66">
        <f t="shared" si="0"/>
        <v>3019573610</v>
      </c>
      <c r="G10" s="66">
        <f t="shared" si="0"/>
        <v>2890745624</v>
      </c>
      <c r="H10" s="66">
        <f t="shared" si="0"/>
        <v>2103644788</v>
      </c>
      <c r="I10" s="66">
        <f t="shared" si="0"/>
        <v>8013964022</v>
      </c>
      <c r="J10" s="66">
        <f t="shared" si="0"/>
        <v>2581547216</v>
      </c>
      <c r="K10" s="66">
        <f t="shared" si="0"/>
        <v>1959720611</v>
      </c>
      <c r="L10" s="66">
        <f t="shared" si="0"/>
        <v>2419921886</v>
      </c>
      <c r="M10" s="66">
        <f t="shared" si="0"/>
        <v>6961189713</v>
      </c>
      <c r="N10" s="66">
        <f t="shared" si="0"/>
        <v>2754592590</v>
      </c>
      <c r="O10" s="66">
        <f t="shared" si="0"/>
        <v>2062241771</v>
      </c>
      <c r="P10" s="66">
        <f t="shared" si="0"/>
        <v>3443309569</v>
      </c>
      <c r="Q10" s="66">
        <f t="shared" si="0"/>
        <v>8260143930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23235297665</v>
      </c>
      <c r="W10" s="66">
        <f t="shared" si="0"/>
        <v>23346719735</v>
      </c>
      <c r="X10" s="66">
        <f t="shared" si="0"/>
        <v>-111422070</v>
      </c>
      <c r="Y10" s="67">
        <f>+IF(W10&lt;&gt;0,(X10/W10)*100,0)</f>
        <v>-0.477249357788635</v>
      </c>
      <c r="Z10" s="68">
        <f t="shared" si="0"/>
        <v>30709685118</v>
      </c>
    </row>
    <row r="11" spans="1:26" ht="12.75">
      <c r="A11" s="58" t="s">
        <v>37</v>
      </c>
      <c r="B11" s="19">
        <v>8035152134</v>
      </c>
      <c r="C11" s="19">
        <v>0</v>
      </c>
      <c r="D11" s="59">
        <v>8778735998</v>
      </c>
      <c r="E11" s="60">
        <v>8667973521</v>
      </c>
      <c r="F11" s="60">
        <v>681846042</v>
      </c>
      <c r="G11" s="60">
        <v>607563769</v>
      </c>
      <c r="H11" s="60">
        <v>823156168</v>
      </c>
      <c r="I11" s="60">
        <v>2112565979</v>
      </c>
      <c r="J11" s="60">
        <v>659889472</v>
      </c>
      <c r="K11" s="60">
        <v>683149971</v>
      </c>
      <c r="L11" s="60">
        <v>686471752</v>
      </c>
      <c r="M11" s="60">
        <v>2029511195</v>
      </c>
      <c r="N11" s="60">
        <v>689483945</v>
      </c>
      <c r="O11" s="60">
        <v>677719761</v>
      </c>
      <c r="P11" s="60">
        <v>682725375</v>
      </c>
      <c r="Q11" s="60">
        <v>2049929081</v>
      </c>
      <c r="R11" s="60">
        <v>0</v>
      </c>
      <c r="S11" s="60">
        <v>0</v>
      </c>
      <c r="T11" s="60">
        <v>0</v>
      </c>
      <c r="U11" s="60">
        <v>0</v>
      </c>
      <c r="V11" s="60">
        <v>6192006255</v>
      </c>
      <c r="W11" s="60">
        <v>6690606400</v>
      </c>
      <c r="X11" s="60">
        <v>-498600145</v>
      </c>
      <c r="Y11" s="61">
        <v>-7.45</v>
      </c>
      <c r="Z11" s="62">
        <v>8667973521</v>
      </c>
    </row>
    <row r="12" spans="1:26" ht="12.75">
      <c r="A12" s="58" t="s">
        <v>38</v>
      </c>
      <c r="B12" s="19">
        <v>118003200</v>
      </c>
      <c r="C12" s="19">
        <v>0</v>
      </c>
      <c r="D12" s="59">
        <v>125280507</v>
      </c>
      <c r="E12" s="60">
        <v>125280507</v>
      </c>
      <c r="F12" s="60">
        <v>9794953</v>
      </c>
      <c r="G12" s="60">
        <v>10277239</v>
      </c>
      <c r="H12" s="60">
        <v>10029457</v>
      </c>
      <c r="I12" s="60">
        <v>30101649</v>
      </c>
      <c r="J12" s="60">
        <v>10194447</v>
      </c>
      <c r="K12" s="60">
        <v>9796570</v>
      </c>
      <c r="L12" s="60">
        <v>10511228</v>
      </c>
      <c r="M12" s="60">
        <v>30502245</v>
      </c>
      <c r="N12" s="60">
        <v>9907915</v>
      </c>
      <c r="O12" s="60">
        <v>14375456</v>
      </c>
      <c r="P12" s="60">
        <v>10629496</v>
      </c>
      <c r="Q12" s="60">
        <v>34912867</v>
      </c>
      <c r="R12" s="60">
        <v>0</v>
      </c>
      <c r="S12" s="60">
        <v>0</v>
      </c>
      <c r="T12" s="60">
        <v>0</v>
      </c>
      <c r="U12" s="60">
        <v>0</v>
      </c>
      <c r="V12" s="60">
        <v>95516761</v>
      </c>
      <c r="W12" s="60">
        <v>94734241</v>
      </c>
      <c r="X12" s="60">
        <v>782520</v>
      </c>
      <c r="Y12" s="61">
        <v>0.83</v>
      </c>
      <c r="Z12" s="62">
        <v>125280507</v>
      </c>
    </row>
    <row r="13" spans="1:26" ht="12.75">
      <c r="A13" s="58" t="s">
        <v>279</v>
      </c>
      <c r="B13" s="19">
        <v>1546230626</v>
      </c>
      <c r="C13" s="19">
        <v>0</v>
      </c>
      <c r="D13" s="59">
        <v>1961301772</v>
      </c>
      <c r="E13" s="60">
        <v>1865215102</v>
      </c>
      <c r="F13" s="60">
        <v>117392548</v>
      </c>
      <c r="G13" s="60">
        <v>116987252</v>
      </c>
      <c r="H13" s="60">
        <v>116505159</v>
      </c>
      <c r="I13" s="60">
        <v>350884959</v>
      </c>
      <c r="J13" s="60">
        <v>130861461</v>
      </c>
      <c r="K13" s="60">
        <v>111684467</v>
      </c>
      <c r="L13" s="60">
        <v>138709256</v>
      </c>
      <c r="M13" s="60">
        <v>381255184</v>
      </c>
      <c r="N13" s="60">
        <v>106280701</v>
      </c>
      <c r="O13" s="60">
        <v>120856372</v>
      </c>
      <c r="P13" s="60">
        <v>115474272</v>
      </c>
      <c r="Q13" s="60">
        <v>342611345</v>
      </c>
      <c r="R13" s="60">
        <v>0</v>
      </c>
      <c r="S13" s="60">
        <v>0</v>
      </c>
      <c r="T13" s="60">
        <v>0</v>
      </c>
      <c r="U13" s="60">
        <v>0</v>
      </c>
      <c r="V13" s="60">
        <v>1074751488</v>
      </c>
      <c r="W13" s="60">
        <v>1477708683</v>
      </c>
      <c r="X13" s="60">
        <v>-402957195</v>
      </c>
      <c r="Y13" s="61">
        <v>-27.27</v>
      </c>
      <c r="Z13" s="62">
        <v>1865215102</v>
      </c>
    </row>
    <row r="14" spans="1:26" ht="12.75">
      <c r="A14" s="58" t="s">
        <v>40</v>
      </c>
      <c r="B14" s="19">
        <v>1298114536</v>
      </c>
      <c r="C14" s="19">
        <v>0</v>
      </c>
      <c r="D14" s="59">
        <v>1417356526</v>
      </c>
      <c r="E14" s="60">
        <v>1455723182</v>
      </c>
      <c r="F14" s="60">
        <v>23304</v>
      </c>
      <c r="G14" s="60">
        <v>31588</v>
      </c>
      <c r="H14" s="60">
        <v>122328458</v>
      </c>
      <c r="I14" s="60">
        <v>122383350</v>
      </c>
      <c r="J14" s="60">
        <v>104175320</v>
      </c>
      <c r="K14" s="60">
        <v>445295855</v>
      </c>
      <c r="L14" s="60">
        <v>334832546</v>
      </c>
      <c r="M14" s="60">
        <v>884303721</v>
      </c>
      <c r="N14" s="60">
        <v>73169382</v>
      </c>
      <c r="O14" s="60">
        <v>2935905</v>
      </c>
      <c r="P14" s="60">
        <v>144652836</v>
      </c>
      <c r="Q14" s="60">
        <v>220758123</v>
      </c>
      <c r="R14" s="60">
        <v>0</v>
      </c>
      <c r="S14" s="60">
        <v>0</v>
      </c>
      <c r="T14" s="60">
        <v>0</v>
      </c>
      <c r="U14" s="60">
        <v>0</v>
      </c>
      <c r="V14" s="60">
        <v>1227445194</v>
      </c>
      <c r="W14" s="60">
        <v>1067647130</v>
      </c>
      <c r="X14" s="60">
        <v>159798064</v>
      </c>
      <c r="Y14" s="61">
        <v>14.97</v>
      </c>
      <c r="Z14" s="62">
        <v>1455723182</v>
      </c>
    </row>
    <row r="15" spans="1:26" ht="12.75">
      <c r="A15" s="58" t="s">
        <v>41</v>
      </c>
      <c r="B15" s="19">
        <v>9637265881</v>
      </c>
      <c r="C15" s="19">
        <v>0</v>
      </c>
      <c r="D15" s="59">
        <v>10724386889</v>
      </c>
      <c r="E15" s="60">
        <v>10693413983</v>
      </c>
      <c r="F15" s="60">
        <v>7424613</v>
      </c>
      <c r="G15" s="60">
        <v>1145429859</v>
      </c>
      <c r="H15" s="60">
        <v>1182050969</v>
      </c>
      <c r="I15" s="60">
        <v>2334905441</v>
      </c>
      <c r="J15" s="60">
        <v>1755600178</v>
      </c>
      <c r="K15" s="60">
        <v>761899745</v>
      </c>
      <c r="L15" s="60">
        <v>763285492</v>
      </c>
      <c r="M15" s="60">
        <v>3280785415</v>
      </c>
      <c r="N15" s="60">
        <v>696533061</v>
      </c>
      <c r="O15" s="60">
        <v>742477002</v>
      </c>
      <c r="P15" s="60">
        <v>516658842</v>
      </c>
      <c r="Q15" s="60">
        <v>1955668905</v>
      </c>
      <c r="R15" s="60">
        <v>0</v>
      </c>
      <c r="S15" s="60">
        <v>0</v>
      </c>
      <c r="T15" s="60">
        <v>0</v>
      </c>
      <c r="U15" s="60">
        <v>0</v>
      </c>
      <c r="V15" s="60">
        <v>7571359761</v>
      </c>
      <c r="W15" s="60">
        <v>8430774054</v>
      </c>
      <c r="X15" s="60">
        <v>-859414293</v>
      </c>
      <c r="Y15" s="61">
        <v>-10.19</v>
      </c>
      <c r="Z15" s="62">
        <v>10693413983</v>
      </c>
    </row>
    <row r="16" spans="1:26" ht="12.75">
      <c r="A16" s="69" t="s">
        <v>42</v>
      </c>
      <c r="B16" s="19">
        <v>0</v>
      </c>
      <c r="C16" s="19">
        <v>0</v>
      </c>
      <c r="D16" s="59">
        <v>49980235</v>
      </c>
      <c r="E16" s="60">
        <v>50061522</v>
      </c>
      <c r="F16" s="60">
        <v>1469657</v>
      </c>
      <c r="G16" s="60">
        <v>1953734</v>
      </c>
      <c r="H16" s="60">
        <v>14733020</v>
      </c>
      <c r="I16" s="60">
        <v>18156411</v>
      </c>
      <c r="J16" s="60">
        <v>16498788</v>
      </c>
      <c r="K16" s="60">
        <v>11907964</v>
      </c>
      <c r="L16" s="60">
        <v>2026472</v>
      </c>
      <c r="M16" s="60">
        <v>30433224</v>
      </c>
      <c r="N16" s="60">
        <v>17097754</v>
      </c>
      <c r="O16" s="60">
        <v>4478179</v>
      </c>
      <c r="P16" s="60">
        <v>12658064</v>
      </c>
      <c r="Q16" s="60">
        <v>34233997</v>
      </c>
      <c r="R16" s="60">
        <v>0</v>
      </c>
      <c r="S16" s="60">
        <v>0</v>
      </c>
      <c r="T16" s="60">
        <v>0</v>
      </c>
      <c r="U16" s="60">
        <v>0</v>
      </c>
      <c r="V16" s="60">
        <v>82823632</v>
      </c>
      <c r="W16" s="60">
        <v>37503635</v>
      </c>
      <c r="X16" s="60">
        <v>45319997</v>
      </c>
      <c r="Y16" s="61">
        <v>120.84</v>
      </c>
      <c r="Z16" s="62">
        <v>50061522</v>
      </c>
    </row>
    <row r="17" spans="1:26" ht="12.75">
      <c r="A17" s="58" t="s">
        <v>43</v>
      </c>
      <c r="B17" s="19">
        <v>6725784342</v>
      </c>
      <c r="C17" s="19">
        <v>0</v>
      </c>
      <c r="D17" s="59">
        <v>6937787422</v>
      </c>
      <c r="E17" s="60">
        <v>7816736453</v>
      </c>
      <c r="F17" s="60">
        <v>255478172</v>
      </c>
      <c r="G17" s="60">
        <v>626325656</v>
      </c>
      <c r="H17" s="60">
        <v>491158005</v>
      </c>
      <c r="I17" s="60">
        <v>1372961833</v>
      </c>
      <c r="J17" s="60">
        <v>656037104</v>
      </c>
      <c r="K17" s="60">
        <v>581699776</v>
      </c>
      <c r="L17" s="60">
        <v>496896774</v>
      </c>
      <c r="M17" s="60">
        <v>1734633654</v>
      </c>
      <c r="N17" s="60">
        <v>590528176</v>
      </c>
      <c r="O17" s="60">
        <v>465672554</v>
      </c>
      <c r="P17" s="60">
        <v>526394421</v>
      </c>
      <c r="Q17" s="60">
        <v>1582595151</v>
      </c>
      <c r="R17" s="60">
        <v>0</v>
      </c>
      <c r="S17" s="60">
        <v>0</v>
      </c>
      <c r="T17" s="60">
        <v>0</v>
      </c>
      <c r="U17" s="60">
        <v>0</v>
      </c>
      <c r="V17" s="60">
        <v>4690190638</v>
      </c>
      <c r="W17" s="60">
        <v>5467145217</v>
      </c>
      <c r="X17" s="60">
        <v>-776954579</v>
      </c>
      <c r="Y17" s="61">
        <v>-14.21</v>
      </c>
      <c r="Z17" s="62">
        <v>7816736453</v>
      </c>
    </row>
    <row r="18" spans="1:26" ht="12.75">
      <c r="A18" s="70" t="s">
        <v>44</v>
      </c>
      <c r="B18" s="71">
        <f>SUM(B11:B17)</f>
        <v>27360550719</v>
      </c>
      <c r="C18" s="71">
        <f>SUM(C11:C17)</f>
        <v>0</v>
      </c>
      <c r="D18" s="72">
        <f aca="true" t="shared" si="1" ref="D18:Z18">SUM(D11:D17)</f>
        <v>29994829349</v>
      </c>
      <c r="E18" s="73">
        <f t="shared" si="1"/>
        <v>30674404270</v>
      </c>
      <c r="F18" s="73">
        <f t="shared" si="1"/>
        <v>1073429289</v>
      </c>
      <c r="G18" s="73">
        <f t="shared" si="1"/>
        <v>2508569097</v>
      </c>
      <c r="H18" s="73">
        <f t="shared" si="1"/>
        <v>2759961236</v>
      </c>
      <c r="I18" s="73">
        <f t="shared" si="1"/>
        <v>6341959622</v>
      </c>
      <c r="J18" s="73">
        <f t="shared" si="1"/>
        <v>3333256770</v>
      </c>
      <c r="K18" s="73">
        <f t="shared" si="1"/>
        <v>2605434348</v>
      </c>
      <c r="L18" s="73">
        <f t="shared" si="1"/>
        <v>2432733520</v>
      </c>
      <c r="M18" s="73">
        <f t="shared" si="1"/>
        <v>8371424638</v>
      </c>
      <c r="N18" s="73">
        <f t="shared" si="1"/>
        <v>2183000934</v>
      </c>
      <c r="O18" s="73">
        <f t="shared" si="1"/>
        <v>2028515229</v>
      </c>
      <c r="P18" s="73">
        <f t="shared" si="1"/>
        <v>2009193306</v>
      </c>
      <c r="Q18" s="73">
        <f t="shared" si="1"/>
        <v>6220709469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20934093729</v>
      </c>
      <c r="W18" s="73">
        <f t="shared" si="1"/>
        <v>23266119360</v>
      </c>
      <c r="X18" s="73">
        <f t="shared" si="1"/>
        <v>-2332025631</v>
      </c>
      <c r="Y18" s="67">
        <f>+IF(W18&lt;&gt;0,(X18/W18)*100,0)</f>
        <v>-10.023268577437575</v>
      </c>
      <c r="Z18" s="74">
        <f t="shared" si="1"/>
        <v>30674404270</v>
      </c>
    </row>
    <row r="19" spans="1:26" ht="12.75">
      <c r="A19" s="70" t="s">
        <v>45</v>
      </c>
      <c r="B19" s="75">
        <f>+B10-B18</f>
        <v>730068337</v>
      </c>
      <c r="C19" s="75">
        <f>+C10-C18</f>
        <v>0</v>
      </c>
      <c r="D19" s="76">
        <f aca="true" t="shared" si="2" ref="D19:Z19">+D10-D18</f>
        <v>231184134</v>
      </c>
      <c r="E19" s="77">
        <f t="shared" si="2"/>
        <v>35280848</v>
      </c>
      <c r="F19" s="77">
        <f t="shared" si="2"/>
        <v>1946144321</v>
      </c>
      <c r="G19" s="77">
        <f t="shared" si="2"/>
        <v>382176527</v>
      </c>
      <c r="H19" s="77">
        <f t="shared" si="2"/>
        <v>-656316448</v>
      </c>
      <c r="I19" s="77">
        <f t="shared" si="2"/>
        <v>1672004400</v>
      </c>
      <c r="J19" s="77">
        <f t="shared" si="2"/>
        <v>-751709554</v>
      </c>
      <c r="K19" s="77">
        <f t="shared" si="2"/>
        <v>-645713737</v>
      </c>
      <c r="L19" s="77">
        <f t="shared" si="2"/>
        <v>-12811634</v>
      </c>
      <c r="M19" s="77">
        <f t="shared" si="2"/>
        <v>-1410234925</v>
      </c>
      <c r="N19" s="77">
        <f t="shared" si="2"/>
        <v>571591656</v>
      </c>
      <c r="O19" s="77">
        <f t="shared" si="2"/>
        <v>33726542</v>
      </c>
      <c r="P19" s="77">
        <f t="shared" si="2"/>
        <v>1434116263</v>
      </c>
      <c r="Q19" s="77">
        <f t="shared" si="2"/>
        <v>2039434461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2301203936</v>
      </c>
      <c r="W19" s="77">
        <f>IF(E10=E18,0,W10-W18)</f>
        <v>80600375</v>
      </c>
      <c r="X19" s="77">
        <f t="shared" si="2"/>
        <v>2220603561</v>
      </c>
      <c r="Y19" s="78">
        <f>+IF(W19&lt;&gt;0,(X19/W19)*100,0)</f>
        <v>2755.07844845635</v>
      </c>
      <c r="Z19" s="79">
        <f t="shared" si="2"/>
        <v>35280848</v>
      </c>
    </row>
    <row r="20" spans="1:26" ht="12.75">
      <c r="A20" s="58" t="s">
        <v>46</v>
      </c>
      <c r="B20" s="19">
        <v>2310451675</v>
      </c>
      <c r="C20" s="19">
        <v>0</v>
      </c>
      <c r="D20" s="59">
        <v>2449910336</v>
      </c>
      <c r="E20" s="60">
        <v>2438525111</v>
      </c>
      <c r="F20" s="60">
        <v>7286083</v>
      </c>
      <c r="G20" s="60">
        <v>51089259</v>
      </c>
      <c r="H20" s="60">
        <v>54973089</v>
      </c>
      <c r="I20" s="60">
        <v>113348431</v>
      </c>
      <c r="J20" s="60">
        <v>143562323</v>
      </c>
      <c r="K20" s="60">
        <v>235593554</v>
      </c>
      <c r="L20" s="60">
        <v>302434252</v>
      </c>
      <c r="M20" s="60">
        <v>681590129</v>
      </c>
      <c r="N20" s="60">
        <v>126670828</v>
      </c>
      <c r="O20" s="60">
        <v>103658961</v>
      </c>
      <c r="P20" s="60">
        <v>208479225</v>
      </c>
      <c r="Q20" s="60">
        <v>438809014</v>
      </c>
      <c r="R20" s="60">
        <v>0</v>
      </c>
      <c r="S20" s="60">
        <v>0</v>
      </c>
      <c r="T20" s="60">
        <v>0</v>
      </c>
      <c r="U20" s="60">
        <v>0</v>
      </c>
      <c r="V20" s="60">
        <v>1233747574</v>
      </c>
      <c r="W20" s="60">
        <v>2053921991</v>
      </c>
      <c r="X20" s="60">
        <v>-820174417</v>
      </c>
      <c r="Y20" s="61">
        <v>-39.93</v>
      </c>
      <c r="Z20" s="62">
        <v>2438525111</v>
      </c>
    </row>
    <row r="21" spans="1:26" ht="12.75">
      <c r="A21" s="58" t="s">
        <v>280</v>
      </c>
      <c r="B21" s="80">
        <v>0</v>
      </c>
      <c r="C21" s="80">
        <v>0</v>
      </c>
      <c r="D21" s="81">
        <v>32815800</v>
      </c>
      <c r="E21" s="82">
        <v>0</v>
      </c>
      <c r="F21" s="82">
        <v>0</v>
      </c>
      <c r="G21" s="82">
        <v>0</v>
      </c>
      <c r="H21" s="82">
        <v>7170070</v>
      </c>
      <c r="I21" s="82">
        <v>7170070</v>
      </c>
      <c r="J21" s="82">
        <v>-3170474</v>
      </c>
      <c r="K21" s="82">
        <v>-3514517</v>
      </c>
      <c r="L21" s="82">
        <v>0</v>
      </c>
      <c r="M21" s="82">
        <v>-6684991</v>
      </c>
      <c r="N21" s="82">
        <v>-2471025</v>
      </c>
      <c r="O21" s="82">
        <v>-6966464</v>
      </c>
      <c r="P21" s="82">
        <v>-63284</v>
      </c>
      <c r="Q21" s="82">
        <v>-9500773</v>
      </c>
      <c r="R21" s="82">
        <v>0</v>
      </c>
      <c r="S21" s="82">
        <v>0</v>
      </c>
      <c r="T21" s="82">
        <v>0</v>
      </c>
      <c r="U21" s="82">
        <v>0</v>
      </c>
      <c r="V21" s="82">
        <v>-9015694</v>
      </c>
      <c r="W21" s="82">
        <v>29609850</v>
      </c>
      <c r="X21" s="82">
        <v>-38625544</v>
      </c>
      <c r="Y21" s="83">
        <v>-130.45</v>
      </c>
      <c r="Z21" s="84">
        <v>0</v>
      </c>
    </row>
    <row r="22" spans="1:26" ht="22.5">
      <c r="A22" s="85" t="s">
        <v>281</v>
      </c>
      <c r="B22" s="86">
        <f>SUM(B19:B21)</f>
        <v>3040520012</v>
      </c>
      <c r="C22" s="86">
        <f>SUM(C19:C21)</f>
        <v>0</v>
      </c>
      <c r="D22" s="87">
        <f aca="true" t="shared" si="3" ref="D22:Z22">SUM(D19:D21)</f>
        <v>2713910270</v>
      </c>
      <c r="E22" s="88">
        <f t="shared" si="3"/>
        <v>2473805959</v>
      </c>
      <c r="F22" s="88">
        <f t="shared" si="3"/>
        <v>1953430404</v>
      </c>
      <c r="G22" s="88">
        <f t="shared" si="3"/>
        <v>433265786</v>
      </c>
      <c r="H22" s="88">
        <f t="shared" si="3"/>
        <v>-594173289</v>
      </c>
      <c r="I22" s="88">
        <f t="shared" si="3"/>
        <v>1792522901</v>
      </c>
      <c r="J22" s="88">
        <f t="shared" si="3"/>
        <v>-611317705</v>
      </c>
      <c r="K22" s="88">
        <f t="shared" si="3"/>
        <v>-413634700</v>
      </c>
      <c r="L22" s="88">
        <f t="shared" si="3"/>
        <v>289622618</v>
      </c>
      <c r="M22" s="88">
        <f t="shared" si="3"/>
        <v>-735329787</v>
      </c>
      <c r="N22" s="88">
        <f t="shared" si="3"/>
        <v>695791459</v>
      </c>
      <c r="O22" s="88">
        <f t="shared" si="3"/>
        <v>130419039</v>
      </c>
      <c r="P22" s="88">
        <f t="shared" si="3"/>
        <v>1642532204</v>
      </c>
      <c r="Q22" s="88">
        <f t="shared" si="3"/>
        <v>2468742702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3525935816</v>
      </c>
      <c r="W22" s="88">
        <f t="shared" si="3"/>
        <v>2164132216</v>
      </c>
      <c r="X22" s="88">
        <f t="shared" si="3"/>
        <v>1361803600</v>
      </c>
      <c r="Y22" s="89">
        <f>+IF(W22&lt;&gt;0,(X22/W22)*100,0)</f>
        <v>62.926081407218426</v>
      </c>
      <c r="Z22" s="90">
        <f t="shared" si="3"/>
        <v>2473805959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3040520012</v>
      </c>
      <c r="C24" s="75">
        <f>SUM(C22:C23)</f>
        <v>0</v>
      </c>
      <c r="D24" s="76">
        <f aca="true" t="shared" si="4" ref="D24:Z24">SUM(D22:D23)</f>
        <v>2713910270</v>
      </c>
      <c r="E24" s="77">
        <f t="shared" si="4"/>
        <v>2473805959</v>
      </c>
      <c r="F24" s="77">
        <f t="shared" si="4"/>
        <v>1953430404</v>
      </c>
      <c r="G24" s="77">
        <f t="shared" si="4"/>
        <v>433265786</v>
      </c>
      <c r="H24" s="77">
        <f t="shared" si="4"/>
        <v>-594173289</v>
      </c>
      <c r="I24" s="77">
        <f t="shared" si="4"/>
        <v>1792522901</v>
      </c>
      <c r="J24" s="77">
        <f t="shared" si="4"/>
        <v>-611317705</v>
      </c>
      <c r="K24" s="77">
        <f t="shared" si="4"/>
        <v>-413634700</v>
      </c>
      <c r="L24" s="77">
        <f t="shared" si="4"/>
        <v>289622618</v>
      </c>
      <c r="M24" s="77">
        <f t="shared" si="4"/>
        <v>-735329787</v>
      </c>
      <c r="N24" s="77">
        <f t="shared" si="4"/>
        <v>695791459</v>
      </c>
      <c r="O24" s="77">
        <f t="shared" si="4"/>
        <v>130419039</v>
      </c>
      <c r="P24" s="77">
        <f t="shared" si="4"/>
        <v>1642532204</v>
      </c>
      <c r="Q24" s="77">
        <f t="shared" si="4"/>
        <v>2468742702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3525935816</v>
      </c>
      <c r="W24" s="77">
        <f t="shared" si="4"/>
        <v>2164132216</v>
      </c>
      <c r="X24" s="77">
        <f t="shared" si="4"/>
        <v>1361803600</v>
      </c>
      <c r="Y24" s="78">
        <f>+IF(W24&lt;&gt;0,(X24/W24)*100,0)</f>
        <v>62.926081407218426</v>
      </c>
      <c r="Z24" s="79">
        <f t="shared" si="4"/>
        <v>2473805959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3194634273</v>
      </c>
      <c r="C27" s="22">
        <v>0</v>
      </c>
      <c r="D27" s="99">
        <v>3860284040</v>
      </c>
      <c r="E27" s="100">
        <v>3723200044</v>
      </c>
      <c r="F27" s="100">
        <v>-443277</v>
      </c>
      <c r="G27" s="100">
        <v>61036541</v>
      </c>
      <c r="H27" s="100">
        <v>78006467</v>
      </c>
      <c r="I27" s="100">
        <v>138599731</v>
      </c>
      <c r="J27" s="100">
        <v>154339897</v>
      </c>
      <c r="K27" s="100">
        <v>254183050</v>
      </c>
      <c r="L27" s="100">
        <v>305942072</v>
      </c>
      <c r="M27" s="100">
        <v>714465019</v>
      </c>
      <c r="N27" s="100">
        <v>115541008</v>
      </c>
      <c r="O27" s="100">
        <v>153323574</v>
      </c>
      <c r="P27" s="100">
        <v>292185086</v>
      </c>
      <c r="Q27" s="100">
        <v>561049668</v>
      </c>
      <c r="R27" s="100">
        <v>0</v>
      </c>
      <c r="S27" s="100">
        <v>0</v>
      </c>
      <c r="T27" s="100">
        <v>0</v>
      </c>
      <c r="U27" s="100">
        <v>0</v>
      </c>
      <c r="V27" s="100">
        <v>1414114418</v>
      </c>
      <c r="W27" s="100">
        <v>2792400033</v>
      </c>
      <c r="X27" s="100">
        <v>-1378285615</v>
      </c>
      <c r="Y27" s="101">
        <v>-49.36</v>
      </c>
      <c r="Z27" s="102">
        <v>3723200044</v>
      </c>
    </row>
    <row r="28" spans="1:26" ht="12.75">
      <c r="A28" s="103" t="s">
        <v>46</v>
      </c>
      <c r="B28" s="19">
        <v>2316028252</v>
      </c>
      <c r="C28" s="19">
        <v>0</v>
      </c>
      <c r="D28" s="59">
        <v>2379284040</v>
      </c>
      <c r="E28" s="60">
        <v>2377576467</v>
      </c>
      <c r="F28" s="60">
        <v>-742455</v>
      </c>
      <c r="G28" s="60">
        <v>64198742</v>
      </c>
      <c r="H28" s="60">
        <v>62758008</v>
      </c>
      <c r="I28" s="60">
        <v>126214295</v>
      </c>
      <c r="J28" s="60">
        <v>120857104</v>
      </c>
      <c r="K28" s="60">
        <v>223371320</v>
      </c>
      <c r="L28" s="60">
        <v>277733999</v>
      </c>
      <c r="M28" s="60">
        <v>621962423</v>
      </c>
      <c r="N28" s="60">
        <v>81354898</v>
      </c>
      <c r="O28" s="60">
        <v>97078552</v>
      </c>
      <c r="P28" s="60">
        <v>206284474</v>
      </c>
      <c r="Q28" s="60">
        <v>384717924</v>
      </c>
      <c r="R28" s="60">
        <v>0</v>
      </c>
      <c r="S28" s="60">
        <v>0</v>
      </c>
      <c r="T28" s="60">
        <v>0</v>
      </c>
      <c r="U28" s="60">
        <v>0</v>
      </c>
      <c r="V28" s="60">
        <v>1132894642</v>
      </c>
      <c r="W28" s="60">
        <v>1783182350</v>
      </c>
      <c r="X28" s="60">
        <v>-650287708</v>
      </c>
      <c r="Y28" s="61">
        <v>-36.47</v>
      </c>
      <c r="Z28" s="62">
        <v>2377576467</v>
      </c>
    </row>
    <row r="29" spans="1:26" ht="12.75">
      <c r="A29" s="58" t="s">
        <v>283</v>
      </c>
      <c r="B29" s="19">
        <v>97925530</v>
      </c>
      <c r="C29" s="19">
        <v>0</v>
      </c>
      <c r="D29" s="59">
        <v>100000000</v>
      </c>
      <c r="E29" s="60">
        <v>90899825</v>
      </c>
      <c r="F29" s="60">
        <v>1737120</v>
      </c>
      <c r="G29" s="60">
        <v>3815557</v>
      </c>
      <c r="H29" s="60">
        <v>4084215</v>
      </c>
      <c r="I29" s="60">
        <v>9636892</v>
      </c>
      <c r="J29" s="60">
        <v>3968151</v>
      </c>
      <c r="K29" s="60">
        <v>4075558</v>
      </c>
      <c r="L29" s="60">
        <v>1448227</v>
      </c>
      <c r="M29" s="60">
        <v>9491936</v>
      </c>
      <c r="N29" s="60">
        <v>3760997</v>
      </c>
      <c r="O29" s="60">
        <v>3894719</v>
      </c>
      <c r="P29" s="60">
        <v>9568180</v>
      </c>
      <c r="Q29" s="60">
        <v>17223896</v>
      </c>
      <c r="R29" s="60">
        <v>0</v>
      </c>
      <c r="S29" s="60">
        <v>0</v>
      </c>
      <c r="T29" s="60">
        <v>0</v>
      </c>
      <c r="U29" s="60">
        <v>0</v>
      </c>
      <c r="V29" s="60">
        <v>36352724</v>
      </c>
      <c r="W29" s="60">
        <v>68174869</v>
      </c>
      <c r="X29" s="60">
        <v>-31822145</v>
      </c>
      <c r="Y29" s="61">
        <v>-46.68</v>
      </c>
      <c r="Z29" s="62">
        <v>90899825</v>
      </c>
    </row>
    <row r="30" spans="1:26" ht="12.75">
      <c r="A30" s="58" t="s">
        <v>52</v>
      </c>
      <c r="B30" s="19">
        <v>751761635</v>
      </c>
      <c r="C30" s="19">
        <v>0</v>
      </c>
      <c r="D30" s="59">
        <v>1000000000</v>
      </c>
      <c r="E30" s="60">
        <v>1000000000</v>
      </c>
      <c r="F30" s="60">
        <v>-1437942</v>
      </c>
      <c r="G30" s="60">
        <v>-6991757</v>
      </c>
      <c r="H30" s="60">
        <v>10747151</v>
      </c>
      <c r="I30" s="60">
        <v>2317452</v>
      </c>
      <c r="J30" s="60">
        <v>29049487</v>
      </c>
      <c r="K30" s="60">
        <v>26447879</v>
      </c>
      <c r="L30" s="60">
        <v>25713709</v>
      </c>
      <c r="M30" s="60">
        <v>81211075</v>
      </c>
      <c r="N30" s="60">
        <v>28882331</v>
      </c>
      <c r="O30" s="60">
        <v>51406617</v>
      </c>
      <c r="P30" s="60">
        <v>69122769</v>
      </c>
      <c r="Q30" s="60">
        <v>149411717</v>
      </c>
      <c r="R30" s="60">
        <v>0</v>
      </c>
      <c r="S30" s="60">
        <v>0</v>
      </c>
      <c r="T30" s="60">
        <v>0</v>
      </c>
      <c r="U30" s="60">
        <v>0</v>
      </c>
      <c r="V30" s="60">
        <v>232940244</v>
      </c>
      <c r="W30" s="60">
        <v>750000000</v>
      </c>
      <c r="X30" s="60">
        <v>-517059756</v>
      </c>
      <c r="Y30" s="61">
        <v>-68.94</v>
      </c>
      <c r="Z30" s="62">
        <v>1000000000</v>
      </c>
    </row>
    <row r="31" spans="1:26" ht="12.75">
      <c r="A31" s="58" t="s">
        <v>53</v>
      </c>
      <c r="B31" s="19">
        <v>28918857</v>
      </c>
      <c r="C31" s="19">
        <v>0</v>
      </c>
      <c r="D31" s="59">
        <v>381000000</v>
      </c>
      <c r="E31" s="60">
        <v>254723752</v>
      </c>
      <c r="F31" s="60">
        <v>0</v>
      </c>
      <c r="G31" s="60">
        <v>13999</v>
      </c>
      <c r="H31" s="60">
        <v>417093</v>
      </c>
      <c r="I31" s="60">
        <v>431092</v>
      </c>
      <c r="J31" s="60">
        <v>465154</v>
      </c>
      <c r="K31" s="60">
        <v>288293</v>
      </c>
      <c r="L31" s="60">
        <v>1046136</v>
      </c>
      <c r="M31" s="60">
        <v>1799583</v>
      </c>
      <c r="N31" s="60">
        <v>1542783</v>
      </c>
      <c r="O31" s="60">
        <v>943685</v>
      </c>
      <c r="P31" s="60">
        <v>7209663</v>
      </c>
      <c r="Q31" s="60">
        <v>9696131</v>
      </c>
      <c r="R31" s="60">
        <v>0</v>
      </c>
      <c r="S31" s="60">
        <v>0</v>
      </c>
      <c r="T31" s="60">
        <v>0</v>
      </c>
      <c r="U31" s="60">
        <v>0</v>
      </c>
      <c r="V31" s="60">
        <v>11926806</v>
      </c>
      <c r="W31" s="60">
        <v>191042814</v>
      </c>
      <c r="X31" s="60">
        <v>-179116008</v>
      </c>
      <c r="Y31" s="61">
        <v>-93.76</v>
      </c>
      <c r="Z31" s="62">
        <v>254723752</v>
      </c>
    </row>
    <row r="32" spans="1:26" ht="12.75">
      <c r="A32" s="70" t="s">
        <v>54</v>
      </c>
      <c r="B32" s="22">
        <f>SUM(B28:B31)</f>
        <v>3194634274</v>
      </c>
      <c r="C32" s="22">
        <f>SUM(C28:C31)</f>
        <v>0</v>
      </c>
      <c r="D32" s="99">
        <f aca="true" t="shared" si="5" ref="D32:Z32">SUM(D28:D31)</f>
        <v>3860284040</v>
      </c>
      <c r="E32" s="100">
        <f t="shared" si="5"/>
        <v>3723200044</v>
      </c>
      <c r="F32" s="100">
        <f t="shared" si="5"/>
        <v>-443277</v>
      </c>
      <c r="G32" s="100">
        <f t="shared" si="5"/>
        <v>61036541</v>
      </c>
      <c r="H32" s="100">
        <f t="shared" si="5"/>
        <v>78006467</v>
      </c>
      <c r="I32" s="100">
        <f t="shared" si="5"/>
        <v>138599731</v>
      </c>
      <c r="J32" s="100">
        <f t="shared" si="5"/>
        <v>154339896</v>
      </c>
      <c r="K32" s="100">
        <f t="shared" si="5"/>
        <v>254183050</v>
      </c>
      <c r="L32" s="100">
        <f t="shared" si="5"/>
        <v>305942071</v>
      </c>
      <c r="M32" s="100">
        <f t="shared" si="5"/>
        <v>714465017</v>
      </c>
      <c r="N32" s="100">
        <f t="shared" si="5"/>
        <v>115541009</v>
      </c>
      <c r="O32" s="100">
        <f t="shared" si="5"/>
        <v>153323573</v>
      </c>
      <c r="P32" s="100">
        <f t="shared" si="5"/>
        <v>292185086</v>
      </c>
      <c r="Q32" s="100">
        <f t="shared" si="5"/>
        <v>561049668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1414114416</v>
      </c>
      <c r="W32" s="100">
        <f t="shared" si="5"/>
        <v>2792400033</v>
      </c>
      <c r="X32" s="100">
        <f t="shared" si="5"/>
        <v>-1378285617</v>
      </c>
      <c r="Y32" s="101">
        <f>+IF(W32&lt;&gt;0,(X32/W32)*100,0)</f>
        <v>-49.35845869902982</v>
      </c>
      <c r="Z32" s="102">
        <f t="shared" si="5"/>
        <v>3723200044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8934082828</v>
      </c>
      <c r="C35" s="19">
        <v>0</v>
      </c>
      <c r="D35" s="59">
        <v>7976125584</v>
      </c>
      <c r="E35" s="60">
        <v>9958717915</v>
      </c>
      <c r="F35" s="60">
        <v>5993743174</v>
      </c>
      <c r="G35" s="60">
        <v>11769853062</v>
      </c>
      <c r="H35" s="60">
        <v>11455316016</v>
      </c>
      <c r="I35" s="60">
        <v>11455316016</v>
      </c>
      <c r="J35" s="60">
        <v>11816456008</v>
      </c>
      <c r="K35" s="60">
        <v>7233606747</v>
      </c>
      <c r="L35" s="60">
        <v>7233606747</v>
      </c>
      <c r="M35" s="60">
        <v>7233606747</v>
      </c>
      <c r="N35" s="60">
        <v>7273209227</v>
      </c>
      <c r="O35" s="60">
        <v>8197721842</v>
      </c>
      <c r="P35" s="60">
        <v>9489336231</v>
      </c>
      <c r="Q35" s="60">
        <v>9489336231</v>
      </c>
      <c r="R35" s="60">
        <v>0</v>
      </c>
      <c r="S35" s="60">
        <v>0</v>
      </c>
      <c r="T35" s="60">
        <v>0</v>
      </c>
      <c r="U35" s="60">
        <v>0</v>
      </c>
      <c r="V35" s="60">
        <v>9489336231</v>
      </c>
      <c r="W35" s="60">
        <v>7469038436</v>
      </c>
      <c r="X35" s="60">
        <v>2020297795</v>
      </c>
      <c r="Y35" s="61">
        <v>27.05</v>
      </c>
      <c r="Z35" s="62">
        <v>9958717915</v>
      </c>
    </row>
    <row r="36" spans="1:26" ht="12.75">
      <c r="A36" s="58" t="s">
        <v>57</v>
      </c>
      <c r="B36" s="19">
        <v>39599684406</v>
      </c>
      <c r="C36" s="19">
        <v>0</v>
      </c>
      <c r="D36" s="59">
        <v>40140135785</v>
      </c>
      <c r="E36" s="60">
        <v>40345772069</v>
      </c>
      <c r="F36" s="60">
        <v>38639206957</v>
      </c>
      <c r="G36" s="60">
        <v>38973675751</v>
      </c>
      <c r="H36" s="60">
        <v>38929622665</v>
      </c>
      <c r="I36" s="60">
        <v>38929622665</v>
      </c>
      <c r="J36" s="60">
        <v>38956106554</v>
      </c>
      <c r="K36" s="60">
        <v>40693752819</v>
      </c>
      <c r="L36" s="60">
        <v>40693752819</v>
      </c>
      <c r="M36" s="60">
        <v>40693752819</v>
      </c>
      <c r="N36" s="60">
        <v>40841799001</v>
      </c>
      <c r="O36" s="60">
        <v>40870197902</v>
      </c>
      <c r="P36" s="60">
        <v>41053024998</v>
      </c>
      <c r="Q36" s="60">
        <v>41053024998</v>
      </c>
      <c r="R36" s="60">
        <v>0</v>
      </c>
      <c r="S36" s="60">
        <v>0</v>
      </c>
      <c r="T36" s="60">
        <v>0</v>
      </c>
      <c r="U36" s="60">
        <v>0</v>
      </c>
      <c r="V36" s="60">
        <v>41053024998</v>
      </c>
      <c r="W36" s="60">
        <v>30259329052</v>
      </c>
      <c r="X36" s="60">
        <v>10793695946</v>
      </c>
      <c r="Y36" s="61">
        <v>35.67</v>
      </c>
      <c r="Z36" s="62">
        <v>40345772069</v>
      </c>
    </row>
    <row r="37" spans="1:26" ht="12.75">
      <c r="A37" s="58" t="s">
        <v>58</v>
      </c>
      <c r="B37" s="19">
        <v>10528788265</v>
      </c>
      <c r="C37" s="19">
        <v>0</v>
      </c>
      <c r="D37" s="59">
        <v>8381525830</v>
      </c>
      <c r="E37" s="60">
        <v>10244161624</v>
      </c>
      <c r="F37" s="60">
        <v>6578175406</v>
      </c>
      <c r="G37" s="60">
        <v>7529298720</v>
      </c>
      <c r="H37" s="60">
        <v>7848924559</v>
      </c>
      <c r="I37" s="60">
        <v>7848924559</v>
      </c>
      <c r="J37" s="60">
        <v>8878562093</v>
      </c>
      <c r="K37" s="60">
        <v>9395370253</v>
      </c>
      <c r="L37" s="60">
        <v>9395370253</v>
      </c>
      <c r="M37" s="60">
        <v>9395370253</v>
      </c>
      <c r="N37" s="60">
        <v>8804696911</v>
      </c>
      <c r="O37" s="60">
        <v>9643536851</v>
      </c>
      <c r="P37" s="60">
        <v>9642082719</v>
      </c>
      <c r="Q37" s="60">
        <v>9642082719</v>
      </c>
      <c r="R37" s="60">
        <v>0</v>
      </c>
      <c r="S37" s="60">
        <v>0</v>
      </c>
      <c r="T37" s="60">
        <v>0</v>
      </c>
      <c r="U37" s="60">
        <v>0</v>
      </c>
      <c r="V37" s="60">
        <v>9642082719</v>
      </c>
      <c r="W37" s="60">
        <v>7683121218</v>
      </c>
      <c r="X37" s="60">
        <v>1958961501</v>
      </c>
      <c r="Y37" s="61">
        <v>25.5</v>
      </c>
      <c r="Z37" s="62">
        <v>10244161624</v>
      </c>
    </row>
    <row r="38" spans="1:26" ht="12.75">
      <c r="A38" s="58" t="s">
        <v>59</v>
      </c>
      <c r="B38" s="19">
        <v>15302185131</v>
      </c>
      <c r="C38" s="19">
        <v>0</v>
      </c>
      <c r="D38" s="59">
        <v>14764224014</v>
      </c>
      <c r="E38" s="60">
        <v>14590577496</v>
      </c>
      <c r="F38" s="60">
        <v>15061760976</v>
      </c>
      <c r="G38" s="60">
        <v>15331668579</v>
      </c>
      <c r="H38" s="60">
        <v>15258947242</v>
      </c>
      <c r="I38" s="60">
        <v>15258947242</v>
      </c>
      <c r="J38" s="60">
        <v>15221378230</v>
      </c>
      <c r="K38" s="60">
        <v>15221238075</v>
      </c>
      <c r="L38" s="60">
        <v>15221238075</v>
      </c>
      <c r="M38" s="60">
        <v>15221238075</v>
      </c>
      <c r="N38" s="60">
        <v>14978142396</v>
      </c>
      <c r="O38" s="60">
        <v>14950873343</v>
      </c>
      <c r="P38" s="60">
        <v>14855123067</v>
      </c>
      <c r="Q38" s="60">
        <v>14855123067</v>
      </c>
      <c r="R38" s="60">
        <v>0</v>
      </c>
      <c r="S38" s="60">
        <v>0</v>
      </c>
      <c r="T38" s="60">
        <v>0</v>
      </c>
      <c r="U38" s="60">
        <v>0</v>
      </c>
      <c r="V38" s="60">
        <v>14855123067</v>
      </c>
      <c r="W38" s="60">
        <v>10942933122</v>
      </c>
      <c r="X38" s="60">
        <v>3912189945</v>
      </c>
      <c r="Y38" s="61">
        <v>35.75</v>
      </c>
      <c r="Z38" s="62">
        <v>14590577496</v>
      </c>
    </row>
    <row r="39" spans="1:26" ht="12.75">
      <c r="A39" s="58" t="s">
        <v>60</v>
      </c>
      <c r="B39" s="19">
        <v>22702793838</v>
      </c>
      <c r="C39" s="19">
        <v>0</v>
      </c>
      <c r="D39" s="59">
        <v>24970511525</v>
      </c>
      <c r="E39" s="60">
        <v>25469750864</v>
      </c>
      <c r="F39" s="60">
        <v>22993013749</v>
      </c>
      <c r="G39" s="60">
        <v>27882561514</v>
      </c>
      <c r="H39" s="60">
        <v>27277066880</v>
      </c>
      <c r="I39" s="60">
        <v>27277066880</v>
      </c>
      <c r="J39" s="60">
        <v>26672622239</v>
      </c>
      <c r="K39" s="60">
        <v>23310751238</v>
      </c>
      <c r="L39" s="60">
        <v>23310751238</v>
      </c>
      <c r="M39" s="60">
        <v>23310751238</v>
      </c>
      <c r="N39" s="60">
        <v>24332168921</v>
      </c>
      <c r="O39" s="60">
        <v>24473509550</v>
      </c>
      <c r="P39" s="60">
        <v>26045155443</v>
      </c>
      <c r="Q39" s="60">
        <v>26045155443</v>
      </c>
      <c r="R39" s="60">
        <v>0</v>
      </c>
      <c r="S39" s="60">
        <v>0</v>
      </c>
      <c r="T39" s="60">
        <v>0</v>
      </c>
      <c r="U39" s="60">
        <v>0</v>
      </c>
      <c r="V39" s="60">
        <v>26045155443</v>
      </c>
      <c r="W39" s="60">
        <v>19102313148</v>
      </c>
      <c r="X39" s="60">
        <v>6942842295</v>
      </c>
      <c r="Y39" s="61">
        <v>36.35</v>
      </c>
      <c r="Z39" s="62">
        <v>25469750864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4315122344</v>
      </c>
      <c r="C42" s="19">
        <v>0</v>
      </c>
      <c r="D42" s="59">
        <v>4769623250</v>
      </c>
      <c r="E42" s="60">
        <v>4143578470</v>
      </c>
      <c r="F42" s="60">
        <v>91622633</v>
      </c>
      <c r="G42" s="60">
        <v>433855693</v>
      </c>
      <c r="H42" s="60">
        <v>-581882407</v>
      </c>
      <c r="I42" s="60">
        <v>-56404081</v>
      </c>
      <c r="J42" s="60">
        <v>83031897</v>
      </c>
      <c r="K42" s="60">
        <v>-215923754</v>
      </c>
      <c r="L42" s="60">
        <v>75794486</v>
      </c>
      <c r="M42" s="60">
        <v>-57097371</v>
      </c>
      <c r="N42" s="60">
        <v>366583821</v>
      </c>
      <c r="O42" s="60">
        <v>1026684384</v>
      </c>
      <c r="P42" s="60">
        <v>1293855163</v>
      </c>
      <c r="Q42" s="60">
        <v>2687123368</v>
      </c>
      <c r="R42" s="60">
        <v>0</v>
      </c>
      <c r="S42" s="60">
        <v>0</v>
      </c>
      <c r="T42" s="60">
        <v>0</v>
      </c>
      <c r="U42" s="60">
        <v>0</v>
      </c>
      <c r="V42" s="60">
        <v>2573621916</v>
      </c>
      <c r="W42" s="60">
        <v>4081231383</v>
      </c>
      <c r="X42" s="60">
        <v>-1507609467</v>
      </c>
      <c r="Y42" s="61">
        <v>-36.94</v>
      </c>
      <c r="Z42" s="62">
        <v>4143578470</v>
      </c>
    </row>
    <row r="43" spans="1:26" ht="12.75">
      <c r="A43" s="58" t="s">
        <v>63</v>
      </c>
      <c r="B43" s="19">
        <v>-4447250945</v>
      </c>
      <c r="C43" s="19">
        <v>0</v>
      </c>
      <c r="D43" s="59">
        <v>-4459981492</v>
      </c>
      <c r="E43" s="60">
        <v>-4386835238</v>
      </c>
      <c r="F43" s="60">
        <v>33830464</v>
      </c>
      <c r="G43" s="60">
        <v>-118761949</v>
      </c>
      <c r="H43" s="60">
        <v>-93256751</v>
      </c>
      <c r="I43" s="60">
        <v>-178188236</v>
      </c>
      <c r="J43" s="60">
        <v>-155003735</v>
      </c>
      <c r="K43" s="60">
        <v>554158742</v>
      </c>
      <c r="L43" s="60">
        <v>-327978086</v>
      </c>
      <c r="M43" s="60">
        <v>71176921</v>
      </c>
      <c r="N43" s="60">
        <v>-83417518</v>
      </c>
      <c r="O43" s="60">
        <v>-187308210</v>
      </c>
      <c r="P43" s="60">
        <v>-274288900</v>
      </c>
      <c r="Q43" s="60">
        <v>-545014628</v>
      </c>
      <c r="R43" s="60">
        <v>0</v>
      </c>
      <c r="S43" s="60">
        <v>0</v>
      </c>
      <c r="T43" s="60">
        <v>0</v>
      </c>
      <c r="U43" s="60">
        <v>0</v>
      </c>
      <c r="V43" s="60">
        <v>-652025943</v>
      </c>
      <c r="W43" s="60">
        <v>-2081391846</v>
      </c>
      <c r="X43" s="60">
        <v>1429365903</v>
      </c>
      <c r="Y43" s="61">
        <v>-68.67</v>
      </c>
      <c r="Z43" s="62">
        <v>-4386835238</v>
      </c>
    </row>
    <row r="44" spans="1:26" ht="12.75">
      <c r="A44" s="58" t="s">
        <v>64</v>
      </c>
      <c r="B44" s="19">
        <v>1116704233</v>
      </c>
      <c r="C44" s="19">
        <v>0</v>
      </c>
      <c r="D44" s="59">
        <v>405965980</v>
      </c>
      <c r="E44" s="60">
        <v>406748369</v>
      </c>
      <c r="F44" s="60">
        <v>0</v>
      </c>
      <c r="G44" s="60">
        <v>8767238</v>
      </c>
      <c r="H44" s="60">
        <v>144683337</v>
      </c>
      <c r="I44" s="60">
        <v>153450575</v>
      </c>
      <c r="J44" s="60">
        <v>-22693444</v>
      </c>
      <c r="K44" s="60">
        <v>11869124</v>
      </c>
      <c r="L44" s="60">
        <v>8024363</v>
      </c>
      <c r="M44" s="60">
        <v>-2799957</v>
      </c>
      <c r="N44" s="60">
        <v>-52222564</v>
      </c>
      <c r="O44" s="60">
        <v>6591643</v>
      </c>
      <c r="P44" s="60">
        <v>-92715245</v>
      </c>
      <c r="Q44" s="60">
        <v>-138346166</v>
      </c>
      <c r="R44" s="60">
        <v>0</v>
      </c>
      <c r="S44" s="60">
        <v>0</v>
      </c>
      <c r="T44" s="60">
        <v>0</v>
      </c>
      <c r="U44" s="60">
        <v>0</v>
      </c>
      <c r="V44" s="60">
        <v>12304452</v>
      </c>
      <c r="W44" s="60">
        <v>185512095</v>
      </c>
      <c r="X44" s="60">
        <v>-173207643</v>
      </c>
      <c r="Y44" s="61">
        <v>-93.37</v>
      </c>
      <c r="Z44" s="62">
        <v>406748369</v>
      </c>
    </row>
    <row r="45" spans="1:26" ht="12.75">
      <c r="A45" s="70" t="s">
        <v>65</v>
      </c>
      <c r="B45" s="22">
        <v>2169315802</v>
      </c>
      <c r="C45" s="22">
        <v>0</v>
      </c>
      <c r="D45" s="99">
        <v>2623288707</v>
      </c>
      <c r="E45" s="100">
        <v>2332807404</v>
      </c>
      <c r="F45" s="100">
        <v>2236337523</v>
      </c>
      <c r="G45" s="100">
        <v>2560198505</v>
      </c>
      <c r="H45" s="100">
        <v>2029742684</v>
      </c>
      <c r="I45" s="100">
        <v>2029742684</v>
      </c>
      <c r="J45" s="100">
        <v>1935077402</v>
      </c>
      <c r="K45" s="100">
        <v>2285181514</v>
      </c>
      <c r="L45" s="100">
        <v>2041022277</v>
      </c>
      <c r="M45" s="100">
        <v>2041022277</v>
      </c>
      <c r="N45" s="100">
        <v>2271966016</v>
      </c>
      <c r="O45" s="100">
        <v>3117933833</v>
      </c>
      <c r="P45" s="100">
        <v>4044784851</v>
      </c>
      <c r="Q45" s="100">
        <v>4044784851</v>
      </c>
      <c r="R45" s="100">
        <v>0</v>
      </c>
      <c r="S45" s="100">
        <v>0</v>
      </c>
      <c r="T45" s="100">
        <v>0</v>
      </c>
      <c r="U45" s="100">
        <v>0</v>
      </c>
      <c r="V45" s="100">
        <v>4044784851</v>
      </c>
      <c r="W45" s="100">
        <v>4354667435</v>
      </c>
      <c r="X45" s="100">
        <v>-309882584</v>
      </c>
      <c r="Y45" s="101">
        <v>-7.12</v>
      </c>
      <c r="Z45" s="102">
        <v>2332807404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1908260765</v>
      </c>
      <c r="C49" s="52">
        <v>0</v>
      </c>
      <c r="D49" s="129">
        <v>256636670</v>
      </c>
      <c r="E49" s="54">
        <v>225322889</v>
      </c>
      <c r="F49" s="54">
        <v>0</v>
      </c>
      <c r="G49" s="54">
        <v>0</v>
      </c>
      <c r="H49" s="54">
        <v>0</v>
      </c>
      <c r="I49" s="54">
        <v>326571907</v>
      </c>
      <c r="J49" s="54">
        <v>0</v>
      </c>
      <c r="K49" s="54">
        <v>0</v>
      </c>
      <c r="L49" s="54">
        <v>0</v>
      </c>
      <c r="M49" s="54">
        <v>244814572</v>
      </c>
      <c r="N49" s="54">
        <v>0</v>
      </c>
      <c r="O49" s="54">
        <v>0</v>
      </c>
      <c r="P49" s="54">
        <v>0</v>
      </c>
      <c r="Q49" s="54">
        <v>432157639</v>
      </c>
      <c r="R49" s="54">
        <v>0</v>
      </c>
      <c r="S49" s="54">
        <v>0</v>
      </c>
      <c r="T49" s="54">
        <v>0</v>
      </c>
      <c r="U49" s="54">
        <v>0</v>
      </c>
      <c r="V49" s="54">
        <v>1250042236</v>
      </c>
      <c r="W49" s="54">
        <v>6545245982</v>
      </c>
      <c r="X49" s="54">
        <v>11189052660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4214336209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4214336209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89.46944748239589</v>
      </c>
      <c r="C58" s="5">
        <f>IF(C67=0,0,+(C76/C67)*100)</f>
        <v>0</v>
      </c>
      <c r="D58" s="6">
        <f aca="true" t="shared" si="6" ref="D58:Z58">IF(D67=0,0,+(D76/D67)*100)</f>
        <v>93.8206571989908</v>
      </c>
      <c r="E58" s="7">
        <f t="shared" si="6"/>
        <v>94.71483702173461</v>
      </c>
      <c r="F58" s="7">
        <f t="shared" si="6"/>
        <v>99.91379378546478</v>
      </c>
      <c r="G58" s="7">
        <f t="shared" si="6"/>
        <v>90.31855892675897</v>
      </c>
      <c r="H58" s="7">
        <f t="shared" si="6"/>
        <v>86.05973960468468</v>
      </c>
      <c r="I58" s="7">
        <f t="shared" si="6"/>
        <v>92.20977321162943</v>
      </c>
      <c r="J58" s="7">
        <f t="shared" si="6"/>
        <v>184.4030057787038</v>
      </c>
      <c r="K58" s="7">
        <f t="shared" si="6"/>
        <v>100.00000005635687</v>
      </c>
      <c r="L58" s="7">
        <f t="shared" si="6"/>
        <v>100.00000011243408</v>
      </c>
      <c r="M58" s="7">
        <f t="shared" si="6"/>
        <v>133.48681456883233</v>
      </c>
      <c r="N58" s="7">
        <f t="shared" si="6"/>
        <v>87.02643783349839</v>
      </c>
      <c r="O58" s="7">
        <f t="shared" si="6"/>
        <v>106.38202100569738</v>
      </c>
      <c r="P58" s="7">
        <f t="shared" si="6"/>
        <v>59.04975615883112</v>
      </c>
      <c r="Q58" s="7">
        <f t="shared" si="6"/>
        <v>83.02914466705069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102.59727091012513</v>
      </c>
      <c r="W58" s="7">
        <f t="shared" si="6"/>
        <v>95.2130565828639</v>
      </c>
      <c r="X58" s="7">
        <f t="shared" si="6"/>
        <v>0</v>
      </c>
      <c r="Y58" s="7">
        <f t="shared" si="6"/>
        <v>0</v>
      </c>
      <c r="Z58" s="8">
        <f t="shared" si="6"/>
        <v>94.71483702173461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94.99999998541693</v>
      </c>
      <c r="E59" s="10">
        <f t="shared" si="7"/>
        <v>93.0000000010599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95.24485011643394</v>
      </c>
      <c r="X59" s="10">
        <f t="shared" si="7"/>
        <v>0</v>
      </c>
      <c r="Y59" s="10">
        <f t="shared" si="7"/>
        <v>0</v>
      </c>
      <c r="Z59" s="11">
        <f t="shared" si="7"/>
        <v>93.0000000010599</v>
      </c>
    </row>
    <row r="60" spans="1:26" ht="12.75">
      <c r="A60" s="38" t="s">
        <v>32</v>
      </c>
      <c r="B60" s="12">
        <f t="shared" si="7"/>
        <v>89.03858500597761</v>
      </c>
      <c r="C60" s="12">
        <f t="shared" si="7"/>
        <v>0</v>
      </c>
      <c r="D60" s="3">
        <f t="shared" si="7"/>
        <v>95.00000001992399</v>
      </c>
      <c r="E60" s="13">
        <f t="shared" si="7"/>
        <v>95.85366871599436</v>
      </c>
      <c r="F60" s="13">
        <f t="shared" si="7"/>
        <v>99.88059534441842</v>
      </c>
      <c r="G60" s="13">
        <f t="shared" si="7"/>
        <v>86.97160120322013</v>
      </c>
      <c r="H60" s="13">
        <f t="shared" si="7"/>
        <v>80.77786446421159</v>
      </c>
      <c r="I60" s="13">
        <f t="shared" si="7"/>
        <v>89.33830848348127</v>
      </c>
      <c r="J60" s="13">
        <f t="shared" si="7"/>
        <v>216.557719954548</v>
      </c>
      <c r="K60" s="13">
        <f t="shared" si="7"/>
        <v>100</v>
      </c>
      <c r="L60" s="13">
        <f t="shared" si="7"/>
        <v>100.00000008658452</v>
      </c>
      <c r="M60" s="13">
        <f t="shared" si="7"/>
        <v>149.36174034047144</v>
      </c>
      <c r="N60" s="13">
        <f t="shared" si="7"/>
        <v>81.1754737185517</v>
      </c>
      <c r="O60" s="13">
        <f t="shared" si="7"/>
        <v>108.98478817745168</v>
      </c>
      <c r="P60" s="13">
        <f t="shared" si="7"/>
        <v>40.98633075791089</v>
      </c>
      <c r="Q60" s="13">
        <f t="shared" si="7"/>
        <v>75.6726780511044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103.69572329366589</v>
      </c>
      <c r="W60" s="13">
        <f t="shared" si="7"/>
        <v>95.40148149178354</v>
      </c>
      <c r="X60" s="13">
        <f t="shared" si="7"/>
        <v>0</v>
      </c>
      <c r="Y60" s="13">
        <f t="shared" si="7"/>
        <v>0</v>
      </c>
      <c r="Z60" s="14">
        <f t="shared" si="7"/>
        <v>95.85366871599436</v>
      </c>
    </row>
    <row r="61" spans="1:26" ht="12.75">
      <c r="A61" s="39" t="s">
        <v>103</v>
      </c>
      <c r="B61" s="12">
        <f t="shared" si="7"/>
        <v>90.3101936149721</v>
      </c>
      <c r="C61" s="12">
        <f t="shared" si="7"/>
        <v>0</v>
      </c>
      <c r="D61" s="3">
        <f t="shared" si="7"/>
        <v>95.14686094670057</v>
      </c>
      <c r="E61" s="13">
        <f t="shared" si="7"/>
        <v>96.00177782376633</v>
      </c>
      <c r="F61" s="13">
        <f t="shared" si="7"/>
        <v>100.19920848807968</v>
      </c>
      <c r="G61" s="13">
        <f t="shared" si="7"/>
        <v>80.55513797332601</v>
      </c>
      <c r="H61" s="13">
        <f t="shared" si="7"/>
        <v>69.20095664917353</v>
      </c>
      <c r="I61" s="13">
        <f t="shared" si="7"/>
        <v>84.29704884366687</v>
      </c>
      <c r="J61" s="13">
        <f t="shared" si="7"/>
        <v>327.5618615731382</v>
      </c>
      <c r="K61" s="13">
        <f t="shared" si="7"/>
        <v>100.21733578629055</v>
      </c>
      <c r="L61" s="13">
        <f t="shared" si="7"/>
        <v>100.16848664791497</v>
      </c>
      <c r="M61" s="13">
        <f t="shared" si="7"/>
        <v>179.1842817973472</v>
      </c>
      <c r="N61" s="13">
        <f t="shared" si="7"/>
        <v>68.356081010353</v>
      </c>
      <c r="O61" s="13">
        <f t="shared" si="7"/>
        <v>114.90189933153769</v>
      </c>
      <c r="P61" s="13">
        <f t="shared" si="7"/>
        <v>37.03229992556865</v>
      </c>
      <c r="Q61" s="13">
        <f t="shared" si="7"/>
        <v>72.7278896893931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110.1867938925857</v>
      </c>
      <c r="W61" s="13">
        <f t="shared" si="7"/>
        <v>97.95428977846345</v>
      </c>
      <c r="X61" s="13">
        <f t="shared" si="7"/>
        <v>0</v>
      </c>
      <c r="Y61" s="13">
        <f t="shared" si="7"/>
        <v>0</v>
      </c>
      <c r="Z61" s="14">
        <f t="shared" si="7"/>
        <v>96.00177782376633</v>
      </c>
    </row>
    <row r="62" spans="1:26" ht="12.75">
      <c r="A62" s="39" t="s">
        <v>104</v>
      </c>
      <c r="B62" s="12">
        <f t="shared" si="7"/>
        <v>90.32280291946844</v>
      </c>
      <c r="C62" s="12">
        <f t="shared" si="7"/>
        <v>0</v>
      </c>
      <c r="D62" s="3">
        <f t="shared" si="7"/>
        <v>99.9407907770245</v>
      </c>
      <c r="E62" s="13">
        <f t="shared" si="7"/>
        <v>101.00144912653444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15.949442956546669</v>
      </c>
      <c r="Q62" s="13">
        <f t="shared" si="7"/>
        <v>67.89064039523305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88.53670863436322</v>
      </c>
      <c r="W62" s="13">
        <f t="shared" si="7"/>
        <v>89.57749368237802</v>
      </c>
      <c r="X62" s="13">
        <f t="shared" si="7"/>
        <v>0</v>
      </c>
      <c r="Y62" s="13">
        <f t="shared" si="7"/>
        <v>0</v>
      </c>
      <c r="Z62" s="14">
        <f t="shared" si="7"/>
        <v>101.00144912653444</v>
      </c>
    </row>
    <row r="63" spans="1:26" ht="12.75">
      <c r="A63" s="39" t="s">
        <v>105</v>
      </c>
      <c r="B63" s="12">
        <f t="shared" si="7"/>
        <v>68.57950694075225</v>
      </c>
      <c r="C63" s="12">
        <f t="shared" si="7"/>
        <v>0</v>
      </c>
      <c r="D63" s="3">
        <f t="shared" si="7"/>
        <v>79.09832583919905</v>
      </c>
      <c r="E63" s="13">
        <f t="shared" si="7"/>
        <v>79.5325846416769</v>
      </c>
      <c r="F63" s="13">
        <f t="shared" si="7"/>
        <v>100</v>
      </c>
      <c r="G63" s="13">
        <f t="shared" si="7"/>
        <v>99.9584922480083</v>
      </c>
      <c r="H63" s="13">
        <f t="shared" si="7"/>
        <v>100</v>
      </c>
      <c r="I63" s="13">
        <f t="shared" si="7"/>
        <v>99.98586171335167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99.9955634088304</v>
      </c>
      <c r="W63" s="13">
        <f t="shared" si="7"/>
        <v>93.90831950120548</v>
      </c>
      <c r="X63" s="13">
        <f t="shared" si="7"/>
        <v>0</v>
      </c>
      <c r="Y63" s="13">
        <f t="shared" si="7"/>
        <v>0</v>
      </c>
      <c r="Z63" s="14">
        <f t="shared" si="7"/>
        <v>79.5325846416769</v>
      </c>
    </row>
    <row r="64" spans="1:26" ht="12.75">
      <c r="A64" s="39" t="s">
        <v>106</v>
      </c>
      <c r="B64" s="12">
        <f t="shared" si="7"/>
        <v>77.98859696082192</v>
      </c>
      <c r="C64" s="12">
        <f t="shared" si="7"/>
        <v>0</v>
      </c>
      <c r="D64" s="3">
        <f t="shared" si="7"/>
        <v>95.0089226725348</v>
      </c>
      <c r="E64" s="13">
        <f t="shared" si="7"/>
        <v>95.86267154499653</v>
      </c>
      <c r="F64" s="13">
        <f t="shared" si="7"/>
        <v>98.43357646892255</v>
      </c>
      <c r="G64" s="13">
        <f t="shared" si="7"/>
        <v>100</v>
      </c>
      <c r="H64" s="13">
        <f t="shared" si="7"/>
        <v>100</v>
      </c>
      <c r="I64" s="13">
        <f t="shared" si="7"/>
        <v>99.46317952881657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99.83173661736161</v>
      </c>
      <c r="W64" s="13">
        <f t="shared" si="7"/>
        <v>93.35424144221336</v>
      </c>
      <c r="X64" s="13">
        <f t="shared" si="7"/>
        <v>0</v>
      </c>
      <c r="Y64" s="13">
        <f t="shared" si="7"/>
        <v>0</v>
      </c>
      <c r="Z64" s="14">
        <f t="shared" si="7"/>
        <v>95.86267154499653</v>
      </c>
    </row>
    <row r="65" spans="1:26" ht="12.75">
      <c r="A65" s="39" t="s">
        <v>107</v>
      </c>
      <c r="B65" s="12">
        <f t="shared" si="7"/>
        <v>9291.030789918523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28.175529160057827</v>
      </c>
      <c r="K65" s="13">
        <f t="shared" si="7"/>
        <v>30.349197525707517</v>
      </c>
      <c r="L65" s="13">
        <f t="shared" si="7"/>
        <v>33.119964266694154</v>
      </c>
      <c r="M65" s="13">
        <f t="shared" si="7"/>
        <v>30.350357668431187</v>
      </c>
      <c r="N65" s="13">
        <f t="shared" si="7"/>
        <v>36.81597939469427</v>
      </c>
      <c r="O65" s="13">
        <f t="shared" si="7"/>
        <v>26.594561387507692</v>
      </c>
      <c r="P65" s="13">
        <f t="shared" si="7"/>
        <v>34.375118393748714</v>
      </c>
      <c r="Q65" s="13">
        <f t="shared" si="7"/>
        <v>32.14939463146677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21.94528840478421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32.966756194882414</v>
      </c>
      <c r="E66" s="16">
        <f t="shared" si="7"/>
        <v>79.1166876299243</v>
      </c>
      <c r="F66" s="16">
        <f t="shared" si="7"/>
        <v>100</v>
      </c>
      <c r="G66" s="16">
        <f t="shared" si="7"/>
        <v>99.96234797559117</v>
      </c>
      <c r="H66" s="16">
        <f t="shared" si="7"/>
        <v>100</v>
      </c>
      <c r="I66" s="16">
        <f t="shared" si="7"/>
        <v>99.98756849922144</v>
      </c>
      <c r="J66" s="16">
        <f t="shared" si="7"/>
        <v>100</v>
      </c>
      <c r="K66" s="16">
        <f t="shared" si="7"/>
        <v>100.00000193955539</v>
      </c>
      <c r="L66" s="16">
        <f t="shared" si="7"/>
        <v>100.00000191912028</v>
      </c>
      <c r="M66" s="16">
        <f t="shared" si="7"/>
        <v>100.00000120869585</v>
      </c>
      <c r="N66" s="16">
        <f t="shared" si="7"/>
        <v>100.0000018945201</v>
      </c>
      <c r="O66" s="16">
        <f t="shared" si="7"/>
        <v>100.00000206440025</v>
      </c>
      <c r="P66" s="16">
        <f t="shared" si="7"/>
        <v>100.00000184613029</v>
      </c>
      <c r="Q66" s="16">
        <f t="shared" si="7"/>
        <v>100.00000193060885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99.99611574439781</v>
      </c>
      <c r="W66" s="16">
        <f t="shared" si="7"/>
        <v>87.8411510310265</v>
      </c>
      <c r="X66" s="16">
        <f t="shared" si="7"/>
        <v>0</v>
      </c>
      <c r="Y66" s="16">
        <f t="shared" si="7"/>
        <v>0</v>
      </c>
      <c r="Z66" s="17">
        <f t="shared" si="7"/>
        <v>79.1166876299243</v>
      </c>
    </row>
    <row r="67" spans="1:26" ht="12.75" hidden="1">
      <c r="A67" s="41" t="s">
        <v>286</v>
      </c>
      <c r="B67" s="24">
        <v>22687804111</v>
      </c>
      <c r="C67" s="24"/>
      <c r="D67" s="25">
        <v>24547864811</v>
      </c>
      <c r="E67" s="26">
        <v>24583217894</v>
      </c>
      <c r="F67" s="26">
        <v>2082187473</v>
      </c>
      <c r="G67" s="26">
        <v>2291901054</v>
      </c>
      <c r="H67" s="26">
        <v>1903524414</v>
      </c>
      <c r="I67" s="26">
        <v>6277612941</v>
      </c>
      <c r="J67" s="26">
        <v>2336903642</v>
      </c>
      <c r="K67" s="26">
        <v>1774406272</v>
      </c>
      <c r="L67" s="26">
        <v>1778820110</v>
      </c>
      <c r="M67" s="26">
        <v>5890130024</v>
      </c>
      <c r="N67" s="26">
        <v>1909485019</v>
      </c>
      <c r="O67" s="26">
        <v>1893619778</v>
      </c>
      <c r="P67" s="26">
        <v>2162450469</v>
      </c>
      <c r="Q67" s="26">
        <v>5965555266</v>
      </c>
      <c r="R67" s="26"/>
      <c r="S67" s="26"/>
      <c r="T67" s="26"/>
      <c r="U67" s="26"/>
      <c r="V67" s="26">
        <v>18133298231</v>
      </c>
      <c r="W67" s="26">
        <v>18049443783</v>
      </c>
      <c r="X67" s="26"/>
      <c r="Y67" s="25"/>
      <c r="Z67" s="27">
        <v>24583217894</v>
      </c>
    </row>
    <row r="68" spans="1:26" ht="12.75" hidden="1">
      <c r="A68" s="37" t="s">
        <v>31</v>
      </c>
      <c r="B68" s="19">
        <v>5912583707</v>
      </c>
      <c r="C68" s="19"/>
      <c r="D68" s="20">
        <v>6514409101</v>
      </c>
      <c r="E68" s="21">
        <v>6604409101</v>
      </c>
      <c r="F68" s="21">
        <v>528528232</v>
      </c>
      <c r="G68" s="21">
        <v>540759812</v>
      </c>
      <c r="H68" s="21">
        <v>475731525</v>
      </c>
      <c r="I68" s="21">
        <v>1545019569</v>
      </c>
      <c r="J68" s="21">
        <v>582878143</v>
      </c>
      <c r="K68" s="21">
        <v>574170651</v>
      </c>
      <c r="L68" s="21">
        <v>571772110</v>
      </c>
      <c r="M68" s="21">
        <v>1728820904</v>
      </c>
      <c r="N68" s="21">
        <v>540714690</v>
      </c>
      <c r="O68" s="21">
        <v>500114894</v>
      </c>
      <c r="P68" s="21">
        <v>607734590</v>
      </c>
      <c r="Q68" s="21">
        <v>1648564174</v>
      </c>
      <c r="R68" s="21"/>
      <c r="S68" s="21"/>
      <c r="T68" s="21"/>
      <c r="U68" s="21"/>
      <c r="V68" s="21">
        <v>4922404647</v>
      </c>
      <c r="W68" s="21">
        <v>4689356602</v>
      </c>
      <c r="X68" s="21"/>
      <c r="Y68" s="20"/>
      <c r="Z68" s="23">
        <v>6604409101</v>
      </c>
    </row>
    <row r="69" spans="1:26" ht="12.75" hidden="1">
      <c r="A69" s="38" t="s">
        <v>32</v>
      </c>
      <c r="B69" s="19">
        <v>16157118036</v>
      </c>
      <c r="C69" s="19"/>
      <c r="D69" s="20">
        <v>17566764850</v>
      </c>
      <c r="E69" s="21">
        <v>17432153933</v>
      </c>
      <c r="F69" s="21">
        <v>1503270531</v>
      </c>
      <c r="G69" s="21">
        <v>1702979157</v>
      </c>
      <c r="H69" s="21">
        <v>1380472318</v>
      </c>
      <c r="I69" s="21">
        <v>4586722006</v>
      </c>
      <c r="J69" s="21">
        <v>1692223318</v>
      </c>
      <c r="K69" s="21">
        <v>1148677413</v>
      </c>
      <c r="L69" s="21">
        <v>1154940792</v>
      </c>
      <c r="M69" s="21">
        <v>3995841523</v>
      </c>
      <c r="N69" s="21">
        <v>1315986513</v>
      </c>
      <c r="O69" s="21">
        <v>1345064665</v>
      </c>
      <c r="P69" s="21">
        <v>1500548521</v>
      </c>
      <c r="Q69" s="21">
        <v>4161599699</v>
      </c>
      <c r="R69" s="21"/>
      <c r="S69" s="21"/>
      <c r="T69" s="21"/>
      <c r="U69" s="21"/>
      <c r="V69" s="21">
        <v>12744163228</v>
      </c>
      <c r="W69" s="21">
        <v>13007395663</v>
      </c>
      <c r="X69" s="21"/>
      <c r="Y69" s="20"/>
      <c r="Z69" s="23">
        <v>17432153933</v>
      </c>
    </row>
    <row r="70" spans="1:26" ht="12.75" hidden="1">
      <c r="A70" s="39" t="s">
        <v>103</v>
      </c>
      <c r="B70" s="19">
        <v>10932149910</v>
      </c>
      <c r="C70" s="19"/>
      <c r="D70" s="20">
        <v>11159242854</v>
      </c>
      <c r="E70" s="21">
        <v>11164631937</v>
      </c>
      <c r="F70" s="21">
        <v>1077746245</v>
      </c>
      <c r="G70" s="21">
        <v>1130389471</v>
      </c>
      <c r="H70" s="21">
        <v>855100514</v>
      </c>
      <c r="I70" s="21">
        <v>3063236230</v>
      </c>
      <c r="J70" s="21">
        <v>867579214</v>
      </c>
      <c r="K70" s="21">
        <v>820962820</v>
      </c>
      <c r="L70" s="21">
        <v>808703845</v>
      </c>
      <c r="M70" s="21">
        <v>2497245879</v>
      </c>
      <c r="N70" s="21">
        <v>778046332</v>
      </c>
      <c r="O70" s="21">
        <v>825074806</v>
      </c>
      <c r="P70" s="21">
        <v>879527228</v>
      </c>
      <c r="Q70" s="21">
        <v>2482648366</v>
      </c>
      <c r="R70" s="21"/>
      <c r="S70" s="21"/>
      <c r="T70" s="21"/>
      <c r="U70" s="21"/>
      <c r="V70" s="21">
        <v>8043130475</v>
      </c>
      <c r="W70" s="21">
        <v>8185437861</v>
      </c>
      <c r="X70" s="21"/>
      <c r="Y70" s="20"/>
      <c r="Z70" s="23">
        <v>11164631937</v>
      </c>
    </row>
    <row r="71" spans="1:26" ht="12.75" hidden="1">
      <c r="A71" s="39" t="s">
        <v>104</v>
      </c>
      <c r="B71" s="19">
        <v>3104736821</v>
      </c>
      <c r="C71" s="19"/>
      <c r="D71" s="20">
        <v>3799291541</v>
      </c>
      <c r="E71" s="21">
        <v>3679291541</v>
      </c>
      <c r="F71" s="21">
        <v>238535764</v>
      </c>
      <c r="G71" s="21">
        <v>378397372</v>
      </c>
      <c r="H71" s="21">
        <v>336365999</v>
      </c>
      <c r="I71" s="21">
        <v>953299135</v>
      </c>
      <c r="J71" s="21">
        <v>412990393</v>
      </c>
      <c r="K71" s="21">
        <v>357589111</v>
      </c>
      <c r="L71" s="21">
        <v>129057798</v>
      </c>
      <c r="M71" s="21">
        <v>899637302</v>
      </c>
      <c r="N71" s="21">
        <v>314452816</v>
      </c>
      <c r="O71" s="21">
        <v>321322783</v>
      </c>
      <c r="P71" s="21">
        <v>393028046</v>
      </c>
      <c r="Q71" s="21">
        <v>1028803645</v>
      </c>
      <c r="R71" s="21"/>
      <c r="S71" s="21"/>
      <c r="T71" s="21"/>
      <c r="U71" s="21"/>
      <c r="V71" s="21">
        <v>2881740082</v>
      </c>
      <c r="W71" s="21">
        <v>3027353099</v>
      </c>
      <c r="X71" s="21"/>
      <c r="Y71" s="20"/>
      <c r="Z71" s="23">
        <v>3679291541</v>
      </c>
    </row>
    <row r="72" spans="1:26" ht="12.75" hidden="1">
      <c r="A72" s="39" t="s">
        <v>105</v>
      </c>
      <c r="B72" s="19">
        <v>827489844</v>
      </c>
      <c r="C72" s="19"/>
      <c r="D72" s="20">
        <v>1180473464</v>
      </c>
      <c r="E72" s="21">
        <v>1160473464</v>
      </c>
      <c r="F72" s="21">
        <v>70250904</v>
      </c>
      <c r="G72" s="21">
        <v>78219124</v>
      </c>
      <c r="H72" s="21">
        <v>81168830</v>
      </c>
      <c r="I72" s="21">
        <v>229638858</v>
      </c>
      <c r="J72" s="21">
        <v>94936965</v>
      </c>
      <c r="K72" s="21">
        <v>85312410</v>
      </c>
      <c r="L72" s="21">
        <v>75280144</v>
      </c>
      <c r="M72" s="21">
        <v>255529519</v>
      </c>
      <c r="N72" s="21">
        <v>88133526</v>
      </c>
      <c r="O72" s="21">
        <v>74265388</v>
      </c>
      <c r="P72" s="21">
        <v>84233291</v>
      </c>
      <c r="Q72" s="21">
        <v>246632205</v>
      </c>
      <c r="R72" s="21"/>
      <c r="S72" s="21"/>
      <c r="T72" s="21"/>
      <c r="U72" s="21"/>
      <c r="V72" s="21">
        <v>731800582</v>
      </c>
      <c r="W72" s="21">
        <v>738886076</v>
      </c>
      <c r="X72" s="21"/>
      <c r="Y72" s="20"/>
      <c r="Z72" s="23">
        <v>1160473464</v>
      </c>
    </row>
    <row r="73" spans="1:26" ht="12.75" hidden="1">
      <c r="A73" s="39" t="s">
        <v>106</v>
      </c>
      <c r="B73" s="19">
        <v>1291295046</v>
      </c>
      <c r="C73" s="19"/>
      <c r="D73" s="20">
        <v>1410373400</v>
      </c>
      <c r="E73" s="21">
        <v>1410373400</v>
      </c>
      <c r="F73" s="21">
        <v>114590656</v>
      </c>
      <c r="G73" s="21">
        <v>113937414</v>
      </c>
      <c r="H73" s="21">
        <v>105843493</v>
      </c>
      <c r="I73" s="21">
        <v>334371563</v>
      </c>
      <c r="J73" s="21">
        <v>314123627</v>
      </c>
      <c r="K73" s="21">
        <v>-117748630</v>
      </c>
      <c r="L73" s="21">
        <v>139861690</v>
      </c>
      <c r="M73" s="21">
        <v>336236687</v>
      </c>
      <c r="N73" s="21">
        <v>132942033</v>
      </c>
      <c r="O73" s="21">
        <v>121540039</v>
      </c>
      <c r="P73" s="21">
        <v>141674753</v>
      </c>
      <c r="Q73" s="21">
        <v>396156825</v>
      </c>
      <c r="R73" s="21"/>
      <c r="S73" s="21"/>
      <c r="T73" s="21"/>
      <c r="U73" s="21"/>
      <c r="V73" s="21">
        <v>1066765075</v>
      </c>
      <c r="W73" s="21">
        <v>1055718627</v>
      </c>
      <c r="X73" s="21"/>
      <c r="Y73" s="20"/>
      <c r="Z73" s="23">
        <v>1410373400</v>
      </c>
    </row>
    <row r="74" spans="1:26" ht="12.75" hidden="1">
      <c r="A74" s="39" t="s">
        <v>107</v>
      </c>
      <c r="B74" s="19">
        <v>1446415</v>
      </c>
      <c r="C74" s="19"/>
      <c r="D74" s="20">
        <v>17383591</v>
      </c>
      <c r="E74" s="21">
        <v>17383591</v>
      </c>
      <c r="F74" s="21">
        <v>2146962</v>
      </c>
      <c r="G74" s="21">
        <v>2035776</v>
      </c>
      <c r="H74" s="21">
        <v>1993482</v>
      </c>
      <c r="I74" s="21">
        <v>6176220</v>
      </c>
      <c r="J74" s="21">
        <v>2593119</v>
      </c>
      <c r="K74" s="21">
        <v>2561702</v>
      </c>
      <c r="L74" s="21">
        <v>2037315</v>
      </c>
      <c r="M74" s="21">
        <v>7192136</v>
      </c>
      <c r="N74" s="21">
        <v>2411806</v>
      </c>
      <c r="O74" s="21">
        <v>2861649</v>
      </c>
      <c r="P74" s="21">
        <v>2085203</v>
      </c>
      <c r="Q74" s="21">
        <v>7358658</v>
      </c>
      <c r="R74" s="21"/>
      <c r="S74" s="21"/>
      <c r="T74" s="21"/>
      <c r="U74" s="21"/>
      <c r="V74" s="21">
        <v>20727014</v>
      </c>
      <c r="W74" s="21"/>
      <c r="X74" s="21"/>
      <c r="Y74" s="20"/>
      <c r="Z74" s="23">
        <v>17383591</v>
      </c>
    </row>
    <row r="75" spans="1:26" ht="12.75" hidden="1">
      <c r="A75" s="40" t="s">
        <v>110</v>
      </c>
      <c r="B75" s="28">
        <v>618102368</v>
      </c>
      <c r="C75" s="28"/>
      <c r="D75" s="29">
        <v>466690860</v>
      </c>
      <c r="E75" s="30">
        <v>546654860</v>
      </c>
      <c r="F75" s="30">
        <v>50388710</v>
      </c>
      <c r="G75" s="30">
        <v>48162085</v>
      </c>
      <c r="H75" s="30">
        <v>47320571</v>
      </c>
      <c r="I75" s="30">
        <v>145871366</v>
      </c>
      <c r="J75" s="30">
        <v>61802181</v>
      </c>
      <c r="K75" s="30">
        <v>51558208</v>
      </c>
      <c r="L75" s="30">
        <v>52107208</v>
      </c>
      <c r="M75" s="30">
        <v>165467597</v>
      </c>
      <c r="N75" s="30">
        <v>52783816</v>
      </c>
      <c r="O75" s="30">
        <v>48440219</v>
      </c>
      <c r="P75" s="30">
        <v>54167358</v>
      </c>
      <c r="Q75" s="30">
        <v>155391393</v>
      </c>
      <c r="R75" s="30"/>
      <c r="S75" s="30"/>
      <c r="T75" s="30"/>
      <c r="U75" s="30"/>
      <c r="V75" s="30">
        <v>466730356</v>
      </c>
      <c r="W75" s="30">
        <v>352691518</v>
      </c>
      <c r="X75" s="30"/>
      <c r="Y75" s="29"/>
      <c r="Z75" s="31">
        <v>546654860</v>
      </c>
    </row>
    <row r="76" spans="1:26" ht="12.75" hidden="1">
      <c r="A76" s="42" t="s">
        <v>287</v>
      </c>
      <c r="B76" s="32">
        <v>20298652984</v>
      </c>
      <c r="C76" s="32"/>
      <c r="D76" s="33">
        <v>23030968094</v>
      </c>
      <c r="E76" s="34">
        <v>23283954763</v>
      </c>
      <c r="F76" s="34">
        <v>2080392498</v>
      </c>
      <c r="G76" s="34">
        <v>2070012004</v>
      </c>
      <c r="H76" s="34">
        <v>1638168154</v>
      </c>
      <c r="I76" s="34">
        <v>5788572656</v>
      </c>
      <c r="J76" s="34">
        <v>4309320558</v>
      </c>
      <c r="K76" s="34">
        <v>1774406273</v>
      </c>
      <c r="L76" s="34">
        <v>1778820112</v>
      </c>
      <c r="M76" s="34">
        <v>7862546943</v>
      </c>
      <c r="N76" s="34">
        <v>1661756793</v>
      </c>
      <c r="O76" s="34">
        <v>2014470990</v>
      </c>
      <c r="P76" s="34">
        <v>1276921729</v>
      </c>
      <c r="Q76" s="34">
        <v>4953149512</v>
      </c>
      <c r="R76" s="34"/>
      <c r="S76" s="34"/>
      <c r="T76" s="34"/>
      <c r="U76" s="34"/>
      <c r="V76" s="34">
        <v>18604269111</v>
      </c>
      <c r="W76" s="34">
        <v>17185427122</v>
      </c>
      <c r="X76" s="34"/>
      <c r="Y76" s="33"/>
      <c r="Z76" s="35">
        <v>23283954763</v>
      </c>
    </row>
    <row r="77" spans="1:26" ht="12.75" hidden="1">
      <c r="A77" s="37" t="s">
        <v>31</v>
      </c>
      <c r="B77" s="19">
        <v>5912583707</v>
      </c>
      <c r="C77" s="19"/>
      <c r="D77" s="20">
        <v>6188688645</v>
      </c>
      <c r="E77" s="21">
        <v>6142100464</v>
      </c>
      <c r="F77" s="21">
        <v>528528232</v>
      </c>
      <c r="G77" s="21">
        <v>540759812</v>
      </c>
      <c r="H77" s="21">
        <v>475731525</v>
      </c>
      <c r="I77" s="21">
        <v>1545019569</v>
      </c>
      <c r="J77" s="21">
        <v>582878143</v>
      </c>
      <c r="K77" s="21">
        <v>574170651</v>
      </c>
      <c r="L77" s="21">
        <v>571772110</v>
      </c>
      <c r="M77" s="21">
        <v>1728820904</v>
      </c>
      <c r="N77" s="21">
        <v>540714690</v>
      </c>
      <c r="O77" s="21">
        <v>500114894</v>
      </c>
      <c r="P77" s="21">
        <v>607734590</v>
      </c>
      <c r="Q77" s="21">
        <v>1648564174</v>
      </c>
      <c r="R77" s="21"/>
      <c r="S77" s="21"/>
      <c r="T77" s="21"/>
      <c r="U77" s="21"/>
      <c r="V77" s="21">
        <v>4922404647</v>
      </c>
      <c r="W77" s="21">
        <v>4466370667</v>
      </c>
      <c r="X77" s="21"/>
      <c r="Y77" s="20"/>
      <c r="Z77" s="23">
        <v>6142100464</v>
      </c>
    </row>
    <row r="78" spans="1:26" ht="12.75" hidden="1">
      <c r="A78" s="38" t="s">
        <v>32</v>
      </c>
      <c r="B78" s="19">
        <v>14386069277</v>
      </c>
      <c r="C78" s="19"/>
      <c r="D78" s="20">
        <v>16688426611</v>
      </c>
      <c r="E78" s="21">
        <v>16709359081</v>
      </c>
      <c r="F78" s="21">
        <v>1501475556</v>
      </c>
      <c r="G78" s="21">
        <v>1481108241</v>
      </c>
      <c r="H78" s="21">
        <v>1115116058</v>
      </c>
      <c r="I78" s="21">
        <v>4097699855</v>
      </c>
      <c r="J78" s="21">
        <v>3664640234</v>
      </c>
      <c r="K78" s="21">
        <v>1148677413</v>
      </c>
      <c r="L78" s="21">
        <v>1154940793</v>
      </c>
      <c r="M78" s="21">
        <v>5968258440</v>
      </c>
      <c r="N78" s="21">
        <v>1068258286</v>
      </c>
      <c r="O78" s="21">
        <v>1465915876</v>
      </c>
      <c r="P78" s="21">
        <v>615019780</v>
      </c>
      <c r="Q78" s="21">
        <v>3149193942</v>
      </c>
      <c r="R78" s="21"/>
      <c r="S78" s="21"/>
      <c r="T78" s="21"/>
      <c r="U78" s="21"/>
      <c r="V78" s="21">
        <v>13215152237</v>
      </c>
      <c r="W78" s="21">
        <v>12409248166</v>
      </c>
      <c r="X78" s="21"/>
      <c r="Y78" s="20"/>
      <c r="Z78" s="23">
        <v>16709359081</v>
      </c>
    </row>
    <row r="79" spans="1:26" ht="12.75" hidden="1">
      <c r="A79" s="39" t="s">
        <v>103</v>
      </c>
      <c r="B79" s="19">
        <v>9872845750</v>
      </c>
      <c r="C79" s="19"/>
      <c r="D79" s="20">
        <v>10617669281</v>
      </c>
      <c r="E79" s="21">
        <v>10718245147</v>
      </c>
      <c r="F79" s="21">
        <v>1079893207</v>
      </c>
      <c r="G79" s="21">
        <v>910586798</v>
      </c>
      <c r="H79" s="21">
        <v>591737736</v>
      </c>
      <c r="I79" s="21">
        <v>2582217741</v>
      </c>
      <c r="J79" s="21">
        <v>2841858624</v>
      </c>
      <c r="K79" s="21">
        <v>822747066</v>
      </c>
      <c r="L79" s="21">
        <v>810066403</v>
      </c>
      <c r="M79" s="21">
        <v>4474672093</v>
      </c>
      <c r="N79" s="21">
        <v>531841981</v>
      </c>
      <c r="O79" s="21">
        <v>948026623</v>
      </c>
      <c r="P79" s="21">
        <v>325709161</v>
      </c>
      <c r="Q79" s="21">
        <v>1805577765</v>
      </c>
      <c r="R79" s="21"/>
      <c r="S79" s="21"/>
      <c r="T79" s="21"/>
      <c r="U79" s="21"/>
      <c r="V79" s="21">
        <v>8862467599</v>
      </c>
      <c r="W79" s="21">
        <v>8017987522</v>
      </c>
      <c r="X79" s="21"/>
      <c r="Y79" s="20"/>
      <c r="Z79" s="23">
        <v>10718245147</v>
      </c>
    </row>
    <row r="80" spans="1:26" ht="12.75" hidden="1">
      <c r="A80" s="39" t="s">
        <v>104</v>
      </c>
      <c r="B80" s="19">
        <v>2804285320</v>
      </c>
      <c r="C80" s="19"/>
      <c r="D80" s="20">
        <v>3797042010</v>
      </c>
      <c r="E80" s="21">
        <v>3716137774</v>
      </c>
      <c r="F80" s="21">
        <v>238535764</v>
      </c>
      <c r="G80" s="21">
        <v>378397372</v>
      </c>
      <c r="H80" s="21">
        <v>336365999</v>
      </c>
      <c r="I80" s="21">
        <v>953299135</v>
      </c>
      <c r="J80" s="21">
        <v>412990393</v>
      </c>
      <c r="K80" s="21">
        <v>357589111</v>
      </c>
      <c r="L80" s="21">
        <v>129057798</v>
      </c>
      <c r="M80" s="21">
        <v>899637302</v>
      </c>
      <c r="N80" s="21">
        <v>314452816</v>
      </c>
      <c r="O80" s="21">
        <v>321322783</v>
      </c>
      <c r="P80" s="21">
        <v>62685784</v>
      </c>
      <c r="Q80" s="21">
        <v>698461383</v>
      </c>
      <c r="R80" s="21"/>
      <c r="S80" s="21"/>
      <c r="T80" s="21"/>
      <c r="U80" s="21"/>
      <c r="V80" s="21">
        <v>2551397820</v>
      </c>
      <c r="W80" s="21">
        <v>2711827031</v>
      </c>
      <c r="X80" s="21"/>
      <c r="Y80" s="20"/>
      <c r="Z80" s="23">
        <v>3716137774</v>
      </c>
    </row>
    <row r="81" spans="1:26" ht="12.75" hidden="1">
      <c r="A81" s="39" t="s">
        <v>105</v>
      </c>
      <c r="B81" s="19">
        <v>567488455</v>
      </c>
      <c r="C81" s="19"/>
      <c r="D81" s="20">
        <v>933734747</v>
      </c>
      <c r="E81" s="21">
        <v>922954540</v>
      </c>
      <c r="F81" s="21">
        <v>70250904</v>
      </c>
      <c r="G81" s="21">
        <v>78186657</v>
      </c>
      <c r="H81" s="21">
        <v>81168830</v>
      </c>
      <c r="I81" s="21">
        <v>229606391</v>
      </c>
      <c r="J81" s="21">
        <v>94936965</v>
      </c>
      <c r="K81" s="21">
        <v>85312410</v>
      </c>
      <c r="L81" s="21">
        <v>75280144</v>
      </c>
      <c r="M81" s="21">
        <v>255529519</v>
      </c>
      <c r="N81" s="21">
        <v>88133526</v>
      </c>
      <c r="O81" s="21">
        <v>74265388</v>
      </c>
      <c r="P81" s="21">
        <v>84233291</v>
      </c>
      <c r="Q81" s="21">
        <v>246632205</v>
      </c>
      <c r="R81" s="21"/>
      <c r="S81" s="21"/>
      <c r="T81" s="21"/>
      <c r="U81" s="21"/>
      <c r="V81" s="21">
        <v>731768115</v>
      </c>
      <c r="W81" s="21">
        <v>693875497</v>
      </c>
      <c r="X81" s="21"/>
      <c r="Y81" s="20"/>
      <c r="Z81" s="23">
        <v>922954540</v>
      </c>
    </row>
    <row r="82" spans="1:26" ht="12.75" hidden="1">
      <c r="A82" s="39" t="s">
        <v>106</v>
      </c>
      <c r="B82" s="19">
        <v>1007062889</v>
      </c>
      <c r="C82" s="19"/>
      <c r="D82" s="20">
        <v>1339980573</v>
      </c>
      <c r="E82" s="21">
        <v>1352021620</v>
      </c>
      <c r="F82" s="21">
        <v>112795681</v>
      </c>
      <c r="G82" s="21">
        <v>113937414</v>
      </c>
      <c r="H82" s="21">
        <v>105843493</v>
      </c>
      <c r="I82" s="21">
        <v>332576588</v>
      </c>
      <c r="J82" s="21">
        <v>314123627</v>
      </c>
      <c r="K82" s="21">
        <v>-117748630</v>
      </c>
      <c r="L82" s="21">
        <v>139861690</v>
      </c>
      <c r="M82" s="21">
        <v>336236687</v>
      </c>
      <c r="N82" s="21">
        <v>132942033</v>
      </c>
      <c r="O82" s="21">
        <v>121540039</v>
      </c>
      <c r="P82" s="21">
        <v>141674753</v>
      </c>
      <c r="Q82" s="21">
        <v>396156825</v>
      </c>
      <c r="R82" s="21"/>
      <c r="S82" s="21"/>
      <c r="T82" s="21"/>
      <c r="U82" s="21"/>
      <c r="V82" s="21">
        <v>1064970100</v>
      </c>
      <c r="W82" s="21">
        <v>985558116</v>
      </c>
      <c r="X82" s="21"/>
      <c r="Y82" s="20"/>
      <c r="Z82" s="23">
        <v>1352021620</v>
      </c>
    </row>
    <row r="83" spans="1:26" ht="12.75" hidden="1">
      <c r="A83" s="39" t="s">
        <v>107</v>
      </c>
      <c r="B83" s="19">
        <v>134386863</v>
      </c>
      <c r="C83" s="19"/>
      <c r="D83" s="20"/>
      <c r="E83" s="21"/>
      <c r="F83" s="21"/>
      <c r="G83" s="21"/>
      <c r="H83" s="21"/>
      <c r="I83" s="21"/>
      <c r="J83" s="21">
        <v>730625</v>
      </c>
      <c r="K83" s="21">
        <v>777456</v>
      </c>
      <c r="L83" s="21">
        <v>674758</v>
      </c>
      <c r="M83" s="21">
        <v>2182839</v>
      </c>
      <c r="N83" s="21">
        <v>887930</v>
      </c>
      <c r="O83" s="21">
        <v>761043</v>
      </c>
      <c r="P83" s="21">
        <v>716791</v>
      </c>
      <c r="Q83" s="21">
        <v>2365764</v>
      </c>
      <c r="R83" s="21"/>
      <c r="S83" s="21"/>
      <c r="T83" s="21"/>
      <c r="U83" s="21"/>
      <c r="V83" s="21">
        <v>4548603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153852838</v>
      </c>
      <c r="E84" s="30">
        <v>432495218</v>
      </c>
      <c r="F84" s="30">
        <v>50388710</v>
      </c>
      <c r="G84" s="30">
        <v>48143951</v>
      </c>
      <c r="H84" s="30">
        <v>47320571</v>
      </c>
      <c r="I84" s="30">
        <v>145853232</v>
      </c>
      <c r="J84" s="30">
        <v>61802181</v>
      </c>
      <c r="K84" s="30">
        <v>51558209</v>
      </c>
      <c r="L84" s="30">
        <v>52107209</v>
      </c>
      <c r="M84" s="30">
        <v>165467599</v>
      </c>
      <c r="N84" s="30">
        <v>52783817</v>
      </c>
      <c r="O84" s="30">
        <v>48440220</v>
      </c>
      <c r="P84" s="30">
        <v>54167359</v>
      </c>
      <c r="Q84" s="30">
        <v>155391396</v>
      </c>
      <c r="R84" s="30"/>
      <c r="S84" s="30"/>
      <c r="T84" s="30"/>
      <c r="U84" s="30"/>
      <c r="V84" s="30">
        <v>466712227</v>
      </c>
      <c r="W84" s="30">
        <v>309808289</v>
      </c>
      <c r="X84" s="30"/>
      <c r="Y84" s="29"/>
      <c r="Z84" s="31">
        <v>432495218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577868355</v>
      </c>
      <c r="D5" s="357">
        <f t="shared" si="0"/>
        <v>0</v>
      </c>
      <c r="E5" s="356">
        <f t="shared" si="0"/>
        <v>0</v>
      </c>
      <c r="F5" s="358">
        <f t="shared" si="0"/>
        <v>812441873</v>
      </c>
      <c r="G5" s="358">
        <f t="shared" si="0"/>
        <v>12082674</v>
      </c>
      <c r="H5" s="356">
        <f t="shared" si="0"/>
        <v>39586651</v>
      </c>
      <c r="I5" s="356">
        <f t="shared" si="0"/>
        <v>41547071</v>
      </c>
      <c r="J5" s="358">
        <f t="shared" si="0"/>
        <v>93216396</v>
      </c>
      <c r="K5" s="358">
        <f t="shared" si="0"/>
        <v>32318390</v>
      </c>
      <c r="L5" s="356">
        <f t="shared" si="0"/>
        <v>68696778</v>
      </c>
      <c r="M5" s="356">
        <f t="shared" si="0"/>
        <v>52319288</v>
      </c>
      <c r="N5" s="358">
        <f t="shared" si="0"/>
        <v>153334456</v>
      </c>
      <c r="O5" s="358">
        <f t="shared" si="0"/>
        <v>60701785</v>
      </c>
      <c r="P5" s="356">
        <f t="shared" si="0"/>
        <v>68128917</v>
      </c>
      <c r="Q5" s="356">
        <f t="shared" si="0"/>
        <v>107985484</v>
      </c>
      <c r="R5" s="358">
        <f t="shared" si="0"/>
        <v>236816186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483367038</v>
      </c>
      <c r="X5" s="356">
        <f t="shared" si="0"/>
        <v>609331406</v>
      </c>
      <c r="Y5" s="358">
        <f t="shared" si="0"/>
        <v>-125964368</v>
      </c>
      <c r="Z5" s="359">
        <f>+IF(X5&lt;&gt;0,+(Y5/X5)*100,0)</f>
        <v>-20.672554665596866</v>
      </c>
      <c r="AA5" s="360">
        <f>+AA6+AA8+AA11+AA13+AA15</f>
        <v>812441873</v>
      </c>
    </row>
    <row r="6" spans="1:27" ht="12.75">
      <c r="A6" s="361" t="s">
        <v>205</v>
      </c>
      <c r="B6" s="142"/>
      <c r="C6" s="60">
        <f>+C7</f>
        <v>92816611</v>
      </c>
      <c r="D6" s="340">
        <f aca="true" t="shared" si="1" ref="D6:AA6">+D7</f>
        <v>0</v>
      </c>
      <c r="E6" s="60">
        <f t="shared" si="1"/>
        <v>0</v>
      </c>
      <c r="F6" s="59">
        <f t="shared" si="1"/>
        <v>134056908</v>
      </c>
      <c r="G6" s="59">
        <f t="shared" si="1"/>
        <v>732634</v>
      </c>
      <c r="H6" s="60">
        <f t="shared" si="1"/>
        <v>2370587</v>
      </c>
      <c r="I6" s="60">
        <f t="shared" si="1"/>
        <v>1651460</v>
      </c>
      <c r="J6" s="59">
        <f t="shared" si="1"/>
        <v>4754681</v>
      </c>
      <c r="K6" s="59">
        <f t="shared" si="1"/>
        <v>5073904</v>
      </c>
      <c r="L6" s="60">
        <f t="shared" si="1"/>
        <v>5662409</v>
      </c>
      <c r="M6" s="60">
        <f t="shared" si="1"/>
        <v>8804228</v>
      </c>
      <c r="N6" s="59">
        <f t="shared" si="1"/>
        <v>19540541</v>
      </c>
      <c r="O6" s="59">
        <f t="shared" si="1"/>
        <v>1768499</v>
      </c>
      <c r="P6" s="60">
        <f t="shared" si="1"/>
        <v>5928439</v>
      </c>
      <c r="Q6" s="60">
        <f t="shared" si="1"/>
        <v>22304512</v>
      </c>
      <c r="R6" s="59">
        <f t="shared" si="1"/>
        <v>30001450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54296672</v>
      </c>
      <c r="X6" s="60">
        <f t="shared" si="1"/>
        <v>100542681</v>
      </c>
      <c r="Y6" s="59">
        <f t="shared" si="1"/>
        <v>-46246009</v>
      </c>
      <c r="Z6" s="61">
        <f>+IF(X6&lt;&gt;0,+(Y6/X6)*100,0)</f>
        <v>-45.996395302011095</v>
      </c>
      <c r="AA6" s="62">
        <f t="shared" si="1"/>
        <v>134056908</v>
      </c>
    </row>
    <row r="7" spans="1:27" ht="12.75">
      <c r="A7" s="291" t="s">
        <v>229</v>
      </c>
      <c r="B7" s="142"/>
      <c r="C7" s="60">
        <v>92816611</v>
      </c>
      <c r="D7" s="340"/>
      <c r="E7" s="60"/>
      <c r="F7" s="59">
        <v>134056908</v>
      </c>
      <c r="G7" s="59">
        <v>732634</v>
      </c>
      <c r="H7" s="60">
        <v>2370587</v>
      </c>
      <c r="I7" s="60">
        <v>1651460</v>
      </c>
      <c r="J7" s="59">
        <v>4754681</v>
      </c>
      <c r="K7" s="59">
        <v>5073904</v>
      </c>
      <c r="L7" s="60">
        <v>5662409</v>
      </c>
      <c r="M7" s="60">
        <v>8804228</v>
      </c>
      <c r="N7" s="59">
        <v>19540541</v>
      </c>
      <c r="O7" s="59">
        <v>1768499</v>
      </c>
      <c r="P7" s="60">
        <v>5928439</v>
      </c>
      <c r="Q7" s="60">
        <v>22304512</v>
      </c>
      <c r="R7" s="59">
        <v>30001450</v>
      </c>
      <c r="S7" s="59"/>
      <c r="T7" s="60"/>
      <c r="U7" s="60"/>
      <c r="V7" s="59"/>
      <c r="W7" s="59">
        <v>54296672</v>
      </c>
      <c r="X7" s="60">
        <v>100542681</v>
      </c>
      <c r="Y7" s="59">
        <v>-46246009</v>
      </c>
      <c r="Z7" s="61">
        <v>-46</v>
      </c>
      <c r="AA7" s="62">
        <v>134056908</v>
      </c>
    </row>
    <row r="8" spans="1:27" ht="12.75">
      <c r="A8" s="361" t="s">
        <v>206</v>
      </c>
      <c r="B8" s="142"/>
      <c r="C8" s="60">
        <f aca="true" t="shared" si="2" ref="C8:Y8">SUM(C9:C10)</f>
        <v>295186446</v>
      </c>
      <c r="D8" s="340">
        <f t="shared" si="2"/>
        <v>0</v>
      </c>
      <c r="E8" s="60">
        <f t="shared" si="2"/>
        <v>0</v>
      </c>
      <c r="F8" s="59">
        <f t="shared" si="2"/>
        <v>362112070</v>
      </c>
      <c r="G8" s="59">
        <f t="shared" si="2"/>
        <v>7017480</v>
      </c>
      <c r="H8" s="60">
        <f t="shared" si="2"/>
        <v>15744512</v>
      </c>
      <c r="I8" s="60">
        <f t="shared" si="2"/>
        <v>18890903</v>
      </c>
      <c r="J8" s="59">
        <f t="shared" si="2"/>
        <v>41652895</v>
      </c>
      <c r="K8" s="59">
        <f t="shared" si="2"/>
        <v>28128606</v>
      </c>
      <c r="L8" s="60">
        <f t="shared" si="2"/>
        <v>28148325</v>
      </c>
      <c r="M8" s="60">
        <f t="shared" si="2"/>
        <v>18913867</v>
      </c>
      <c r="N8" s="59">
        <f t="shared" si="2"/>
        <v>75190798</v>
      </c>
      <c r="O8" s="59">
        <f t="shared" si="2"/>
        <v>36391846</v>
      </c>
      <c r="P8" s="60">
        <f t="shared" si="2"/>
        <v>31403616</v>
      </c>
      <c r="Q8" s="60">
        <f t="shared" si="2"/>
        <v>33436765</v>
      </c>
      <c r="R8" s="59">
        <f t="shared" si="2"/>
        <v>101232227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218075920</v>
      </c>
      <c r="X8" s="60">
        <f t="shared" si="2"/>
        <v>271584053</v>
      </c>
      <c r="Y8" s="59">
        <f t="shared" si="2"/>
        <v>-53508133</v>
      </c>
      <c r="Z8" s="61">
        <f>+IF(X8&lt;&gt;0,+(Y8/X8)*100,0)</f>
        <v>-19.702236714171136</v>
      </c>
      <c r="AA8" s="62">
        <f>SUM(AA9:AA10)</f>
        <v>362112070</v>
      </c>
    </row>
    <row r="9" spans="1:27" ht="12.75">
      <c r="A9" s="291" t="s">
        <v>230</v>
      </c>
      <c r="B9" s="142"/>
      <c r="C9" s="60">
        <v>246811836</v>
      </c>
      <c r="D9" s="340"/>
      <c r="E9" s="60"/>
      <c r="F9" s="59">
        <v>362112070</v>
      </c>
      <c r="G9" s="59">
        <v>7017480</v>
      </c>
      <c r="H9" s="60">
        <v>15744512</v>
      </c>
      <c r="I9" s="60">
        <v>18890903</v>
      </c>
      <c r="J9" s="59">
        <v>41652895</v>
      </c>
      <c r="K9" s="59">
        <v>28128606</v>
      </c>
      <c r="L9" s="60">
        <v>28148325</v>
      </c>
      <c r="M9" s="60">
        <v>18913867</v>
      </c>
      <c r="N9" s="59">
        <v>75190798</v>
      </c>
      <c r="O9" s="59">
        <v>36391846</v>
      </c>
      <c r="P9" s="60">
        <v>31403616</v>
      </c>
      <c r="Q9" s="60">
        <v>33436765</v>
      </c>
      <c r="R9" s="59">
        <v>101232227</v>
      </c>
      <c r="S9" s="59"/>
      <c r="T9" s="60"/>
      <c r="U9" s="60"/>
      <c r="V9" s="59"/>
      <c r="W9" s="59">
        <v>218075920</v>
      </c>
      <c r="X9" s="60">
        <v>271584053</v>
      </c>
      <c r="Y9" s="59">
        <v>-53508133</v>
      </c>
      <c r="Z9" s="61">
        <v>-19.7</v>
      </c>
      <c r="AA9" s="62">
        <v>362112070</v>
      </c>
    </row>
    <row r="10" spans="1:27" ht="12.75">
      <c r="A10" s="291" t="s">
        <v>231</v>
      </c>
      <c r="B10" s="142"/>
      <c r="C10" s="60">
        <v>48374610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119005588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211427190</v>
      </c>
      <c r="G11" s="364">
        <f t="shared" si="3"/>
        <v>2419656</v>
      </c>
      <c r="H11" s="362">
        <f t="shared" si="3"/>
        <v>5182914</v>
      </c>
      <c r="I11" s="362">
        <f t="shared" si="3"/>
        <v>9562725</v>
      </c>
      <c r="J11" s="364">
        <f t="shared" si="3"/>
        <v>17165295</v>
      </c>
      <c r="K11" s="364">
        <f t="shared" si="3"/>
        <v>-13629015</v>
      </c>
      <c r="L11" s="362">
        <f t="shared" si="3"/>
        <v>13451337</v>
      </c>
      <c r="M11" s="362">
        <f t="shared" si="3"/>
        <v>11015013</v>
      </c>
      <c r="N11" s="364">
        <f t="shared" si="3"/>
        <v>10837335</v>
      </c>
      <c r="O11" s="364">
        <f t="shared" si="3"/>
        <v>9165807</v>
      </c>
      <c r="P11" s="362">
        <f t="shared" si="3"/>
        <v>15477032</v>
      </c>
      <c r="Q11" s="362">
        <f t="shared" si="3"/>
        <v>14100953</v>
      </c>
      <c r="R11" s="364">
        <f t="shared" si="3"/>
        <v>38743792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66746422</v>
      </c>
      <c r="X11" s="362">
        <f t="shared" si="3"/>
        <v>158570393</v>
      </c>
      <c r="Y11" s="364">
        <f t="shared" si="3"/>
        <v>-91823971</v>
      </c>
      <c r="Z11" s="365">
        <f>+IF(X11&lt;&gt;0,+(Y11/X11)*100,0)</f>
        <v>-57.90738691049344</v>
      </c>
      <c r="AA11" s="366">
        <f t="shared" si="3"/>
        <v>211427190</v>
      </c>
    </row>
    <row r="12" spans="1:27" ht="12.75">
      <c r="A12" s="291" t="s">
        <v>232</v>
      </c>
      <c r="B12" s="136"/>
      <c r="C12" s="60">
        <v>119005588</v>
      </c>
      <c r="D12" s="340"/>
      <c r="E12" s="60"/>
      <c r="F12" s="59">
        <v>211427190</v>
      </c>
      <c r="G12" s="59">
        <v>2419656</v>
      </c>
      <c r="H12" s="60">
        <v>5182914</v>
      </c>
      <c r="I12" s="60">
        <v>9562725</v>
      </c>
      <c r="J12" s="59">
        <v>17165295</v>
      </c>
      <c r="K12" s="59">
        <v>-13629015</v>
      </c>
      <c r="L12" s="60">
        <v>13451337</v>
      </c>
      <c r="M12" s="60">
        <v>11015013</v>
      </c>
      <c r="N12" s="59">
        <v>10837335</v>
      </c>
      <c r="O12" s="59">
        <v>9165807</v>
      </c>
      <c r="P12" s="60">
        <v>15477032</v>
      </c>
      <c r="Q12" s="60">
        <v>14100953</v>
      </c>
      <c r="R12" s="59">
        <v>38743792</v>
      </c>
      <c r="S12" s="59"/>
      <c r="T12" s="60"/>
      <c r="U12" s="60"/>
      <c r="V12" s="59"/>
      <c r="W12" s="59">
        <v>66746422</v>
      </c>
      <c r="X12" s="60">
        <v>158570393</v>
      </c>
      <c r="Y12" s="59">
        <v>-91823971</v>
      </c>
      <c r="Z12" s="61">
        <v>-57.91</v>
      </c>
      <c r="AA12" s="62">
        <v>211427190</v>
      </c>
    </row>
    <row r="13" spans="1:27" ht="12.75">
      <c r="A13" s="361" t="s">
        <v>208</v>
      </c>
      <c r="B13" s="136"/>
      <c r="C13" s="275">
        <f>+C14</f>
        <v>58478010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82212151</v>
      </c>
      <c r="G13" s="342">
        <f t="shared" si="4"/>
        <v>12000</v>
      </c>
      <c r="H13" s="275">
        <f t="shared" si="4"/>
        <v>145364</v>
      </c>
      <c r="I13" s="275">
        <f t="shared" si="4"/>
        <v>0</v>
      </c>
      <c r="J13" s="342">
        <f t="shared" si="4"/>
        <v>157364</v>
      </c>
      <c r="K13" s="342">
        <f t="shared" si="4"/>
        <v>5416229</v>
      </c>
      <c r="L13" s="275">
        <f t="shared" si="4"/>
        <v>9545182</v>
      </c>
      <c r="M13" s="275">
        <f t="shared" si="4"/>
        <v>4199192</v>
      </c>
      <c r="N13" s="342">
        <f t="shared" si="4"/>
        <v>19160603</v>
      </c>
      <c r="O13" s="342">
        <f t="shared" si="4"/>
        <v>8851129</v>
      </c>
      <c r="P13" s="275">
        <f t="shared" si="4"/>
        <v>9701634</v>
      </c>
      <c r="Q13" s="275">
        <f t="shared" si="4"/>
        <v>12256178</v>
      </c>
      <c r="R13" s="342">
        <f t="shared" si="4"/>
        <v>30808941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50126908</v>
      </c>
      <c r="X13" s="275">
        <f t="shared" si="4"/>
        <v>61659113</v>
      </c>
      <c r="Y13" s="342">
        <f t="shared" si="4"/>
        <v>-11532205</v>
      </c>
      <c r="Z13" s="335">
        <f>+IF(X13&lt;&gt;0,+(Y13/X13)*100,0)</f>
        <v>-18.703163958910665</v>
      </c>
      <c r="AA13" s="273">
        <f t="shared" si="4"/>
        <v>82212151</v>
      </c>
    </row>
    <row r="14" spans="1:27" ht="12.75">
      <c r="A14" s="291" t="s">
        <v>233</v>
      </c>
      <c r="B14" s="136"/>
      <c r="C14" s="60">
        <v>58478010</v>
      </c>
      <c r="D14" s="340"/>
      <c r="E14" s="60"/>
      <c r="F14" s="59">
        <v>82212151</v>
      </c>
      <c r="G14" s="59">
        <v>12000</v>
      </c>
      <c r="H14" s="60">
        <v>145364</v>
      </c>
      <c r="I14" s="60"/>
      <c r="J14" s="59">
        <v>157364</v>
      </c>
      <c r="K14" s="59">
        <v>5416229</v>
      </c>
      <c r="L14" s="60">
        <v>9545182</v>
      </c>
      <c r="M14" s="60">
        <v>4199192</v>
      </c>
      <c r="N14" s="59">
        <v>19160603</v>
      </c>
      <c r="O14" s="59">
        <v>8851129</v>
      </c>
      <c r="P14" s="60">
        <v>9701634</v>
      </c>
      <c r="Q14" s="60">
        <v>12256178</v>
      </c>
      <c r="R14" s="59">
        <v>30808941</v>
      </c>
      <c r="S14" s="59"/>
      <c r="T14" s="60"/>
      <c r="U14" s="60"/>
      <c r="V14" s="59"/>
      <c r="W14" s="59">
        <v>50126908</v>
      </c>
      <c r="X14" s="60">
        <v>61659113</v>
      </c>
      <c r="Y14" s="59">
        <v>-11532205</v>
      </c>
      <c r="Z14" s="61">
        <v>-18.7</v>
      </c>
      <c r="AA14" s="62">
        <v>82212151</v>
      </c>
    </row>
    <row r="15" spans="1:27" ht="12.75">
      <c r="A15" s="361" t="s">
        <v>209</v>
      </c>
      <c r="B15" s="136"/>
      <c r="C15" s="60">
        <f aca="true" t="shared" si="5" ref="C15:Y15">SUM(C16:C20)</f>
        <v>12381700</v>
      </c>
      <c r="D15" s="340">
        <f t="shared" si="5"/>
        <v>0</v>
      </c>
      <c r="E15" s="60">
        <f t="shared" si="5"/>
        <v>0</v>
      </c>
      <c r="F15" s="59">
        <f t="shared" si="5"/>
        <v>22633554</v>
      </c>
      <c r="G15" s="59">
        <f t="shared" si="5"/>
        <v>1900904</v>
      </c>
      <c r="H15" s="60">
        <f t="shared" si="5"/>
        <v>16143274</v>
      </c>
      <c r="I15" s="60">
        <f t="shared" si="5"/>
        <v>11441983</v>
      </c>
      <c r="J15" s="59">
        <f t="shared" si="5"/>
        <v>29486161</v>
      </c>
      <c r="K15" s="59">
        <f t="shared" si="5"/>
        <v>7328666</v>
      </c>
      <c r="L15" s="60">
        <f t="shared" si="5"/>
        <v>11889525</v>
      </c>
      <c r="M15" s="60">
        <f t="shared" si="5"/>
        <v>9386988</v>
      </c>
      <c r="N15" s="59">
        <f t="shared" si="5"/>
        <v>28605179</v>
      </c>
      <c r="O15" s="59">
        <f t="shared" si="5"/>
        <v>4524504</v>
      </c>
      <c r="P15" s="60">
        <f t="shared" si="5"/>
        <v>5618196</v>
      </c>
      <c r="Q15" s="60">
        <f t="shared" si="5"/>
        <v>25887076</v>
      </c>
      <c r="R15" s="59">
        <f t="shared" si="5"/>
        <v>36029776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94121116</v>
      </c>
      <c r="X15" s="60">
        <f t="shared" si="5"/>
        <v>16975166</v>
      </c>
      <c r="Y15" s="59">
        <f t="shared" si="5"/>
        <v>77145950</v>
      </c>
      <c r="Z15" s="61">
        <f>+IF(X15&lt;&gt;0,+(Y15/X15)*100,0)</f>
        <v>454.46359699810887</v>
      </c>
      <c r="AA15" s="62">
        <f>SUM(AA16:AA20)</f>
        <v>22633554</v>
      </c>
    </row>
    <row r="16" spans="1:27" ht="12.75">
      <c r="A16" s="291" t="s">
        <v>234</v>
      </c>
      <c r="B16" s="300"/>
      <c r="C16" s="60">
        <v>12381700</v>
      </c>
      <c r="D16" s="340"/>
      <c r="E16" s="60"/>
      <c r="F16" s="59">
        <v>15014553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11260915</v>
      </c>
      <c r="Y16" s="59">
        <v>-11260915</v>
      </c>
      <c r="Z16" s="61">
        <v>-100</v>
      </c>
      <c r="AA16" s="62">
        <v>15014553</v>
      </c>
    </row>
    <row r="17" spans="1:27" ht="12.75">
      <c r="A17" s="291" t="s">
        <v>235</v>
      </c>
      <c r="B17" s="136"/>
      <c r="C17" s="60"/>
      <c r="D17" s="340"/>
      <c r="E17" s="60"/>
      <c r="F17" s="59">
        <v>2007310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1505483</v>
      </c>
      <c r="Y17" s="59">
        <v>-1505483</v>
      </c>
      <c r="Z17" s="61">
        <v>-100</v>
      </c>
      <c r="AA17" s="62">
        <v>2007310</v>
      </c>
    </row>
    <row r="18" spans="1:27" ht="12.75">
      <c r="A18" s="291" t="s">
        <v>82</v>
      </c>
      <c r="B18" s="136"/>
      <c r="C18" s="60"/>
      <c r="D18" s="340"/>
      <c r="E18" s="60"/>
      <c r="F18" s="59">
        <v>5611691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4208768</v>
      </c>
      <c r="Y18" s="59">
        <v>-4208768</v>
      </c>
      <c r="Z18" s="61">
        <v>-100</v>
      </c>
      <c r="AA18" s="62">
        <v>5611691</v>
      </c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>
        <v>1900904</v>
      </c>
      <c r="H20" s="60">
        <v>16143274</v>
      </c>
      <c r="I20" s="60">
        <v>11441983</v>
      </c>
      <c r="J20" s="59">
        <v>29486161</v>
      </c>
      <c r="K20" s="59">
        <v>7328666</v>
      </c>
      <c r="L20" s="60">
        <v>11889525</v>
      </c>
      <c r="M20" s="60">
        <v>9386988</v>
      </c>
      <c r="N20" s="59">
        <v>28605179</v>
      </c>
      <c r="O20" s="59">
        <v>4524504</v>
      </c>
      <c r="P20" s="60">
        <v>5618196</v>
      </c>
      <c r="Q20" s="60">
        <v>25887076</v>
      </c>
      <c r="R20" s="59">
        <v>36029776</v>
      </c>
      <c r="S20" s="59"/>
      <c r="T20" s="60"/>
      <c r="U20" s="60"/>
      <c r="V20" s="59"/>
      <c r="W20" s="59">
        <v>94121116</v>
      </c>
      <c r="X20" s="60"/>
      <c r="Y20" s="59">
        <v>94121116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102430273</v>
      </c>
      <c r="D22" s="344">
        <f t="shared" si="6"/>
        <v>0</v>
      </c>
      <c r="E22" s="343">
        <f t="shared" si="6"/>
        <v>0</v>
      </c>
      <c r="F22" s="345">
        <f t="shared" si="6"/>
        <v>134319087</v>
      </c>
      <c r="G22" s="345">
        <f t="shared" si="6"/>
        <v>256076</v>
      </c>
      <c r="H22" s="343">
        <f t="shared" si="6"/>
        <v>2576786</v>
      </c>
      <c r="I22" s="343">
        <f t="shared" si="6"/>
        <v>1483894</v>
      </c>
      <c r="J22" s="345">
        <f t="shared" si="6"/>
        <v>4316756</v>
      </c>
      <c r="K22" s="345">
        <f t="shared" si="6"/>
        <v>637968</v>
      </c>
      <c r="L22" s="343">
        <f t="shared" si="6"/>
        <v>730036</v>
      </c>
      <c r="M22" s="343">
        <f t="shared" si="6"/>
        <v>558021</v>
      </c>
      <c r="N22" s="345">
        <f t="shared" si="6"/>
        <v>1926025</v>
      </c>
      <c r="O22" s="345">
        <f t="shared" si="6"/>
        <v>735820</v>
      </c>
      <c r="P22" s="343">
        <f t="shared" si="6"/>
        <v>1317539</v>
      </c>
      <c r="Q22" s="343">
        <f t="shared" si="6"/>
        <v>1798112</v>
      </c>
      <c r="R22" s="345">
        <f t="shared" si="6"/>
        <v>3851471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10094252</v>
      </c>
      <c r="X22" s="343">
        <f t="shared" si="6"/>
        <v>100739316</v>
      </c>
      <c r="Y22" s="345">
        <f t="shared" si="6"/>
        <v>-90645064</v>
      </c>
      <c r="Z22" s="336">
        <f>+IF(X22&lt;&gt;0,+(Y22/X22)*100,0)</f>
        <v>-89.97982872943072</v>
      </c>
      <c r="AA22" s="350">
        <f>SUM(AA23:AA32)</f>
        <v>134319087</v>
      </c>
    </row>
    <row r="23" spans="1:27" ht="12.75">
      <c r="A23" s="361" t="s">
        <v>237</v>
      </c>
      <c r="B23" s="142"/>
      <c r="C23" s="60">
        <v>21955349</v>
      </c>
      <c r="D23" s="340"/>
      <c r="E23" s="60"/>
      <c r="F23" s="59">
        <v>81723081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61292311</v>
      </c>
      <c r="Y23" s="59">
        <v>-61292311</v>
      </c>
      <c r="Z23" s="61">
        <v>-100</v>
      </c>
      <c r="AA23" s="62">
        <v>81723081</v>
      </c>
    </row>
    <row r="24" spans="1:27" ht="12.75">
      <c r="A24" s="361" t="s">
        <v>238</v>
      </c>
      <c r="B24" s="142"/>
      <c r="C24" s="60">
        <v>209000</v>
      </c>
      <c r="D24" s="340"/>
      <c r="E24" s="60"/>
      <c r="F24" s="59">
        <v>24106859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18080144</v>
      </c>
      <c r="Y24" s="59">
        <v>-18080144</v>
      </c>
      <c r="Z24" s="61">
        <v>-100</v>
      </c>
      <c r="AA24" s="62">
        <v>24106859</v>
      </c>
    </row>
    <row r="25" spans="1:27" ht="12.75">
      <c r="A25" s="361" t="s">
        <v>239</v>
      </c>
      <c r="B25" s="142"/>
      <c r="C25" s="60"/>
      <c r="D25" s="340"/>
      <c r="E25" s="60"/>
      <c r="F25" s="59">
        <v>662700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497025</v>
      </c>
      <c r="Y25" s="59">
        <v>-497025</v>
      </c>
      <c r="Z25" s="61">
        <v>-100</v>
      </c>
      <c r="AA25" s="62">
        <v>662700</v>
      </c>
    </row>
    <row r="26" spans="1:27" ht="12.75">
      <c r="A26" s="361" t="s">
        <v>240</v>
      </c>
      <c r="B26" s="302"/>
      <c r="C26" s="362"/>
      <c r="D26" s="363"/>
      <c r="E26" s="362"/>
      <c r="F26" s="364">
        <v>4683040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>
        <v>60900</v>
      </c>
      <c r="R26" s="364">
        <v>60900</v>
      </c>
      <c r="S26" s="364"/>
      <c r="T26" s="362"/>
      <c r="U26" s="362"/>
      <c r="V26" s="364"/>
      <c r="W26" s="364">
        <v>60900</v>
      </c>
      <c r="X26" s="362">
        <v>3512280</v>
      </c>
      <c r="Y26" s="364">
        <v>-3451380</v>
      </c>
      <c r="Z26" s="365">
        <v>-98.27</v>
      </c>
      <c r="AA26" s="366">
        <v>4683040</v>
      </c>
    </row>
    <row r="27" spans="1:27" ht="12.75">
      <c r="A27" s="361" t="s">
        <v>241</v>
      </c>
      <c r="B27" s="147"/>
      <c r="C27" s="60">
        <v>8986699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>
        <v>4244028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3183021</v>
      </c>
      <c r="Y30" s="59">
        <v>-3183021</v>
      </c>
      <c r="Z30" s="61">
        <v>-100</v>
      </c>
      <c r="AA30" s="62">
        <v>4244028</v>
      </c>
    </row>
    <row r="31" spans="1:27" ht="12.75">
      <c r="A31" s="361" t="s">
        <v>245</v>
      </c>
      <c r="B31" s="300"/>
      <c r="C31" s="60"/>
      <c r="D31" s="340"/>
      <c r="E31" s="60"/>
      <c r="F31" s="59">
        <v>586505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439879</v>
      </c>
      <c r="Y31" s="59">
        <v>-439879</v>
      </c>
      <c r="Z31" s="61">
        <v>-100</v>
      </c>
      <c r="AA31" s="62">
        <v>586505</v>
      </c>
    </row>
    <row r="32" spans="1:27" ht="12.75">
      <c r="A32" s="361" t="s">
        <v>93</v>
      </c>
      <c r="B32" s="136"/>
      <c r="C32" s="60">
        <v>71279225</v>
      </c>
      <c r="D32" s="340"/>
      <c r="E32" s="60"/>
      <c r="F32" s="59">
        <v>18312874</v>
      </c>
      <c r="G32" s="59">
        <v>256076</v>
      </c>
      <c r="H32" s="60">
        <v>2576786</v>
      </c>
      <c r="I32" s="60">
        <v>1483894</v>
      </c>
      <c r="J32" s="59">
        <v>4316756</v>
      </c>
      <c r="K32" s="59">
        <v>637968</v>
      </c>
      <c r="L32" s="60">
        <v>730036</v>
      </c>
      <c r="M32" s="60">
        <v>558021</v>
      </c>
      <c r="N32" s="59">
        <v>1926025</v>
      </c>
      <c r="O32" s="59">
        <v>735820</v>
      </c>
      <c r="P32" s="60">
        <v>1317539</v>
      </c>
      <c r="Q32" s="60">
        <v>1737212</v>
      </c>
      <c r="R32" s="59">
        <v>3790571</v>
      </c>
      <c r="S32" s="59"/>
      <c r="T32" s="60"/>
      <c r="U32" s="60"/>
      <c r="V32" s="59"/>
      <c r="W32" s="59">
        <v>10033352</v>
      </c>
      <c r="X32" s="60">
        <v>13734656</v>
      </c>
      <c r="Y32" s="59">
        <v>-3701304</v>
      </c>
      <c r="Z32" s="61">
        <v>-26.95</v>
      </c>
      <c r="AA32" s="62">
        <v>18312874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303736610</v>
      </c>
      <c r="D40" s="344">
        <f t="shared" si="9"/>
        <v>0</v>
      </c>
      <c r="E40" s="343">
        <f t="shared" si="9"/>
        <v>0</v>
      </c>
      <c r="F40" s="345">
        <f t="shared" si="9"/>
        <v>335015121</v>
      </c>
      <c r="G40" s="345">
        <f t="shared" si="9"/>
        <v>1517097</v>
      </c>
      <c r="H40" s="343">
        <f t="shared" si="9"/>
        <v>13234198</v>
      </c>
      <c r="I40" s="343">
        <f t="shared" si="9"/>
        <v>12970797</v>
      </c>
      <c r="J40" s="345">
        <f t="shared" si="9"/>
        <v>27722092</v>
      </c>
      <c r="K40" s="345">
        <f t="shared" si="9"/>
        <v>18095902</v>
      </c>
      <c r="L40" s="343">
        <f t="shared" si="9"/>
        <v>20878565</v>
      </c>
      <c r="M40" s="343">
        <f t="shared" si="9"/>
        <v>23644359</v>
      </c>
      <c r="N40" s="345">
        <f t="shared" si="9"/>
        <v>62618826</v>
      </c>
      <c r="O40" s="345">
        <f t="shared" si="9"/>
        <v>16654758</v>
      </c>
      <c r="P40" s="343">
        <f t="shared" si="9"/>
        <v>21205730</v>
      </c>
      <c r="Q40" s="343">
        <f t="shared" si="9"/>
        <v>24488043</v>
      </c>
      <c r="R40" s="345">
        <f t="shared" si="9"/>
        <v>62348531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152689449</v>
      </c>
      <c r="X40" s="343">
        <f t="shared" si="9"/>
        <v>251261342</v>
      </c>
      <c r="Y40" s="345">
        <f t="shared" si="9"/>
        <v>-98571893</v>
      </c>
      <c r="Z40" s="336">
        <f>+IF(X40&lt;&gt;0,+(Y40/X40)*100,0)</f>
        <v>-39.2308232597118</v>
      </c>
      <c r="AA40" s="350">
        <f>SUM(AA41:AA49)</f>
        <v>335015121</v>
      </c>
    </row>
    <row r="41" spans="1:27" ht="12.75">
      <c r="A41" s="361" t="s">
        <v>248</v>
      </c>
      <c r="B41" s="142"/>
      <c r="C41" s="362">
        <v>118822842</v>
      </c>
      <c r="D41" s="363"/>
      <c r="E41" s="362"/>
      <c r="F41" s="364">
        <v>196099902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147074927</v>
      </c>
      <c r="Y41" s="364">
        <v>-147074927</v>
      </c>
      <c r="Z41" s="365">
        <v>-100</v>
      </c>
      <c r="AA41" s="366">
        <v>196099902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2983579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2237684</v>
      </c>
      <c r="Y42" s="53">
        <f t="shared" si="10"/>
        <v>-2237684</v>
      </c>
      <c r="Z42" s="94">
        <f>+IF(X42&lt;&gt;0,+(Y42/X42)*100,0)</f>
        <v>-100</v>
      </c>
      <c r="AA42" s="95">
        <f>+AA62</f>
        <v>2983579</v>
      </c>
    </row>
    <row r="43" spans="1:27" ht="12.75">
      <c r="A43" s="361" t="s">
        <v>250</v>
      </c>
      <c r="B43" s="136"/>
      <c r="C43" s="275">
        <v>21295771</v>
      </c>
      <c r="D43" s="369"/>
      <c r="E43" s="305"/>
      <c r="F43" s="370">
        <v>47152539</v>
      </c>
      <c r="G43" s="370">
        <v>1269587</v>
      </c>
      <c r="H43" s="305">
        <v>2625978</v>
      </c>
      <c r="I43" s="305">
        <v>4004095</v>
      </c>
      <c r="J43" s="370">
        <v>7899660</v>
      </c>
      <c r="K43" s="370">
        <v>2150164</v>
      </c>
      <c r="L43" s="305">
        <v>3743014</v>
      </c>
      <c r="M43" s="305">
        <v>8022874</v>
      </c>
      <c r="N43" s="370">
        <v>13916052</v>
      </c>
      <c r="O43" s="370">
        <v>2417766</v>
      </c>
      <c r="P43" s="305">
        <v>4214889</v>
      </c>
      <c r="Q43" s="305">
        <v>7261335</v>
      </c>
      <c r="R43" s="370">
        <v>13893990</v>
      </c>
      <c r="S43" s="370"/>
      <c r="T43" s="305"/>
      <c r="U43" s="305"/>
      <c r="V43" s="370"/>
      <c r="W43" s="370">
        <v>35709702</v>
      </c>
      <c r="X43" s="305">
        <v>35364404</v>
      </c>
      <c r="Y43" s="370">
        <v>345298</v>
      </c>
      <c r="Z43" s="371">
        <v>0.98</v>
      </c>
      <c r="AA43" s="303">
        <v>47152539</v>
      </c>
    </row>
    <row r="44" spans="1:27" ht="12.75">
      <c r="A44" s="361" t="s">
        <v>251</v>
      </c>
      <c r="B44" s="136"/>
      <c r="C44" s="60">
        <v>9564358</v>
      </c>
      <c r="D44" s="368"/>
      <c r="E44" s="54"/>
      <c r="F44" s="53">
        <v>20218670</v>
      </c>
      <c r="G44" s="53">
        <v>201769</v>
      </c>
      <c r="H44" s="54">
        <v>190162</v>
      </c>
      <c r="I44" s="54">
        <v>144315</v>
      </c>
      <c r="J44" s="53">
        <v>536246</v>
      </c>
      <c r="K44" s="53">
        <v>176298</v>
      </c>
      <c r="L44" s="54">
        <v>321090</v>
      </c>
      <c r="M44" s="54">
        <v>165429</v>
      </c>
      <c r="N44" s="53">
        <v>662817</v>
      </c>
      <c r="O44" s="53">
        <v>23344</v>
      </c>
      <c r="P44" s="54">
        <v>102375</v>
      </c>
      <c r="Q44" s="54">
        <v>188799</v>
      </c>
      <c r="R44" s="53">
        <v>314518</v>
      </c>
      <c r="S44" s="53"/>
      <c r="T44" s="54"/>
      <c r="U44" s="54"/>
      <c r="V44" s="53"/>
      <c r="W44" s="53">
        <v>1513581</v>
      </c>
      <c r="X44" s="54">
        <v>15164003</v>
      </c>
      <c r="Y44" s="53">
        <v>-13650422</v>
      </c>
      <c r="Z44" s="94">
        <v>-90.02</v>
      </c>
      <c r="AA44" s="95">
        <v>20218670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>
        <v>5018275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3763706</v>
      </c>
      <c r="Y46" s="53">
        <v>-3763706</v>
      </c>
      <c r="Z46" s="94">
        <v>-100</v>
      </c>
      <c r="AA46" s="95">
        <v>5018275</v>
      </c>
    </row>
    <row r="47" spans="1:27" ht="12.75">
      <c r="A47" s="361" t="s">
        <v>254</v>
      </c>
      <c r="B47" s="136"/>
      <c r="C47" s="60">
        <v>206631</v>
      </c>
      <c r="D47" s="368"/>
      <c r="E47" s="54"/>
      <c r="F47" s="53">
        <v>512186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384140</v>
      </c>
      <c r="Y47" s="53">
        <v>-384140</v>
      </c>
      <c r="Z47" s="94">
        <v>-100</v>
      </c>
      <c r="AA47" s="95">
        <v>512186</v>
      </c>
    </row>
    <row r="48" spans="1:27" ht="12.75">
      <c r="A48" s="361" t="s">
        <v>255</v>
      </c>
      <c r="B48" s="136"/>
      <c r="C48" s="60">
        <v>144193877</v>
      </c>
      <c r="D48" s="368"/>
      <c r="E48" s="54"/>
      <c r="F48" s="53">
        <v>5915300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4436475</v>
      </c>
      <c r="Y48" s="53">
        <v>-4436475</v>
      </c>
      <c r="Z48" s="94">
        <v>-100</v>
      </c>
      <c r="AA48" s="95">
        <v>5915300</v>
      </c>
    </row>
    <row r="49" spans="1:27" ht="12.75">
      <c r="A49" s="361" t="s">
        <v>93</v>
      </c>
      <c r="B49" s="136"/>
      <c r="C49" s="54">
        <v>9653131</v>
      </c>
      <c r="D49" s="368"/>
      <c r="E49" s="54"/>
      <c r="F49" s="53">
        <v>57114670</v>
      </c>
      <c r="G49" s="53">
        <v>45741</v>
      </c>
      <c r="H49" s="54">
        <v>10418058</v>
      </c>
      <c r="I49" s="54">
        <v>8822387</v>
      </c>
      <c r="J49" s="53">
        <v>19286186</v>
      </c>
      <c r="K49" s="53">
        <v>15769440</v>
      </c>
      <c r="L49" s="54">
        <v>16814461</v>
      </c>
      <c r="M49" s="54">
        <v>15456056</v>
      </c>
      <c r="N49" s="53">
        <v>48039957</v>
      </c>
      <c r="O49" s="53">
        <v>14213648</v>
      </c>
      <c r="P49" s="54">
        <v>16888466</v>
      </c>
      <c r="Q49" s="54">
        <v>17037909</v>
      </c>
      <c r="R49" s="53">
        <v>48140023</v>
      </c>
      <c r="S49" s="53"/>
      <c r="T49" s="54"/>
      <c r="U49" s="54"/>
      <c r="V49" s="53"/>
      <c r="W49" s="53">
        <v>115466166</v>
      </c>
      <c r="X49" s="54">
        <v>42836003</v>
      </c>
      <c r="Y49" s="53">
        <v>72630163</v>
      </c>
      <c r="Z49" s="94">
        <v>169.55</v>
      </c>
      <c r="AA49" s="95">
        <v>57114670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1774</v>
      </c>
      <c r="J54" s="345">
        <f t="shared" si="12"/>
        <v>1774</v>
      </c>
      <c r="K54" s="345">
        <f t="shared" si="12"/>
        <v>1544</v>
      </c>
      <c r="L54" s="343">
        <f t="shared" si="12"/>
        <v>59465</v>
      </c>
      <c r="M54" s="343">
        <f t="shared" si="12"/>
        <v>192657</v>
      </c>
      <c r="N54" s="345">
        <f t="shared" si="12"/>
        <v>253666</v>
      </c>
      <c r="O54" s="345">
        <f t="shared" si="12"/>
        <v>101262</v>
      </c>
      <c r="P54" s="343">
        <f t="shared" si="12"/>
        <v>0</v>
      </c>
      <c r="Q54" s="343">
        <f t="shared" si="12"/>
        <v>0</v>
      </c>
      <c r="R54" s="345">
        <f t="shared" si="12"/>
        <v>101262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356702</v>
      </c>
      <c r="X54" s="343">
        <f t="shared" si="12"/>
        <v>0</v>
      </c>
      <c r="Y54" s="345">
        <f t="shared" si="12"/>
        <v>356702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>
        <v>1774</v>
      </c>
      <c r="J55" s="59">
        <v>1774</v>
      </c>
      <c r="K55" s="59">
        <v>1544</v>
      </c>
      <c r="L55" s="60">
        <v>59465</v>
      </c>
      <c r="M55" s="60">
        <v>192657</v>
      </c>
      <c r="N55" s="59">
        <v>253666</v>
      </c>
      <c r="O55" s="59">
        <v>101262</v>
      </c>
      <c r="P55" s="60"/>
      <c r="Q55" s="60"/>
      <c r="R55" s="59">
        <v>101262</v>
      </c>
      <c r="S55" s="59"/>
      <c r="T55" s="60"/>
      <c r="U55" s="60"/>
      <c r="V55" s="59"/>
      <c r="W55" s="59">
        <v>356702</v>
      </c>
      <c r="X55" s="60"/>
      <c r="Y55" s="59">
        <v>356702</v>
      </c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77431130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65497067</v>
      </c>
      <c r="G57" s="345">
        <f t="shared" si="13"/>
        <v>0</v>
      </c>
      <c r="H57" s="343">
        <f t="shared" si="13"/>
        <v>4314095</v>
      </c>
      <c r="I57" s="343">
        <f t="shared" si="13"/>
        <v>0</v>
      </c>
      <c r="J57" s="345">
        <f t="shared" si="13"/>
        <v>4314095</v>
      </c>
      <c r="K57" s="345">
        <f t="shared" si="13"/>
        <v>5044848</v>
      </c>
      <c r="L57" s="343">
        <f t="shared" si="13"/>
        <v>3871999</v>
      </c>
      <c r="M57" s="343">
        <f t="shared" si="13"/>
        <v>27209749</v>
      </c>
      <c r="N57" s="345">
        <f t="shared" si="13"/>
        <v>36126596</v>
      </c>
      <c r="O57" s="345">
        <f t="shared" si="13"/>
        <v>5066512</v>
      </c>
      <c r="P57" s="343">
        <f t="shared" si="13"/>
        <v>2302127</v>
      </c>
      <c r="Q57" s="343">
        <f t="shared" si="13"/>
        <v>4965282</v>
      </c>
      <c r="R57" s="345">
        <f t="shared" si="13"/>
        <v>12333921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52774612</v>
      </c>
      <c r="X57" s="343">
        <f t="shared" si="13"/>
        <v>49122800</v>
      </c>
      <c r="Y57" s="345">
        <f t="shared" si="13"/>
        <v>3651812</v>
      </c>
      <c r="Z57" s="336">
        <f>+IF(X57&lt;&gt;0,+(Y57/X57)*100,0)</f>
        <v>7.43404691914956</v>
      </c>
      <c r="AA57" s="350">
        <f t="shared" si="13"/>
        <v>65497067</v>
      </c>
    </row>
    <row r="58" spans="1:27" ht="12.75">
      <c r="A58" s="361" t="s">
        <v>217</v>
      </c>
      <c r="B58" s="136"/>
      <c r="C58" s="60">
        <v>77431130</v>
      </c>
      <c r="D58" s="340"/>
      <c r="E58" s="60"/>
      <c r="F58" s="59">
        <v>65497067</v>
      </c>
      <c r="G58" s="59"/>
      <c r="H58" s="60">
        <v>4314095</v>
      </c>
      <c r="I58" s="60"/>
      <c r="J58" s="59">
        <v>4314095</v>
      </c>
      <c r="K58" s="59">
        <v>5044848</v>
      </c>
      <c r="L58" s="60">
        <v>3871999</v>
      </c>
      <c r="M58" s="60">
        <v>27209749</v>
      </c>
      <c r="N58" s="59">
        <v>36126596</v>
      </c>
      <c r="O58" s="59">
        <v>5066512</v>
      </c>
      <c r="P58" s="60">
        <v>2302127</v>
      </c>
      <c r="Q58" s="60">
        <v>4965282</v>
      </c>
      <c r="R58" s="59">
        <v>12333921</v>
      </c>
      <c r="S58" s="59"/>
      <c r="T58" s="60"/>
      <c r="U58" s="60"/>
      <c r="V58" s="59"/>
      <c r="W58" s="59">
        <v>52774612</v>
      </c>
      <c r="X58" s="60">
        <v>49122800</v>
      </c>
      <c r="Y58" s="59">
        <v>3651812</v>
      </c>
      <c r="Z58" s="61">
        <v>7.43</v>
      </c>
      <c r="AA58" s="62">
        <v>65497067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1061466368</v>
      </c>
      <c r="D60" s="346">
        <f t="shared" si="14"/>
        <v>0</v>
      </c>
      <c r="E60" s="219">
        <f t="shared" si="14"/>
        <v>0</v>
      </c>
      <c r="F60" s="264">
        <f t="shared" si="14"/>
        <v>1347273148</v>
      </c>
      <c r="G60" s="264">
        <f t="shared" si="14"/>
        <v>13855847</v>
      </c>
      <c r="H60" s="219">
        <f t="shared" si="14"/>
        <v>59711730</v>
      </c>
      <c r="I60" s="219">
        <f t="shared" si="14"/>
        <v>56003536</v>
      </c>
      <c r="J60" s="264">
        <f t="shared" si="14"/>
        <v>129571113</v>
      </c>
      <c r="K60" s="264">
        <f t="shared" si="14"/>
        <v>56098652</v>
      </c>
      <c r="L60" s="219">
        <f t="shared" si="14"/>
        <v>94236843</v>
      </c>
      <c r="M60" s="219">
        <f t="shared" si="14"/>
        <v>103924074</v>
      </c>
      <c r="N60" s="264">
        <f t="shared" si="14"/>
        <v>254259569</v>
      </c>
      <c r="O60" s="264">
        <f t="shared" si="14"/>
        <v>83260137</v>
      </c>
      <c r="P60" s="219">
        <f t="shared" si="14"/>
        <v>92954313</v>
      </c>
      <c r="Q60" s="219">
        <f t="shared" si="14"/>
        <v>139236921</v>
      </c>
      <c r="R60" s="264">
        <f t="shared" si="14"/>
        <v>315451371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699282053</v>
      </c>
      <c r="X60" s="219">
        <f t="shared" si="14"/>
        <v>1010454864</v>
      </c>
      <c r="Y60" s="264">
        <f t="shared" si="14"/>
        <v>-311172811</v>
      </c>
      <c r="Z60" s="337">
        <f>+IF(X60&lt;&gt;0,+(Y60/X60)*100,0)</f>
        <v>-30.795320215312454</v>
      </c>
      <c r="AA60" s="232">
        <f>+AA57+AA54+AA51+AA40+AA37+AA34+AA22+AA5</f>
        <v>1347273148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2983579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2237684</v>
      </c>
      <c r="Y62" s="349">
        <f t="shared" si="15"/>
        <v>-2237684</v>
      </c>
      <c r="Z62" s="338">
        <f>+IF(X62&lt;&gt;0,+(Y62/X62)*100,0)</f>
        <v>-100</v>
      </c>
      <c r="AA62" s="351">
        <f>SUM(AA63:AA66)</f>
        <v>2983579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>
        <v>2983579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2237684</v>
      </c>
      <c r="Y64" s="59">
        <v>-2237684</v>
      </c>
      <c r="Z64" s="61">
        <v>-100</v>
      </c>
      <c r="AA64" s="62">
        <v>2983579</v>
      </c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9897826264</v>
      </c>
      <c r="D5" s="153">
        <f>SUM(D6:D8)</f>
        <v>0</v>
      </c>
      <c r="E5" s="154">
        <f t="shared" si="0"/>
        <v>10717814874</v>
      </c>
      <c r="F5" s="100">
        <f t="shared" si="0"/>
        <v>10869052031</v>
      </c>
      <c r="G5" s="100">
        <f t="shared" si="0"/>
        <v>1447309960</v>
      </c>
      <c r="H5" s="100">
        <f t="shared" si="0"/>
        <v>1069314330</v>
      </c>
      <c r="I5" s="100">
        <f t="shared" si="0"/>
        <v>592894480</v>
      </c>
      <c r="J5" s="100">
        <f t="shared" si="0"/>
        <v>3109518770</v>
      </c>
      <c r="K5" s="100">
        <f t="shared" si="0"/>
        <v>653765470</v>
      </c>
      <c r="L5" s="100">
        <f t="shared" si="0"/>
        <v>625423038</v>
      </c>
      <c r="M5" s="100">
        <f t="shared" si="0"/>
        <v>1100576242</v>
      </c>
      <c r="N5" s="100">
        <f t="shared" si="0"/>
        <v>2379764750</v>
      </c>
      <c r="O5" s="100">
        <f t="shared" si="0"/>
        <v>1301731379</v>
      </c>
      <c r="P5" s="100">
        <f t="shared" si="0"/>
        <v>537673121</v>
      </c>
      <c r="Q5" s="100">
        <f t="shared" si="0"/>
        <v>1705987027</v>
      </c>
      <c r="R5" s="100">
        <f t="shared" si="0"/>
        <v>3545391527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9034675047</v>
      </c>
      <c r="X5" s="100">
        <f t="shared" si="0"/>
        <v>8745275413</v>
      </c>
      <c r="Y5" s="100">
        <f t="shared" si="0"/>
        <v>289399634</v>
      </c>
      <c r="Z5" s="137">
        <f>+IF(X5&lt;&gt;0,+(Y5/X5)*100,0)</f>
        <v>3.309211206428131</v>
      </c>
      <c r="AA5" s="153">
        <f>SUM(AA6:AA8)</f>
        <v>10869052031</v>
      </c>
    </row>
    <row r="6" spans="1:27" ht="12.75">
      <c r="A6" s="138" t="s">
        <v>75</v>
      </c>
      <c r="B6" s="136"/>
      <c r="C6" s="155">
        <v>77005692</v>
      </c>
      <c r="D6" s="155"/>
      <c r="E6" s="156">
        <v>75279501</v>
      </c>
      <c r="F6" s="60">
        <v>73276532</v>
      </c>
      <c r="G6" s="60">
        <v>497622</v>
      </c>
      <c r="H6" s="60">
        <v>169088</v>
      </c>
      <c r="I6" s="60">
        <v>829977</v>
      </c>
      <c r="J6" s="60">
        <v>1496687</v>
      </c>
      <c r="K6" s="60">
        <v>333355</v>
      </c>
      <c r="L6" s="60">
        <v>320815</v>
      </c>
      <c r="M6" s="60">
        <v>950121</v>
      </c>
      <c r="N6" s="60">
        <v>1604291</v>
      </c>
      <c r="O6" s="60">
        <v>320838</v>
      </c>
      <c r="P6" s="60">
        <v>310365</v>
      </c>
      <c r="Q6" s="60">
        <v>3711508</v>
      </c>
      <c r="R6" s="60">
        <v>4342711</v>
      </c>
      <c r="S6" s="60"/>
      <c r="T6" s="60"/>
      <c r="U6" s="60"/>
      <c r="V6" s="60"/>
      <c r="W6" s="60">
        <v>7443689</v>
      </c>
      <c r="X6" s="60">
        <v>52652861</v>
      </c>
      <c r="Y6" s="60">
        <v>-45209172</v>
      </c>
      <c r="Z6" s="140">
        <v>-85.86</v>
      </c>
      <c r="AA6" s="155">
        <v>73276532</v>
      </c>
    </row>
    <row r="7" spans="1:27" ht="12.75">
      <c r="A7" s="138" t="s">
        <v>76</v>
      </c>
      <c r="B7" s="136"/>
      <c r="C7" s="157">
        <v>9543182195</v>
      </c>
      <c r="D7" s="157"/>
      <c r="E7" s="158">
        <v>10376213296</v>
      </c>
      <c r="F7" s="159">
        <v>6731396683</v>
      </c>
      <c r="G7" s="159">
        <v>1445207060</v>
      </c>
      <c r="H7" s="159">
        <v>1048047874</v>
      </c>
      <c r="I7" s="159">
        <v>554851881</v>
      </c>
      <c r="J7" s="159">
        <v>3048106815</v>
      </c>
      <c r="K7" s="159">
        <v>636865636</v>
      </c>
      <c r="L7" s="159">
        <v>591873274</v>
      </c>
      <c r="M7" s="159">
        <v>578635503</v>
      </c>
      <c r="N7" s="159">
        <v>1807374413</v>
      </c>
      <c r="O7" s="159">
        <v>1291894947</v>
      </c>
      <c r="P7" s="159">
        <v>533561884</v>
      </c>
      <c r="Q7" s="159">
        <v>1688953731</v>
      </c>
      <c r="R7" s="159">
        <v>3514410562</v>
      </c>
      <c r="S7" s="159"/>
      <c r="T7" s="159"/>
      <c r="U7" s="159"/>
      <c r="V7" s="159"/>
      <c r="W7" s="159">
        <v>8369891790</v>
      </c>
      <c r="X7" s="159">
        <v>8660998946</v>
      </c>
      <c r="Y7" s="159">
        <v>-291107156</v>
      </c>
      <c r="Z7" s="141">
        <v>-3.36</v>
      </c>
      <c r="AA7" s="157">
        <v>6731396683</v>
      </c>
    </row>
    <row r="8" spans="1:27" ht="12.75">
      <c r="A8" s="138" t="s">
        <v>77</v>
      </c>
      <c r="B8" s="136"/>
      <c r="C8" s="155">
        <v>277638377</v>
      </c>
      <c r="D8" s="155"/>
      <c r="E8" s="156">
        <v>266322077</v>
      </c>
      <c r="F8" s="60">
        <v>4064378816</v>
      </c>
      <c r="G8" s="60">
        <v>1605278</v>
      </c>
      <c r="H8" s="60">
        <v>21097368</v>
      </c>
      <c r="I8" s="60">
        <v>37212622</v>
      </c>
      <c r="J8" s="60">
        <v>59915268</v>
      </c>
      <c r="K8" s="60">
        <v>16566479</v>
      </c>
      <c r="L8" s="60">
        <v>33228949</v>
      </c>
      <c r="M8" s="60">
        <v>520990618</v>
      </c>
      <c r="N8" s="60">
        <v>570786046</v>
      </c>
      <c r="O8" s="60">
        <v>9515594</v>
      </c>
      <c r="P8" s="60">
        <v>3800872</v>
      </c>
      <c r="Q8" s="60">
        <v>13321788</v>
      </c>
      <c r="R8" s="60">
        <v>26638254</v>
      </c>
      <c r="S8" s="60"/>
      <c r="T8" s="60"/>
      <c r="U8" s="60"/>
      <c r="V8" s="60"/>
      <c r="W8" s="60">
        <v>657339568</v>
      </c>
      <c r="X8" s="60">
        <v>31623606</v>
      </c>
      <c r="Y8" s="60">
        <v>625715962</v>
      </c>
      <c r="Z8" s="140">
        <v>1978.64</v>
      </c>
      <c r="AA8" s="155">
        <v>4064378816</v>
      </c>
    </row>
    <row r="9" spans="1:27" ht="12.75">
      <c r="A9" s="135" t="s">
        <v>78</v>
      </c>
      <c r="B9" s="136"/>
      <c r="C9" s="153">
        <f aca="true" t="shared" si="1" ref="C9:Y9">SUM(C10:C14)</f>
        <v>1210557000</v>
      </c>
      <c r="D9" s="153">
        <f>SUM(D10:D14)</f>
        <v>0</v>
      </c>
      <c r="E9" s="154">
        <f t="shared" si="1"/>
        <v>1518465163</v>
      </c>
      <c r="F9" s="100">
        <f t="shared" si="1"/>
        <v>1890857096</v>
      </c>
      <c r="G9" s="100">
        <f t="shared" si="1"/>
        <v>12611637</v>
      </c>
      <c r="H9" s="100">
        <f t="shared" si="1"/>
        <v>27303204</v>
      </c>
      <c r="I9" s="100">
        <f t="shared" si="1"/>
        <v>67486163</v>
      </c>
      <c r="J9" s="100">
        <f t="shared" si="1"/>
        <v>107401004</v>
      </c>
      <c r="K9" s="100">
        <f t="shared" si="1"/>
        <v>93649639</v>
      </c>
      <c r="L9" s="100">
        <f t="shared" si="1"/>
        <v>118577852</v>
      </c>
      <c r="M9" s="100">
        <f t="shared" si="1"/>
        <v>240984508</v>
      </c>
      <c r="N9" s="100">
        <f t="shared" si="1"/>
        <v>453211999</v>
      </c>
      <c r="O9" s="100">
        <f t="shared" si="1"/>
        <v>66538741</v>
      </c>
      <c r="P9" s="100">
        <f t="shared" si="1"/>
        <v>83547702</v>
      </c>
      <c r="Q9" s="100">
        <f t="shared" si="1"/>
        <v>225813424</v>
      </c>
      <c r="R9" s="100">
        <f t="shared" si="1"/>
        <v>375899867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936512870</v>
      </c>
      <c r="X9" s="100">
        <f t="shared" si="1"/>
        <v>1274821990</v>
      </c>
      <c r="Y9" s="100">
        <f t="shared" si="1"/>
        <v>-338309120</v>
      </c>
      <c r="Z9" s="137">
        <f>+IF(X9&lt;&gt;0,+(Y9/X9)*100,0)</f>
        <v>-26.537753714147964</v>
      </c>
      <c r="AA9" s="153">
        <f>SUM(AA10:AA14)</f>
        <v>1890857096</v>
      </c>
    </row>
    <row r="10" spans="1:27" ht="12.75">
      <c r="A10" s="138" t="s">
        <v>79</v>
      </c>
      <c r="B10" s="136"/>
      <c r="C10" s="155">
        <v>93373254</v>
      </c>
      <c r="D10" s="155"/>
      <c r="E10" s="156">
        <v>15429789</v>
      </c>
      <c r="F10" s="60">
        <v>21797630</v>
      </c>
      <c r="G10" s="60">
        <v>1309007</v>
      </c>
      <c r="H10" s="60">
        <v>1500150</v>
      </c>
      <c r="I10" s="60">
        <v>5142445</v>
      </c>
      <c r="J10" s="60">
        <v>7951602</v>
      </c>
      <c r="K10" s="60">
        <v>1522793</v>
      </c>
      <c r="L10" s="60">
        <v>1573711</v>
      </c>
      <c r="M10" s="60">
        <v>913306</v>
      </c>
      <c r="N10" s="60">
        <v>4009810</v>
      </c>
      <c r="O10" s="60">
        <v>1183951</v>
      </c>
      <c r="P10" s="60">
        <v>918052</v>
      </c>
      <c r="Q10" s="60">
        <v>2823966</v>
      </c>
      <c r="R10" s="60">
        <v>4925969</v>
      </c>
      <c r="S10" s="60"/>
      <c r="T10" s="60"/>
      <c r="U10" s="60"/>
      <c r="V10" s="60"/>
      <c r="W10" s="60">
        <v>16887381</v>
      </c>
      <c r="X10" s="60">
        <v>11918671</v>
      </c>
      <c r="Y10" s="60">
        <v>4968710</v>
      </c>
      <c r="Z10" s="140">
        <v>41.69</v>
      </c>
      <c r="AA10" s="155">
        <v>21797630</v>
      </c>
    </row>
    <row r="11" spans="1:27" ht="12.75">
      <c r="A11" s="138" t="s">
        <v>80</v>
      </c>
      <c r="B11" s="136"/>
      <c r="C11" s="155">
        <v>54647980</v>
      </c>
      <c r="D11" s="155"/>
      <c r="E11" s="156">
        <v>23910167</v>
      </c>
      <c r="F11" s="60">
        <v>24568840</v>
      </c>
      <c r="G11" s="60">
        <v>691642</v>
      </c>
      <c r="H11" s="60">
        <v>1000523</v>
      </c>
      <c r="I11" s="60">
        <v>2073916</v>
      </c>
      <c r="J11" s="60">
        <v>3766081</v>
      </c>
      <c r="K11" s="60">
        <v>1931896</v>
      </c>
      <c r="L11" s="60">
        <v>1485015</v>
      </c>
      <c r="M11" s="60">
        <v>1077974</v>
      </c>
      <c r="N11" s="60">
        <v>4494885</v>
      </c>
      <c r="O11" s="60">
        <v>4057179</v>
      </c>
      <c r="P11" s="60">
        <v>2181486</v>
      </c>
      <c r="Q11" s="60">
        <v>4497576</v>
      </c>
      <c r="R11" s="60">
        <v>10736241</v>
      </c>
      <c r="S11" s="60"/>
      <c r="T11" s="60"/>
      <c r="U11" s="60"/>
      <c r="V11" s="60"/>
      <c r="W11" s="60">
        <v>18997207</v>
      </c>
      <c r="X11" s="60">
        <v>19117253</v>
      </c>
      <c r="Y11" s="60">
        <v>-120046</v>
      </c>
      <c r="Z11" s="140">
        <v>-0.63</v>
      </c>
      <c r="AA11" s="155">
        <v>24568840</v>
      </c>
    </row>
    <row r="12" spans="1:27" ht="12.75">
      <c r="A12" s="138" t="s">
        <v>81</v>
      </c>
      <c r="B12" s="136"/>
      <c r="C12" s="155">
        <v>206350497</v>
      </c>
      <c r="D12" s="155"/>
      <c r="E12" s="156">
        <v>340366627</v>
      </c>
      <c r="F12" s="60">
        <v>294905569</v>
      </c>
      <c r="G12" s="60">
        <v>900885</v>
      </c>
      <c r="H12" s="60">
        <v>1974831</v>
      </c>
      <c r="I12" s="60">
        <v>36598265</v>
      </c>
      <c r="J12" s="60">
        <v>39473981</v>
      </c>
      <c r="K12" s="60">
        <v>30052365</v>
      </c>
      <c r="L12" s="60">
        <v>-670051</v>
      </c>
      <c r="M12" s="60">
        <v>23655310</v>
      </c>
      <c r="N12" s="60">
        <v>53037624</v>
      </c>
      <c r="O12" s="60">
        <v>638897</v>
      </c>
      <c r="P12" s="60">
        <v>42519514</v>
      </c>
      <c r="Q12" s="60">
        <v>21172036</v>
      </c>
      <c r="R12" s="60">
        <v>64330447</v>
      </c>
      <c r="S12" s="60"/>
      <c r="T12" s="60"/>
      <c r="U12" s="60"/>
      <c r="V12" s="60"/>
      <c r="W12" s="60">
        <v>156842052</v>
      </c>
      <c r="X12" s="60">
        <v>250602229</v>
      </c>
      <c r="Y12" s="60">
        <v>-93760177</v>
      </c>
      <c r="Z12" s="140">
        <v>-37.41</v>
      </c>
      <c r="AA12" s="155">
        <v>294905569</v>
      </c>
    </row>
    <row r="13" spans="1:27" ht="12.75">
      <c r="A13" s="138" t="s">
        <v>82</v>
      </c>
      <c r="B13" s="136"/>
      <c r="C13" s="155">
        <v>726056971</v>
      </c>
      <c r="D13" s="155"/>
      <c r="E13" s="156">
        <v>968680302</v>
      </c>
      <c r="F13" s="60">
        <v>1316827687</v>
      </c>
      <c r="G13" s="60">
        <v>9238353</v>
      </c>
      <c r="H13" s="60">
        <v>22499343</v>
      </c>
      <c r="I13" s="60">
        <v>23250687</v>
      </c>
      <c r="J13" s="60">
        <v>54988383</v>
      </c>
      <c r="K13" s="60">
        <v>27677527</v>
      </c>
      <c r="L13" s="60">
        <v>68045227</v>
      </c>
      <c r="M13" s="60">
        <v>188563597</v>
      </c>
      <c r="N13" s="60">
        <v>284286351</v>
      </c>
      <c r="O13" s="60">
        <v>58727697</v>
      </c>
      <c r="P13" s="60">
        <v>37415295</v>
      </c>
      <c r="Q13" s="60">
        <v>130302451</v>
      </c>
      <c r="R13" s="60">
        <v>226445443</v>
      </c>
      <c r="S13" s="60"/>
      <c r="T13" s="60"/>
      <c r="U13" s="60"/>
      <c r="V13" s="60"/>
      <c r="W13" s="60">
        <v>565720177</v>
      </c>
      <c r="X13" s="60">
        <v>825811627</v>
      </c>
      <c r="Y13" s="60">
        <v>-260091450</v>
      </c>
      <c r="Z13" s="140">
        <v>-31.5</v>
      </c>
      <c r="AA13" s="155">
        <v>1316827687</v>
      </c>
    </row>
    <row r="14" spans="1:27" ht="12.75">
      <c r="A14" s="138" t="s">
        <v>83</v>
      </c>
      <c r="B14" s="136"/>
      <c r="C14" s="157">
        <v>130128298</v>
      </c>
      <c r="D14" s="157"/>
      <c r="E14" s="158">
        <v>170078278</v>
      </c>
      <c r="F14" s="159">
        <v>232757370</v>
      </c>
      <c r="G14" s="159">
        <v>471750</v>
      </c>
      <c r="H14" s="159">
        <v>328357</v>
      </c>
      <c r="I14" s="159">
        <v>420850</v>
      </c>
      <c r="J14" s="159">
        <v>1220957</v>
      </c>
      <c r="K14" s="159">
        <v>32465058</v>
      </c>
      <c r="L14" s="159">
        <v>48143950</v>
      </c>
      <c r="M14" s="159">
        <v>26774321</v>
      </c>
      <c r="N14" s="159">
        <v>107383329</v>
      </c>
      <c r="O14" s="159">
        <v>1931017</v>
      </c>
      <c r="P14" s="159">
        <v>513355</v>
      </c>
      <c r="Q14" s="159">
        <v>67017395</v>
      </c>
      <c r="R14" s="159">
        <v>69461767</v>
      </c>
      <c r="S14" s="159"/>
      <c r="T14" s="159"/>
      <c r="U14" s="159"/>
      <c r="V14" s="159"/>
      <c r="W14" s="159">
        <v>178066053</v>
      </c>
      <c r="X14" s="159">
        <v>167372210</v>
      </c>
      <c r="Y14" s="159">
        <v>10693843</v>
      </c>
      <c r="Z14" s="141">
        <v>6.39</v>
      </c>
      <c r="AA14" s="157">
        <v>232757370</v>
      </c>
    </row>
    <row r="15" spans="1:27" ht="12.75">
      <c r="A15" s="135" t="s">
        <v>84</v>
      </c>
      <c r="B15" s="142"/>
      <c r="C15" s="153">
        <f aca="true" t="shared" si="2" ref="C15:Y15">SUM(C16:C18)</f>
        <v>1633952492</v>
      </c>
      <c r="D15" s="153">
        <f>SUM(D16:D18)</f>
        <v>0</v>
      </c>
      <c r="E15" s="154">
        <f t="shared" si="2"/>
        <v>1594122096</v>
      </c>
      <c r="F15" s="100">
        <f t="shared" si="2"/>
        <v>1576390260</v>
      </c>
      <c r="G15" s="100">
        <f t="shared" si="2"/>
        <v>9082713</v>
      </c>
      <c r="H15" s="100">
        <f t="shared" si="2"/>
        <v>93511042</v>
      </c>
      <c r="I15" s="100">
        <f t="shared" si="2"/>
        <v>74604944</v>
      </c>
      <c r="J15" s="100">
        <f t="shared" si="2"/>
        <v>177198699</v>
      </c>
      <c r="K15" s="100">
        <f t="shared" si="2"/>
        <v>144654196</v>
      </c>
      <c r="L15" s="100">
        <f t="shared" si="2"/>
        <v>194603499</v>
      </c>
      <c r="M15" s="100">
        <f t="shared" si="2"/>
        <v>122747131</v>
      </c>
      <c r="N15" s="100">
        <f t="shared" si="2"/>
        <v>462004826</v>
      </c>
      <c r="O15" s="100">
        <f t="shared" si="2"/>
        <v>76455898</v>
      </c>
      <c r="P15" s="100">
        <f t="shared" si="2"/>
        <v>90296548</v>
      </c>
      <c r="Q15" s="100">
        <f t="shared" si="2"/>
        <v>115190509</v>
      </c>
      <c r="R15" s="100">
        <f t="shared" si="2"/>
        <v>281942955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921146480</v>
      </c>
      <c r="X15" s="100">
        <f t="shared" si="2"/>
        <v>1332661171</v>
      </c>
      <c r="Y15" s="100">
        <f t="shared" si="2"/>
        <v>-411514691</v>
      </c>
      <c r="Z15" s="137">
        <f>+IF(X15&lt;&gt;0,+(Y15/X15)*100,0)</f>
        <v>-30.87916868555631</v>
      </c>
      <c r="AA15" s="153">
        <f>SUM(AA16:AA18)</f>
        <v>1576390260</v>
      </c>
    </row>
    <row r="16" spans="1:27" ht="12.75">
      <c r="A16" s="138" t="s">
        <v>85</v>
      </c>
      <c r="B16" s="136"/>
      <c r="C16" s="155">
        <v>232931659</v>
      </c>
      <c r="D16" s="155"/>
      <c r="E16" s="156">
        <v>186248312</v>
      </c>
      <c r="F16" s="60">
        <v>171875903</v>
      </c>
      <c r="G16" s="60">
        <v>7968390</v>
      </c>
      <c r="H16" s="60">
        <v>7458363</v>
      </c>
      <c r="I16" s="60">
        <v>8487633</v>
      </c>
      <c r="J16" s="60">
        <v>23914386</v>
      </c>
      <c r="K16" s="60">
        <v>20516153</v>
      </c>
      <c r="L16" s="60">
        <v>37116999</v>
      </c>
      <c r="M16" s="60">
        <v>11870704</v>
      </c>
      <c r="N16" s="60">
        <v>69503856</v>
      </c>
      <c r="O16" s="60">
        <v>9189547</v>
      </c>
      <c r="P16" s="60">
        <v>17709942</v>
      </c>
      <c r="Q16" s="60">
        <v>32456139</v>
      </c>
      <c r="R16" s="60">
        <v>59355628</v>
      </c>
      <c r="S16" s="60"/>
      <c r="T16" s="60"/>
      <c r="U16" s="60"/>
      <c r="V16" s="60"/>
      <c r="W16" s="60">
        <v>152773870</v>
      </c>
      <c r="X16" s="60">
        <v>147902554</v>
      </c>
      <c r="Y16" s="60">
        <v>4871316</v>
      </c>
      <c r="Z16" s="140">
        <v>3.29</v>
      </c>
      <c r="AA16" s="155">
        <v>171875903</v>
      </c>
    </row>
    <row r="17" spans="1:27" ht="12.75">
      <c r="A17" s="138" t="s">
        <v>86</v>
      </c>
      <c r="B17" s="136"/>
      <c r="C17" s="155">
        <v>1400849900</v>
      </c>
      <c r="D17" s="155"/>
      <c r="E17" s="156">
        <v>1313158423</v>
      </c>
      <c r="F17" s="60">
        <v>1403588316</v>
      </c>
      <c r="G17" s="60">
        <v>1114323</v>
      </c>
      <c r="H17" s="60">
        <v>85842679</v>
      </c>
      <c r="I17" s="60">
        <v>66117311</v>
      </c>
      <c r="J17" s="60">
        <v>153074313</v>
      </c>
      <c r="K17" s="60">
        <v>124128043</v>
      </c>
      <c r="L17" s="60">
        <v>157457934</v>
      </c>
      <c r="M17" s="60">
        <v>110852805</v>
      </c>
      <c r="N17" s="60">
        <v>392438782</v>
      </c>
      <c r="O17" s="60">
        <v>67257838</v>
      </c>
      <c r="P17" s="60">
        <v>72528053</v>
      </c>
      <c r="Q17" s="60">
        <v>82385955</v>
      </c>
      <c r="R17" s="60">
        <v>222171846</v>
      </c>
      <c r="S17" s="60"/>
      <c r="T17" s="60"/>
      <c r="U17" s="60"/>
      <c r="V17" s="60"/>
      <c r="W17" s="60">
        <v>767684941</v>
      </c>
      <c r="X17" s="60">
        <v>1090772500</v>
      </c>
      <c r="Y17" s="60">
        <v>-323087559</v>
      </c>
      <c r="Z17" s="140">
        <v>-29.62</v>
      </c>
      <c r="AA17" s="155">
        <v>1403588316</v>
      </c>
    </row>
    <row r="18" spans="1:27" ht="12.75">
      <c r="A18" s="138" t="s">
        <v>87</v>
      </c>
      <c r="B18" s="136"/>
      <c r="C18" s="155">
        <v>170933</v>
      </c>
      <c r="D18" s="155"/>
      <c r="E18" s="156">
        <v>94715361</v>
      </c>
      <c r="F18" s="60">
        <v>926041</v>
      </c>
      <c r="G18" s="60"/>
      <c r="H18" s="60">
        <v>210000</v>
      </c>
      <c r="I18" s="60"/>
      <c r="J18" s="60">
        <v>210000</v>
      </c>
      <c r="K18" s="60">
        <v>10000</v>
      </c>
      <c r="L18" s="60">
        <v>28566</v>
      </c>
      <c r="M18" s="60">
        <v>23622</v>
      </c>
      <c r="N18" s="60">
        <v>62188</v>
      </c>
      <c r="O18" s="60">
        <v>8513</v>
      </c>
      <c r="P18" s="60">
        <v>58553</v>
      </c>
      <c r="Q18" s="60">
        <v>348415</v>
      </c>
      <c r="R18" s="60">
        <v>415481</v>
      </c>
      <c r="S18" s="60"/>
      <c r="T18" s="60"/>
      <c r="U18" s="60"/>
      <c r="V18" s="60"/>
      <c r="W18" s="60">
        <v>687669</v>
      </c>
      <c r="X18" s="60">
        <v>93986117</v>
      </c>
      <c r="Y18" s="60">
        <v>-93298448</v>
      </c>
      <c r="Z18" s="140">
        <v>-99.27</v>
      </c>
      <c r="AA18" s="155">
        <v>926041</v>
      </c>
    </row>
    <row r="19" spans="1:27" ht="12.75">
      <c r="A19" s="135" t="s">
        <v>88</v>
      </c>
      <c r="B19" s="142"/>
      <c r="C19" s="153">
        <f aca="true" t="shared" si="3" ref="C19:Y19">SUM(C20:C23)</f>
        <v>17436458807</v>
      </c>
      <c r="D19" s="153">
        <f>SUM(D20:D23)</f>
        <v>0</v>
      </c>
      <c r="E19" s="154">
        <f t="shared" si="3"/>
        <v>18650591615</v>
      </c>
      <c r="F19" s="100">
        <f t="shared" si="3"/>
        <v>18583592979</v>
      </c>
      <c r="G19" s="100">
        <f t="shared" si="3"/>
        <v>1543804841</v>
      </c>
      <c r="H19" s="100">
        <f t="shared" si="3"/>
        <v>1735909293</v>
      </c>
      <c r="I19" s="100">
        <f t="shared" si="3"/>
        <v>1412003843</v>
      </c>
      <c r="J19" s="100">
        <f t="shared" si="3"/>
        <v>4691717977</v>
      </c>
      <c r="K19" s="100">
        <f t="shared" si="3"/>
        <v>1812151554</v>
      </c>
      <c r="L19" s="100">
        <f t="shared" si="3"/>
        <v>1230378963</v>
      </c>
      <c r="M19" s="100">
        <f t="shared" si="3"/>
        <v>1234972450</v>
      </c>
      <c r="N19" s="100">
        <f t="shared" si="3"/>
        <v>4277502967</v>
      </c>
      <c r="O19" s="100">
        <f t="shared" si="3"/>
        <v>1414957889</v>
      </c>
      <c r="P19" s="100">
        <f t="shared" si="3"/>
        <v>1428780162</v>
      </c>
      <c r="Q19" s="100">
        <f t="shared" si="3"/>
        <v>1585294886</v>
      </c>
      <c r="R19" s="100">
        <f t="shared" si="3"/>
        <v>4429032937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13398253881</v>
      </c>
      <c r="X19" s="100">
        <f t="shared" si="3"/>
        <v>13885686862</v>
      </c>
      <c r="Y19" s="100">
        <f t="shared" si="3"/>
        <v>-487432981</v>
      </c>
      <c r="Z19" s="137">
        <f>+IF(X19&lt;&gt;0,+(Y19/X19)*100,0)</f>
        <v>-3.5103267547673433</v>
      </c>
      <c r="AA19" s="153">
        <f>SUM(AA20:AA23)</f>
        <v>18583592979</v>
      </c>
    </row>
    <row r="20" spans="1:27" ht="12.75">
      <c r="A20" s="138" t="s">
        <v>89</v>
      </c>
      <c r="B20" s="136"/>
      <c r="C20" s="155">
        <v>11572599843</v>
      </c>
      <c r="D20" s="155"/>
      <c r="E20" s="156">
        <v>11730581933</v>
      </c>
      <c r="F20" s="60">
        <v>11763614143</v>
      </c>
      <c r="G20" s="60">
        <v>1103360079</v>
      </c>
      <c r="H20" s="60">
        <v>1149607605</v>
      </c>
      <c r="I20" s="60">
        <v>870837168</v>
      </c>
      <c r="J20" s="60">
        <v>3123804852</v>
      </c>
      <c r="K20" s="60">
        <v>927754417</v>
      </c>
      <c r="L20" s="60">
        <v>866806726</v>
      </c>
      <c r="M20" s="60">
        <v>859258104</v>
      </c>
      <c r="N20" s="60">
        <v>2653819247</v>
      </c>
      <c r="O20" s="60">
        <v>804104187</v>
      </c>
      <c r="P20" s="60">
        <v>868206743</v>
      </c>
      <c r="Q20" s="60">
        <v>920352109</v>
      </c>
      <c r="R20" s="60">
        <v>2592663039</v>
      </c>
      <c r="S20" s="60"/>
      <c r="T20" s="60"/>
      <c r="U20" s="60"/>
      <c r="V20" s="60"/>
      <c r="W20" s="60">
        <v>8370287138</v>
      </c>
      <c r="X20" s="60">
        <v>8641185404</v>
      </c>
      <c r="Y20" s="60">
        <v>-270898266</v>
      </c>
      <c r="Z20" s="140">
        <v>-3.13</v>
      </c>
      <c r="AA20" s="155">
        <v>11763614143</v>
      </c>
    </row>
    <row r="21" spans="1:27" ht="12.75">
      <c r="A21" s="138" t="s">
        <v>90</v>
      </c>
      <c r="B21" s="136"/>
      <c r="C21" s="155">
        <v>3346543511</v>
      </c>
      <c r="D21" s="155"/>
      <c r="E21" s="156">
        <v>4100521849</v>
      </c>
      <c r="F21" s="60">
        <v>4016484658</v>
      </c>
      <c r="G21" s="60">
        <v>252125216</v>
      </c>
      <c r="H21" s="60">
        <v>391632552</v>
      </c>
      <c r="I21" s="60">
        <v>351202399</v>
      </c>
      <c r="J21" s="60">
        <v>994960167</v>
      </c>
      <c r="K21" s="60">
        <v>464635258</v>
      </c>
      <c r="L21" s="60">
        <v>391568246</v>
      </c>
      <c r="M21" s="60">
        <v>154991618</v>
      </c>
      <c r="N21" s="60">
        <v>1011195122</v>
      </c>
      <c r="O21" s="60">
        <v>346312521</v>
      </c>
      <c r="P21" s="60">
        <v>362124462</v>
      </c>
      <c r="Q21" s="60">
        <v>435052309</v>
      </c>
      <c r="R21" s="60">
        <v>1143489292</v>
      </c>
      <c r="S21" s="60"/>
      <c r="T21" s="60"/>
      <c r="U21" s="60"/>
      <c r="V21" s="60"/>
      <c r="W21" s="60">
        <v>3149644581</v>
      </c>
      <c r="X21" s="60">
        <v>3125679771</v>
      </c>
      <c r="Y21" s="60">
        <v>23964810</v>
      </c>
      <c r="Z21" s="140">
        <v>0.77</v>
      </c>
      <c r="AA21" s="155">
        <v>4016484658</v>
      </c>
    </row>
    <row r="22" spans="1:27" ht="12.75">
      <c r="A22" s="138" t="s">
        <v>91</v>
      </c>
      <c r="B22" s="136"/>
      <c r="C22" s="157">
        <v>1216518199</v>
      </c>
      <c r="D22" s="157"/>
      <c r="E22" s="158">
        <v>1362902886</v>
      </c>
      <c r="F22" s="159">
        <v>1354020931</v>
      </c>
      <c r="G22" s="159">
        <v>73617559</v>
      </c>
      <c r="H22" s="159">
        <v>80640359</v>
      </c>
      <c r="I22" s="159">
        <v>83947025</v>
      </c>
      <c r="J22" s="159">
        <v>238204943</v>
      </c>
      <c r="K22" s="159">
        <v>105513568</v>
      </c>
      <c r="L22" s="159">
        <v>89534154</v>
      </c>
      <c r="M22" s="159">
        <v>80747190</v>
      </c>
      <c r="N22" s="159">
        <v>275794912</v>
      </c>
      <c r="O22" s="159">
        <v>131402437</v>
      </c>
      <c r="P22" s="159">
        <v>76838839</v>
      </c>
      <c r="Q22" s="159">
        <v>85775864</v>
      </c>
      <c r="R22" s="159">
        <v>294017140</v>
      </c>
      <c r="S22" s="159"/>
      <c r="T22" s="159"/>
      <c r="U22" s="159"/>
      <c r="V22" s="159"/>
      <c r="W22" s="159">
        <v>808016995</v>
      </c>
      <c r="X22" s="159">
        <v>1025370630</v>
      </c>
      <c r="Y22" s="159">
        <v>-217353635</v>
      </c>
      <c r="Z22" s="141">
        <v>-21.2</v>
      </c>
      <c r="AA22" s="157">
        <v>1354020931</v>
      </c>
    </row>
    <row r="23" spans="1:27" ht="12.75">
      <c r="A23" s="138" t="s">
        <v>92</v>
      </c>
      <c r="B23" s="136"/>
      <c r="C23" s="155">
        <v>1300797254</v>
      </c>
      <c r="D23" s="155"/>
      <c r="E23" s="156">
        <v>1456584947</v>
      </c>
      <c r="F23" s="60">
        <v>1449473247</v>
      </c>
      <c r="G23" s="60">
        <v>114701987</v>
      </c>
      <c r="H23" s="60">
        <v>114028777</v>
      </c>
      <c r="I23" s="60">
        <v>106017251</v>
      </c>
      <c r="J23" s="60">
        <v>334748015</v>
      </c>
      <c r="K23" s="60">
        <v>314248311</v>
      </c>
      <c r="L23" s="60">
        <v>-117530163</v>
      </c>
      <c r="M23" s="60">
        <v>139975538</v>
      </c>
      <c r="N23" s="60">
        <v>336693686</v>
      </c>
      <c r="O23" s="60">
        <v>133138744</v>
      </c>
      <c r="P23" s="60">
        <v>121610118</v>
      </c>
      <c r="Q23" s="60">
        <v>144114604</v>
      </c>
      <c r="R23" s="60">
        <v>398863466</v>
      </c>
      <c r="S23" s="60"/>
      <c r="T23" s="60"/>
      <c r="U23" s="60"/>
      <c r="V23" s="60"/>
      <c r="W23" s="60">
        <v>1070305167</v>
      </c>
      <c r="X23" s="60">
        <v>1093451057</v>
      </c>
      <c r="Y23" s="60">
        <v>-23145890</v>
      </c>
      <c r="Z23" s="140">
        <v>-2.12</v>
      </c>
      <c r="AA23" s="155">
        <v>1449473247</v>
      </c>
    </row>
    <row r="24" spans="1:27" ht="12.75">
      <c r="A24" s="135" t="s">
        <v>93</v>
      </c>
      <c r="B24" s="142" t="s">
        <v>94</v>
      </c>
      <c r="C24" s="153">
        <v>222276168</v>
      </c>
      <c r="D24" s="153"/>
      <c r="E24" s="154">
        <v>227745871</v>
      </c>
      <c r="F24" s="100">
        <v>228317863</v>
      </c>
      <c r="G24" s="100">
        <v>14050542</v>
      </c>
      <c r="H24" s="100">
        <v>15797014</v>
      </c>
      <c r="I24" s="100">
        <v>18798517</v>
      </c>
      <c r="J24" s="100">
        <v>48646073</v>
      </c>
      <c r="K24" s="100">
        <v>17718206</v>
      </c>
      <c r="L24" s="100">
        <v>22816296</v>
      </c>
      <c r="M24" s="100">
        <v>23075807</v>
      </c>
      <c r="N24" s="100">
        <v>63610309</v>
      </c>
      <c r="O24" s="100">
        <v>19108486</v>
      </c>
      <c r="P24" s="100">
        <v>18636735</v>
      </c>
      <c r="Q24" s="100">
        <v>19439664</v>
      </c>
      <c r="R24" s="100">
        <v>57184885</v>
      </c>
      <c r="S24" s="100"/>
      <c r="T24" s="100"/>
      <c r="U24" s="100"/>
      <c r="V24" s="100"/>
      <c r="W24" s="100">
        <v>169441267</v>
      </c>
      <c r="X24" s="100">
        <v>184011345</v>
      </c>
      <c r="Y24" s="100">
        <v>-14570078</v>
      </c>
      <c r="Z24" s="137">
        <v>-7.92</v>
      </c>
      <c r="AA24" s="153">
        <v>228317863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30401070731</v>
      </c>
      <c r="D25" s="168">
        <f>+D5+D9+D15+D19+D24</f>
        <v>0</v>
      </c>
      <c r="E25" s="169">
        <f t="shared" si="4"/>
        <v>32708739619</v>
      </c>
      <c r="F25" s="73">
        <f t="shared" si="4"/>
        <v>33148210229</v>
      </c>
      <c r="G25" s="73">
        <f t="shared" si="4"/>
        <v>3026859693</v>
      </c>
      <c r="H25" s="73">
        <f t="shared" si="4"/>
        <v>2941834883</v>
      </c>
      <c r="I25" s="73">
        <f t="shared" si="4"/>
        <v>2165787947</v>
      </c>
      <c r="J25" s="73">
        <f t="shared" si="4"/>
        <v>8134482523</v>
      </c>
      <c r="K25" s="73">
        <f t="shared" si="4"/>
        <v>2721939065</v>
      </c>
      <c r="L25" s="73">
        <f t="shared" si="4"/>
        <v>2191799648</v>
      </c>
      <c r="M25" s="73">
        <f t="shared" si="4"/>
        <v>2722356138</v>
      </c>
      <c r="N25" s="73">
        <f t="shared" si="4"/>
        <v>7636094851</v>
      </c>
      <c r="O25" s="73">
        <f t="shared" si="4"/>
        <v>2878792393</v>
      </c>
      <c r="P25" s="73">
        <f t="shared" si="4"/>
        <v>2158934268</v>
      </c>
      <c r="Q25" s="73">
        <f t="shared" si="4"/>
        <v>3651725510</v>
      </c>
      <c r="R25" s="73">
        <f t="shared" si="4"/>
        <v>8689452171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24460029545</v>
      </c>
      <c r="X25" s="73">
        <f t="shared" si="4"/>
        <v>25422456781</v>
      </c>
      <c r="Y25" s="73">
        <f t="shared" si="4"/>
        <v>-962427236</v>
      </c>
      <c r="Z25" s="170">
        <f>+IF(X25&lt;&gt;0,+(Y25/X25)*100,0)</f>
        <v>-3.785736541085557</v>
      </c>
      <c r="AA25" s="168">
        <f>+AA5+AA9+AA15+AA19+AA24</f>
        <v>33148210229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5703819908</v>
      </c>
      <c r="D28" s="153">
        <f>SUM(D29:D31)</f>
        <v>0</v>
      </c>
      <c r="E28" s="154">
        <f t="shared" si="5"/>
        <v>7288308103</v>
      </c>
      <c r="F28" s="100">
        <f t="shared" si="5"/>
        <v>7419173804</v>
      </c>
      <c r="G28" s="100">
        <f t="shared" si="5"/>
        <v>315123792</v>
      </c>
      <c r="H28" s="100">
        <f t="shared" si="5"/>
        <v>559748705</v>
      </c>
      <c r="I28" s="100">
        <f t="shared" si="5"/>
        <v>602362983</v>
      </c>
      <c r="J28" s="100">
        <f t="shared" si="5"/>
        <v>1477235480</v>
      </c>
      <c r="K28" s="100">
        <f t="shared" si="5"/>
        <v>607970769</v>
      </c>
      <c r="L28" s="100">
        <f t="shared" si="5"/>
        <v>871992783</v>
      </c>
      <c r="M28" s="100">
        <f t="shared" si="5"/>
        <v>692828048</v>
      </c>
      <c r="N28" s="100">
        <f t="shared" si="5"/>
        <v>2172791600</v>
      </c>
      <c r="O28" s="100">
        <f t="shared" si="5"/>
        <v>501940767</v>
      </c>
      <c r="P28" s="100">
        <f t="shared" si="5"/>
        <v>401190706</v>
      </c>
      <c r="Q28" s="100">
        <f t="shared" si="5"/>
        <v>594105400</v>
      </c>
      <c r="R28" s="100">
        <f t="shared" si="5"/>
        <v>1497236873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5147263953</v>
      </c>
      <c r="X28" s="100">
        <f t="shared" si="5"/>
        <v>5554805633</v>
      </c>
      <c r="Y28" s="100">
        <f t="shared" si="5"/>
        <v>-407541680</v>
      </c>
      <c r="Z28" s="137">
        <f>+IF(X28&lt;&gt;0,+(Y28/X28)*100,0)</f>
        <v>-7.336740597706526</v>
      </c>
      <c r="AA28" s="153">
        <f>SUM(AA29:AA31)</f>
        <v>7419173804</v>
      </c>
    </row>
    <row r="29" spans="1:27" ht="12.75">
      <c r="A29" s="138" t="s">
        <v>75</v>
      </c>
      <c r="B29" s="136"/>
      <c r="C29" s="155">
        <v>1679633140</v>
      </c>
      <c r="D29" s="155"/>
      <c r="E29" s="156">
        <v>1230768885</v>
      </c>
      <c r="F29" s="60">
        <v>1245757526</v>
      </c>
      <c r="G29" s="60">
        <v>118838350</v>
      </c>
      <c r="H29" s="60">
        <v>138781562</v>
      </c>
      <c r="I29" s="60">
        <v>171096263</v>
      </c>
      <c r="J29" s="60">
        <v>428716175</v>
      </c>
      <c r="K29" s="60">
        <v>147314126</v>
      </c>
      <c r="L29" s="60">
        <v>66050252</v>
      </c>
      <c r="M29" s="60">
        <v>69981024</v>
      </c>
      <c r="N29" s="60">
        <v>283345402</v>
      </c>
      <c r="O29" s="60">
        <v>66348796</v>
      </c>
      <c r="P29" s="60">
        <v>71024123</v>
      </c>
      <c r="Q29" s="60">
        <v>69523119</v>
      </c>
      <c r="R29" s="60">
        <v>206896038</v>
      </c>
      <c r="S29" s="60"/>
      <c r="T29" s="60"/>
      <c r="U29" s="60"/>
      <c r="V29" s="60"/>
      <c r="W29" s="60">
        <v>918957615</v>
      </c>
      <c r="X29" s="60">
        <v>947549274</v>
      </c>
      <c r="Y29" s="60">
        <v>-28591659</v>
      </c>
      <c r="Z29" s="140">
        <v>-3.02</v>
      </c>
      <c r="AA29" s="155">
        <v>1245757526</v>
      </c>
    </row>
    <row r="30" spans="1:27" ht="12.75">
      <c r="A30" s="138" t="s">
        <v>76</v>
      </c>
      <c r="B30" s="136"/>
      <c r="C30" s="157">
        <v>548955591</v>
      </c>
      <c r="D30" s="157"/>
      <c r="E30" s="158">
        <v>3231543157</v>
      </c>
      <c r="F30" s="159">
        <v>1440272139</v>
      </c>
      <c r="G30" s="159">
        <v>60846299</v>
      </c>
      <c r="H30" s="159">
        <v>58972406</v>
      </c>
      <c r="I30" s="159">
        <v>60604441</v>
      </c>
      <c r="J30" s="159">
        <v>180423146</v>
      </c>
      <c r="K30" s="159">
        <v>58757605</v>
      </c>
      <c r="L30" s="159">
        <v>436969615</v>
      </c>
      <c r="M30" s="159">
        <v>340665198</v>
      </c>
      <c r="N30" s="159">
        <v>836392418</v>
      </c>
      <c r="O30" s="159">
        <v>202547659</v>
      </c>
      <c r="P30" s="159">
        <v>118571692</v>
      </c>
      <c r="Q30" s="159">
        <v>163429805</v>
      </c>
      <c r="R30" s="159">
        <v>484549156</v>
      </c>
      <c r="S30" s="159"/>
      <c r="T30" s="159"/>
      <c r="U30" s="159"/>
      <c r="V30" s="159"/>
      <c r="W30" s="159">
        <v>1501364720</v>
      </c>
      <c r="X30" s="159">
        <v>4379804327</v>
      </c>
      <c r="Y30" s="159">
        <v>-2878439607</v>
      </c>
      <c r="Z30" s="141">
        <v>-65.72</v>
      </c>
      <c r="AA30" s="157">
        <v>1440272139</v>
      </c>
    </row>
    <row r="31" spans="1:27" ht="12.75">
      <c r="A31" s="138" t="s">
        <v>77</v>
      </c>
      <c r="B31" s="136"/>
      <c r="C31" s="155">
        <v>3475231177</v>
      </c>
      <c r="D31" s="155"/>
      <c r="E31" s="156">
        <v>2825996061</v>
      </c>
      <c r="F31" s="60">
        <v>4733144139</v>
      </c>
      <c r="G31" s="60">
        <v>135439143</v>
      </c>
      <c r="H31" s="60">
        <v>361994737</v>
      </c>
      <c r="I31" s="60">
        <v>370662279</v>
      </c>
      <c r="J31" s="60">
        <v>868096159</v>
      </c>
      <c r="K31" s="60">
        <v>401899038</v>
      </c>
      <c r="L31" s="60">
        <v>368972916</v>
      </c>
      <c r="M31" s="60">
        <v>282181826</v>
      </c>
      <c r="N31" s="60">
        <v>1053053780</v>
      </c>
      <c r="O31" s="60">
        <v>233044312</v>
      </c>
      <c r="P31" s="60">
        <v>211594891</v>
      </c>
      <c r="Q31" s="60">
        <v>361152476</v>
      </c>
      <c r="R31" s="60">
        <v>805791679</v>
      </c>
      <c r="S31" s="60"/>
      <c r="T31" s="60"/>
      <c r="U31" s="60"/>
      <c r="V31" s="60"/>
      <c r="W31" s="60">
        <v>2726941618</v>
      </c>
      <c r="X31" s="60">
        <v>227452032</v>
      </c>
      <c r="Y31" s="60">
        <v>2499489586</v>
      </c>
      <c r="Z31" s="140">
        <v>1098.91</v>
      </c>
      <c r="AA31" s="155">
        <v>4733144139</v>
      </c>
    </row>
    <row r="32" spans="1:27" ht="12.75">
      <c r="A32" s="135" t="s">
        <v>78</v>
      </c>
      <c r="B32" s="136"/>
      <c r="C32" s="153">
        <f aca="true" t="shared" si="6" ref="C32:Y32">SUM(C33:C37)</f>
        <v>3871495158</v>
      </c>
      <c r="D32" s="153">
        <f>SUM(D33:D37)</f>
        <v>0</v>
      </c>
      <c r="E32" s="154">
        <f t="shared" si="6"/>
        <v>4200493222</v>
      </c>
      <c r="F32" s="100">
        <f t="shared" si="6"/>
        <v>4553653018</v>
      </c>
      <c r="G32" s="100">
        <f t="shared" si="6"/>
        <v>267997726</v>
      </c>
      <c r="H32" s="100">
        <f t="shared" si="6"/>
        <v>264907377</v>
      </c>
      <c r="I32" s="100">
        <f t="shared" si="6"/>
        <v>384312551</v>
      </c>
      <c r="J32" s="100">
        <f t="shared" si="6"/>
        <v>917217654</v>
      </c>
      <c r="K32" s="100">
        <f t="shared" si="6"/>
        <v>363288449</v>
      </c>
      <c r="L32" s="100">
        <f t="shared" si="6"/>
        <v>361732174</v>
      </c>
      <c r="M32" s="100">
        <f t="shared" si="6"/>
        <v>376949685</v>
      </c>
      <c r="N32" s="100">
        <f t="shared" si="6"/>
        <v>1101970308</v>
      </c>
      <c r="O32" s="100">
        <f t="shared" si="6"/>
        <v>353776557</v>
      </c>
      <c r="P32" s="100">
        <f t="shared" si="6"/>
        <v>332729356</v>
      </c>
      <c r="Q32" s="100">
        <f t="shared" si="6"/>
        <v>336996636</v>
      </c>
      <c r="R32" s="100">
        <f t="shared" si="6"/>
        <v>1023502549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3042690511</v>
      </c>
      <c r="X32" s="100">
        <f t="shared" si="6"/>
        <v>3034806246</v>
      </c>
      <c r="Y32" s="100">
        <f t="shared" si="6"/>
        <v>7884265</v>
      </c>
      <c r="Z32" s="137">
        <f>+IF(X32&lt;&gt;0,+(Y32/X32)*100,0)</f>
        <v>0.2597946742198711</v>
      </c>
      <c r="AA32" s="153">
        <f>SUM(AA33:AA37)</f>
        <v>4553653018</v>
      </c>
    </row>
    <row r="33" spans="1:27" ht="12.75">
      <c r="A33" s="138" t="s">
        <v>79</v>
      </c>
      <c r="B33" s="136"/>
      <c r="C33" s="155">
        <v>607505804</v>
      </c>
      <c r="D33" s="155"/>
      <c r="E33" s="156">
        <v>269256145</v>
      </c>
      <c r="F33" s="60">
        <v>271028487</v>
      </c>
      <c r="G33" s="60">
        <v>38747810</v>
      </c>
      <c r="H33" s="60">
        <v>36755194</v>
      </c>
      <c r="I33" s="60">
        <v>47916868</v>
      </c>
      <c r="J33" s="60">
        <v>123419872</v>
      </c>
      <c r="K33" s="60">
        <v>49784492</v>
      </c>
      <c r="L33" s="60">
        <v>22256115</v>
      </c>
      <c r="M33" s="60">
        <v>37010380</v>
      </c>
      <c r="N33" s="60">
        <v>109050987</v>
      </c>
      <c r="O33" s="60">
        <v>22627687</v>
      </c>
      <c r="P33" s="60">
        <v>22031144</v>
      </c>
      <c r="Q33" s="60">
        <v>32478846</v>
      </c>
      <c r="R33" s="60">
        <v>77137677</v>
      </c>
      <c r="S33" s="60"/>
      <c r="T33" s="60"/>
      <c r="U33" s="60"/>
      <c r="V33" s="60"/>
      <c r="W33" s="60">
        <v>309608536</v>
      </c>
      <c r="X33" s="60">
        <v>216538540</v>
      </c>
      <c r="Y33" s="60">
        <v>93069996</v>
      </c>
      <c r="Z33" s="140">
        <v>42.98</v>
      </c>
      <c r="AA33" s="155">
        <v>271028487</v>
      </c>
    </row>
    <row r="34" spans="1:27" ht="12.75">
      <c r="A34" s="138" t="s">
        <v>80</v>
      </c>
      <c r="B34" s="136"/>
      <c r="C34" s="155">
        <v>524078420</v>
      </c>
      <c r="D34" s="155"/>
      <c r="E34" s="156">
        <v>374266671</v>
      </c>
      <c r="F34" s="60">
        <v>353430561</v>
      </c>
      <c r="G34" s="60">
        <v>45636382</v>
      </c>
      <c r="H34" s="60">
        <v>52799562</v>
      </c>
      <c r="I34" s="60">
        <v>59987222</v>
      </c>
      <c r="J34" s="60">
        <v>158423166</v>
      </c>
      <c r="K34" s="60">
        <v>55343632</v>
      </c>
      <c r="L34" s="60">
        <v>27807194</v>
      </c>
      <c r="M34" s="60">
        <v>29725447</v>
      </c>
      <c r="N34" s="60">
        <v>112876273</v>
      </c>
      <c r="O34" s="60">
        <v>27585324</v>
      </c>
      <c r="P34" s="60">
        <v>28748314</v>
      </c>
      <c r="Q34" s="60">
        <v>30308123</v>
      </c>
      <c r="R34" s="60">
        <v>86641761</v>
      </c>
      <c r="S34" s="60"/>
      <c r="T34" s="60"/>
      <c r="U34" s="60"/>
      <c r="V34" s="60"/>
      <c r="W34" s="60">
        <v>357941200</v>
      </c>
      <c r="X34" s="60">
        <v>311191797</v>
      </c>
      <c r="Y34" s="60">
        <v>46749403</v>
      </c>
      <c r="Z34" s="140">
        <v>15.02</v>
      </c>
      <c r="AA34" s="155">
        <v>353430561</v>
      </c>
    </row>
    <row r="35" spans="1:27" ht="12.75">
      <c r="A35" s="138" t="s">
        <v>81</v>
      </c>
      <c r="B35" s="136"/>
      <c r="C35" s="155">
        <v>1720437965</v>
      </c>
      <c r="D35" s="155"/>
      <c r="E35" s="156">
        <v>2482818856</v>
      </c>
      <c r="F35" s="60">
        <v>2466567499</v>
      </c>
      <c r="G35" s="60">
        <v>123556711</v>
      </c>
      <c r="H35" s="60">
        <v>110092743</v>
      </c>
      <c r="I35" s="60">
        <v>188071578</v>
      </c>
      <c r="J35" s="60">
        <v>421721032</v>
      </c>
      <c r="K35" s="60">
        <v>175909382</v>
      </c>
      <c r="L35" s="60">
        <v>194411966</v>
      </c>
      <c r="M35" s="60">
        <v>207069254</v>
      </c>
      <c r="N35" s="60">
        <v>577390602</v>
      </c>
      <c r="O35" s="60">
        <v>223428119</v>
      </c>
      <c r="P35" s="60">
        <v>202147483</v>
      </c>
      <c r="Q35" s="60">
        <v>187174884</v>
      </c>
      <c r="R35" s="60">
        <v>612750486</v>
      </c>
      <c r="S35" s="60"/>
      <c r="T35" s="60"/>
      <c r="U35" s="60"/>
      <c r="V35" s="60"/>
      <c r="W35" s="60">
        <v>1611862120</v>
      </c>
      <c r="X35" s="60">
        <v>1690316131</v>
      </c>
      <c r="Y35" s="60">
        <v>-78454011</v>
      </c>
      <c r="Z35" s="140">
        <v>-4.64</v>
      </c>
      <c r="AA35" s="155">
        <v>2466567499</v>
      </c>
    </row>
    <row r="36" spans="1:27" ht="12.75">
      <c r="A36" s="138" t="s">
        <v>82</v>
      </c>
      <c r="B36" s="136"/>
      <c r="C36" s="155">
        <v>510005579</v>
      </c>
      <c r="D36" s="155"/>
      <c r="E36" s="156">
        <v>466663667</v>
      </c>
      <c r="F36" s="60">
        <v>846136451</v>
      </c>
      <c r="G36" s="60">
        <v>17006662</v>
      </c>
      <c r="H36" s="60">
        <v>31039271</v>
      </c>
      <c r="I36" s="60">
        <v>40072985</v>
      </c>
      <c r="J36" s="60">
        <v>88118918</v>
      </c>
      <c r="K36" s="60">
        <v>41954649</v>
      </c>
      <c r="L36" s="60">
        <v>70713932</v>
      </c>
      <c r="M36" s="60">
        <v>57765992</v>
      </c>
      <c r="N36" s="60">
        <v>170434573</v>
      </c>
      <c r="O36" s="60">
        <v>31772588</v>
      </c>
      <c r="P36" s="60">
        <v>34174821</v>
      </c>
      <c r="Q36" s="60">
        <v>37063690</v>
      </c>
      <c r="R36" s="60">
        <v>103011099</v>
      </c>
      <c r="S36" s="60"/>
      <c r="T36" s="60"/>
      <c r="U36" s="60"/>
      <c r="V36" s="60"/>
      <c r="W36" s="60">
        <v>361564590</v>
      </c>
      <c r="X36" s="60">
        <v>351845088</v>
      </c>
      <c r="Y36" s="60">
        <v>9719502</v>
      </c>
      <c r="Z36" s="140">
        <v>2.76</v>
      </c>
      <c r="AA36" s="155">
        <v>846136451</v>
      </c>
    </row>
    <row r="37" spans="1:27" ht="12.75">
      <c r="A37" s="138" t="s">
        <v>83</v>
      </c>
      <c r="B37" s="136"/>
      <c r="C37" s="157">
        <v>509467390</v>
      </c>
      <c r="D37" s="157"/>
      <c r="E37" s="158">
        <v>607487883</v>
      </c>
      <c r="F37" s="159">
        <v>616490020</v>
      </c>
      <c r="G37" s="159">
        <v>43050161</v>
      </c>
      <c r="H37" s="159">
        <v>34220607</v>
      </c>
      <c r="I37" s="159">
        <v>48263898</v>
      </c>
      <c r="J37" s="159">
        <v>125534666</v>
      </c>
      <c r="K37" s="159">
        <v>40296294</v>
      </c>
      <c r="L37" s="159">
        <v>46542967</v>
      </c>
      <c r="M37" s="159">
        <v>45378612</v>
      </c>
      <c r="N37" s="159">
        <v>132217873</v>
      </c>
      <c r="O37" s="159">
        <v>48362839</v>
      </c>
      <c r="P37" s="159">
        <v>45627594</v>
      </c>
      <c r="Q37" s="159">
        <v>49971093</v>
      </c>
      <c r="R37" s="159">
        <v>143961526</v>
      </c>
      <c r="S37" s="159"/>
      <c r="T37" s="159"/>
      <c r="U37" s="159"/>
      <c r="V37" s="159"/>
      <c r="W37" s="159">
        <v>401714065</v>
      </c>
      <c r="X37" s="159">
        <v>464914690</v>
      </c>
      <c r="Y37" s="159">
        <v>-63200625</v>
      </c>
      <c r="Z37" s="141">
        <v>-13.59</v>
      </c>
      <c r="AA37" s="157">
        <v>616490020</v>
      </c>
    </row>
    <row r="38" spans="1:27" ht="12.75">
      <c r="A38" s="135" t="s">
        <v>84</v>
      </c>
      <c r="B38" s="142"/>
      <c r="C38" s="153">
        <f aca="true" t="shared" si="7" ref="C38:Y38">SUM(C39:C41)</f>
        <v>2449289586</v>
      </c>
      <c r="D38" s="153">
        <f>SUM(D39:D41)</f>
        <v>0</v>
      </c>
      <c r="E38" s="154">
        <f t="shared" si="7"/>
        <v>2946347995</v>
      </c>
      <c r="F38" s="100">
        <f t="shared" si="7"/>
        <v>3282029302</v>
      </c>
      <c r="G38" s="100">
        <f t="shared" si="7"/>
        <v>147809576</v>
      </c>
      <c r="H38" s="100">
        <f t="shared" si="7"/>
        <v>162016226</v>
      </c>
      <c r="I38" s="100">
        <f t="shared" si="7"/>
        <v>207716661</v>
      </c>
      <c r="J38" s="100">
        <f t="shared" si="7"/>
        <v>517542463</v>
      </c>
      <c r="K38" s="100">
        <f t="shared" si="7"/>
        <v>251707635</v>
      </c>
      <c r="L38" s="100">
        <f t="shared" si="7"/>
        <v>229485111</v>
      </c>
      <c r="M38" s="100">
        <f t="shared" si="7"/>
        <v>244217573</v>
      </c>
      <c r="N38" s="100">
        <f t="shared" si="7"/>
        <v>725410319</v>
      </c>
      <c r="O38" s="100">
        <f t="shared" si="7"/>
        <v>222865931</v>
      </c>
      <c r="P38" s="100">
        <f t="shared" si="7"/>
        <v>184208489</v>
      </c>
      <c r="Q38" s="100">
        <f t="shared" si="7"/>
        <v>249509790</v>
      </c>
      <c r="R38" s="100">
        <f t="shared" si="7"/>
        <v>656584210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1899536992</v>
      </c>
      <c r="X38" s="100">
        <f t="shared" si="7"/>
        <v>2507662820</v>
      </c>
      <c r="Y38" s="100">
        <f t="shared" si="7"/>
        <v>-608125828</v>
      </c>
      <c r="Z38" s="137">
        <f>+IF(X38&lt;&gt;0,+(Y38/X38)*100,0)</f>
        <v>-24.250701615458812</v>
      </c>
      <c r="AA38" s="153">
        <f>SUM(AA39:AA41)</f>
        <v>3282029302</v>
      </c>
    </row>
    <row r="39" spans="1:27" ht="12.75">
      <c r="A39" s="138" t="s">
        <v>85</v>
      </c>
      <c r="B39" s="136"/>
      <c r="C39" s="155">
        <v>650440885</v>
      </c>
      <c r="D39" s="155"/>
      <c r="E39" s="156">
        <v>1034345880</v>
      </c>
      <c r="F39" s="60">
        <v>1042708204</v>
      </c>
      <c r="G39" s="60">
        <v>44206749</v>
      </c>
      <c r="H39" s="60">
        <v>38839903</v>
      </c>
      <c r="I39" s="60">
        <v>65562442</v>
      </c>
      <c r="J39" s="60">
        <v>148609094</v>
      </c>
      <c r="K39" s="60">
        <v>61870868</v>
      </c>
      <c r="L39" s="60">
        <v>68408597</v>
      </c>
      <c r="M39" s="60">
        <v>73614744</v>
      </c>
      <c r="N39" s="60">
        <v>203894209</v>
      </c>
      <c r="O39" s="60">
        <v>79097211</v>
      </c>
      <c r="P39" s="60">
        <v>66946242</v>
      </c>
      <c r="Q39" s="60">
        <v>83604628</v>
      </c>
      <c r="R39" s="60">
        <v>229648081</v>
      </c>
      <c r="S39" s="60"/>
      <c r="T39" s="60"/>
      <c r="U39" s="60"/>
      <c r="V39" s="60"/>
      <c r="W39" s="60">
        <v>582151384</v>
      </c>
      <c r="X39" s="60">
        <v>796999118</v>
      </c>
      <c r="Y39" s="60">
        <v>-214847734</v>
      </c>
      <c r="Z39" s="140">
        <v>-26.96</v>
      </c>
      <c r="AA39" s="155">
        <v>1042708204</v>
      </c>
    </row>
    <row r="40" spans="1:27" ht="12.75">
      <c r="A40" s="138" t="s">
        <v>86</v>
      </c>
      <c r="B40" s="136"/>
      <c r="C40" s="155">
        <v>1768862814</v>
      </c>
      <c r="D40" s="155"/>
      <c r="E40" s="156">
        <v>1647939162</v>
      </c>
      <c r="F40" s="60">
        <v>2076104213</v>
      </c>
      <c r="G40" s="60">
        <v>101400354</v>
      </c>
      <c r="H40" s="60">
        <v>121343959</v>
      </c>
      <c r="I40" s="60">
        <v>139645253</v>
      </c>
      <c r="J40" s="60">
        <v>362389566</v>
      </c>
      <c r="K40" s="60">
        <v>187637849</v>
      </c>
      <c r="L40" s="60">
        <v>149500312</v>
      </c>
      <c r="M40" s="60">
        <v>160296982</v>
      </c>
      <c r="N40" s="60">
        <v>497435143</v>
      </c>
      <c r="O40" s="60">
        <v>133346050</v>
      </c>
      <c r="P40" s="60">
        <v>103222759</v>
      </c>
      <c r="Q40" s="60">
        <v>154585677</v>
      </c>
      <c r="R40" s="60">
        <v>391154486</v>
      </c>
      <c r="S40" s="60"/>
      <c r="T40" s="60"/>
      <c r="U40" s="60"/>
      <c r="V40" s="60"/>
      <c r="W40" s="60">
        <v>1250979195</v>
      </c>
      <c r="X40" s="60">
        <v>1508245093</v>
      </c>
      <c r="Y40" s="60">
        <v>-257265898</v>
      </c>
      <c r="Z40" s="140">
        <v>-17.06</v>
      </c>
      <c r="AA40" s="155">
        <v>2076104213</v>
      </c>
    </row>
    <row r="41" spans="1:27" ht="12.75">
      <c r="A41" s="138" t="s">
        <v>87</v>
      </c>
      <c r="B41" s="136"/>
      <c r="C41" s="155">
        <v>29985887</v>
      </c>
      <c r="D41" s="155"/>
      <c r="E41" s="156">
        <v>264062953</v>
      </c>
      <c r="F41" s="60">
        <v>163216885</v>
      </c>
      <c r="G41" s="60">
        <v>2202473</v>
      </c>
      <c r="H41" s="60">
        <v>1832364</v>
      </c>
      <c r="I41" s="60">
        <v>2508966</v>
      </c>
      <c r="J41" s="60">
        <v>6543803</v>
      </c>
      <c r="K41" s="60">
        <v>2198918</v>
      </c>
      <c r="L41" s="60">
        <v>11576202</v>
      </c>
      <c r="M41" s="60">
        <v>10305847</v>
      </c>
      <c r="N41" s="60">
        <v>24080967</v>
      </c>
      <c r="O41" s="60">
        <v>10422670</v>
      </c>
      <c r="P41" s="60">
        <v>14039488</v>
      </c>
      <c r="Q41" s="60">
        <v>11319485</v>
      </c>
      <c r="R41" s="60">
        <v>35781643</v>
      </c>
      <c r="S41" s="60"/>
      <c r="T41" s="60"/>
      <c r="U41" s="60"/>
      <c r="V41" s="60"/>
      <c r="W41" s="60">
        <v>66406413</v>
      </c>
      <c r="X41" s="60">
        <v>202418609</v>
      </c>
      <c r="Y41" s="60">
        <v>-136012196</v>
      </c>
      <c r="Z41" s="140">
        <v>-67.19</v>
      </c>
      <c r="AA41" s="155">
        <v>163216885</v>
      </c>
    </row>
    <row r="42" spans="1:27" ht="12.75">
      <c r="A42" s="135" t="s">
        <v>88</v>
      </c>
      <c r="B42" s="142"/>
      <c r="C42" s="153">
        <f aca="true" t="shared" si="8" ref="C42:Y42">SUM(C43:C46)</f>
        <v>15137444993</v>
      </c>
      <c r="D42" s="153">
        <f>SUM(D43:D46)</f>
        <v>0</v>
      </c>
      <c r="E42" s="154">
        <f t="shared" si="8"/>
        <v>15388317205</v>
      </c>
      <c r="F42" s="100">
        <f t="shared" si="8"/>
        <v>15240095036</v>
      </c>
      <c r="G42" s="100">
        <f t="shared" si="8"/>
        <v>330534600</v>
      </c>
      <c r="H42" s="100">
        <f t="shared" si="8"/>
        <v>1509713369</v>
      </c>
      <c r="I42" s="100">
        <f t="shared" si="8"/>
        <v>1553063948</v>
      </c>
      <c r="J42" s="100">
        <f t="shared" si="8"/>
        <v>3393311917</v>
      </c>
      <c r="K42" s="100">
        <f t="shared" si="8"/>
        <v>2094405175</v>
      </c>
      <c r="L42" s="100">
        <f t="shared" si="8"/>
        <v>1128996314</v>
      </c>
      <c r="M42" s="100">
        <f t="shared" si="8"/>
        <v>1109721814</v>
      </c>
      <c r="N42" s="100">
        <f t="shared" si="8"/>
        <v>4333123303</v>
      </c>
      <c r="O42" s="100">
        <f t="shared" si="8"/>
        <v>1088322044</v>
      </c>
      <c r="P42" s="100">
        <f t="shared" si="8"/>
        <v>1097886048</v>
      </c>
      <c r="Q42" s="100">
        <f t="shared" si="8"/>
        <v>821318710</v>
      </c>
      <c r="R42" s="100">
        <f t="shared" si="8"/>
        <v>3007526802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10733962022</v>
      </c>
      <c r="X42" s="100">
        <f t="shared" si="8"/>
        <v>12032346424</v>
      </c>
      <c r="Y42" s="100">
        <f t="shared" si="8"/>
        <v>-1298384402</v>
      </c>
      <c r="Z42" s="137">
        <f>+IF(X42&lt;&gt;0,+(Y42/X42)*100,0)</f>
        <v>-10.790783079601265</v>
      </c>
      <c r="AA42" s="153">
        <f>SUM(AA43:AA46)</f>
        <v>15240095036</v>
      </c>
    </row>
    <row r="43" spans="1:27" ht="12.75">
      <c r="A43" s="138" t="s">
        <v>89</v>
      </c>
      <c r="B43" s="136"/>
      <c r="C43" s="155">
        <v>10598800855</v>
      </c>
      <c r="D43" s="155"/>
      <c r="E43" s="156">
        <v>10073638312</v>
      </c>
      <c r="F43" s="60">
        <v>10078534802</v>
      </c>
      <c r="G43" s="60">
        <v>184144694</v>
      </c>
      <c r="H43" s="60">
        <v>1146562862</v>
      </c>
      <c r="I43" s="60">
        <v>1148265443</v>
      </c>
      <c r="J43" s="60">
        <v>2478972999</v>
      </c>
      <c r="K43" s="60">
        <v>1517719337</v>
      </c>
      <c r="L43" s="60">
        <v>750188823</v>
      </c>
      <c r="M43" s="60">
        <v>712321880</v>
      </c>
      <c r="N43" s="60">
        <v>2980230040</v>
      </c>
      <c r="O43" s="60">
        <v>685064705</v>
      </c>
      <c r="P43" s="60">
        <v>715502484</v>
      </c>
      <c r="Q43" s="60">
        <v>682225475</v>
      </c>
      <c r="R43" s="60">
        <v>2082792664</v>
      </c>
      <c r="S43" s="60"/>
      <c r="T43" s="60"/>
      <c r="U43" s="60"/>
      <c r="V43" s="60"/>
      <c r="W43" s="60">
        <v>7541995703</v>
      </c>
      <c r="X43" s="60">
        <v>7953873280</v>
      </c>
      <c r="Y43" s="60">
        <v>-411877577</v>
      </c>
      <c r="Z43" s="140">
        <v>-5.18</v>
      </c>
      <c r="AA43" s="155">
        <v>10078534802</v>
      </c>
    </row>
    <row r="44" spans="1:27" ht="12.75">
      <c r="A44" s="138" t="s">
        <v>90</v>
      </c>
      <c r="B44" s="136"/>
      <c r="C44" s="155">
        <v>2713121147</v>
      </c>
      <c r="D44" s="155"/>
      <c r="E44" s="156">
        <v>3128834456</v>
      </c>
      <c r="F44" s="60">
        <v>3192588901</v>
      </c>
      <c r="G44" s="60">
        <v>63463308</v>
      </c>
      <c r="H44" s="60">
        <v>258168297</v>
      </c>
      <c r="I44" s="60">
        <v>292859125</v>
      </c>
      <c r="J44" s="60">
        <v>614490730</v>
      </c>
      <c r="K44" s="60">
        <v>438091613</v>
      </c>
      <c r="L44" s="60">
        <v>250378341</v>
      </c>
      <c r="M44" s="60">
        <v>256866029</v>
      </c>
      <c r="N44" s="60">
        <v>945335983</v>
      </c>
      <c r="O44" s="60">
        <v>251757566</v>
      </c>
      <c r="P44" s="60">
        <v>262902344</v>
      </c>
      <c r="Q44" s="60">
        <v>33463865</v>
      </c>
      <c r="R44" s="60">
        <v>548123775</v>
      </c>
      <c r="S44" s="60"/>
      <c r="T44" s="60"/>
      <c r="U44" s="60"/>
      <c r="V44" s="60"/>
      <c r="W44" s="60">
        <v>2107950488</v>
      </c>
      <c r="X44" s="60">
        <v>2392591122</v>
      </c>
      <c r="Y44" s="60">
        <v>-284640634</v>
      </c>
      <c r="Z44" s="140">
        <v>-11.9</v>
      </c>
      <c r="AA44" s="155">
        <v>3192588901</v>
      </c>
    </row>
    <row r="45" spans="1:27" ht="12.75">
      <c r="A45" s="138" t="s">
        <v>91</v>
      </c>
      <c r="B45" s="136"/>
      <c r="C45" s="157">
        <v>548132543</v>
      </c>
      <c r="D45" s="157"/>
      <c r="E45" s="158">
        <v>1107045895</v>
      </c>
      <c r="F45" s="159">
        <v>883402031</v>
      </c>
      <c r="G45" s="159">
        <v>30116823</v>
      </c>
      <c r="H45" s="159">
        <v>30138931</v>
      </c>
      <c r="I45" s="159">
        <v>34911762</v>
      </c>
      <c r="J45" s="159">
        <v>95167516</v>
      </c>
      <c r="K45" s="159">
        <v>38177791</v>
      </c>
      <c r="L45" s="159">
        <v>48384888</v>
      </c>
      <c r="M45" s="159">
        <v>60421368</v>
      </c>
      <c r="N45" s="159">
        <v>146984047</v>
      </c>
      <c r="O45" s="159">
        <v>61190950</v>
      </c>
      <c r="P45" s="159">
        <v>39600672</v>
      </c>
      <c r="Q45" s="159">
        <v>54796036</v>
      </c>
      <c r="R45" s="159">
        <v>155587658</v>
      </c>
      <c r="S45" s="159"/>
      <c r="T45" s="159"/>
      <c r="U45" s="159"/>
      <c r="V45" s="159"/>
      <c r="W45" s="159">
        <v>397739221</v>
      </c>
      <c r="X45" s="159">
        <v>847156195</v>
      </c>
      <c r="Y45" s="159">
        <v>-449416974</v>
      </c>
      <c r="Z45" s="141">
        <v>-53.05</v>
      </c>
      <c r="AA45" s="157">
        <v>883402031</v>
      </c>
    </row>
    <row r="46" spans="1:27" ht="12.75">
      <c r="A46" s="138" t="s">
        <v>92</v>
      </c>
      <c r="B46" s="136"/>
      <c r="C46" s="155">
        <v>1277390448</v>
      </c>
      <c r="D46" s="155"/>
      <c r="E46" s="156">
        <v>1078798542</v>
      </c>
      <c r="F46" s="60">
        <v>1085569302</v>
      </c>
      <c r="G46" s="60">
        <v>52809775</v>
      </c>
      <c r="H46" s="60">
        <v>74843279</v>
      </c>
      <c r="I46" s="60">
        <v>77027618</v>
      </c>
      <c r="J46" s="60">
        <v>204680672</v>
      </c>
      <c r="K46" s="60">
        <v>100416434</v>
      </c>
      <c r="L46" s="60">
        <v>80044262</v>
      </c>
      <c r="M46" s="60">
        <v>80112537</v>
      </c>
      <c r="N46" s="60">
        <v>260573233</v>
      </c>
      <c r="O46" s="60">
        <v>90308823</v>
      </c>
      <c r="P46" s="60">
        <v>79880548</v>
      </c>
      <c r="Q46" s="60">
        <v>50833334</v>
      </c>
      <c r="R46" s="60">
        <v>221022705</v>
      </c>
      <c r="S46" s="60"/>
      <c r="T46" s="60"/>
      <c r="U46" s="60"/>
      <c r="V46" s="60"/>
      <c r="W46" s="60">
        <v>686276610</v>
      </c>
      <c r="X46" s="60">
        <v>838725827</v>
      </c>
      <c r="Y46" s="60">
        <v>-152449217</v>
      </c>
      <c r="Z46" s="140">
        <v>-18.18</v>
      </c>
      <c r="AA46" s="155">
        <v>1085569302</v>
      </c>
    </row>
    <row r="47" spans="1:27" ht="12.75">
      <c r="A47" s="135" t="s">
        <v>93</v>
      </c>
      <c r="B47" s="142" t="s">
        <v>94</v>
      </c>
      <c r="C47" s="153">
        <v>199259582</v>
      </c>
      <c r="D47" s="153"/>
      <c r="E47" s="154">
        <v>171862824</v>
      </c>
      <c r="F47" s="100">
        <v>179953110</v>
      </c>
      <c r="G47" s="100">
        <v>11963595</v>
      </c>
      <c r="H47" s="100">
        <v>12183420</v>
      </c>
      <c r="I47" s="100">
        <v>12505093</v>
      </c>
      <c r="J47" s="100">
        <v>36652108</v>
      </c>
      <c r="K47" s="100">
        <v>15884742</v>
      </c>
      <c r="L47" s="100">
        <v>13227966</v>
      </c>
      <c r="M47" s="100">
        <v>9230205</v>
      </c>
      <c r="N47" s="100">
        <v>38342913</v>
      </c>
      <c r="O47" s="100">
        <v>16095635</v>
      </c>
      <c r="P47" s="100">
        <v>13000630</v>
      </c>
      <c r="Q47" s="100">
        <v>7262770</v>
      </c>
      <c r="R47" s="100">
        <v>36359035</v>
      </c>
      <c r="S47" s="100"/>
      <c r="T47" s="100"/>
      <c r="U47" s="100"/>
      <c r="V47" s="100"/>
      <c r="W47" s="100">
        <v>111354056</v>
      </c>
      <c r="X47" s="100">
        <v>131388842</v>
      </c>
      <c r="Y47" s="100">
        <v>-20034786</v>
      </c>
      <c r="Z47" s="137">
        <v>-15.25</v>
      </c>
      <c r="AA47" s="153">
        <v>179953110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27361309227</v>
      </c>
      <c r="D48" s="168">
        <f>+D28+D32+D38+D42+D47</f>
        <v>0</v>
      </c>
      <c r="E48" s="169">
        <f t="shared" si="9"/>
        <v>29995329349</v>
      </c>
      <c r="F48" s="73">
        <f t="shared" si="9"/>
        <v>30674904270</v>
      </c>
      <c r="G48" s="73">
        <f t="shared" si="9"/>
        <v>1073429289</v>
      </c>
      <c r="H48" s="73">
        <f t="shared" si="9"/>
        <v>2508569097</v>
      </c>
      <c r="I48" s="73">
        <f t="shared" si="9"/>
        <v>2759961236</v>
      </c>
      <c r="J48" s="73">
        <f t="shared" si="9"/>
        <v>6341959622</v>
      </c>
      <c r="K48" s="73">
        <f t="shared" si="9"/>
        <v>3333256770</v>
      </c>
      <c r="L48" s="73">
        <f t="shared" si="9"/>
        <v>2605434348</v>
      </c>
      <c r="M48" s="73">
        <f t="shared" si="9"/>
        <v>2432947325</v>
      </c>
      <c r="N48" s="73">
        <f t="shared" si="9"/>
        <v>8371638443</v>
      </c>
      <c r="O48" s="73">
        <f t="shared" si="9"/>
        <v>2183000934</v>
      </c>
      <c r="P48" s="73">
        <f t="shared" si="9"/>
        <v>2029015229</v>
      </c>
      <c r="Q48" s="73">
        <f t="shared" si="9"/>
        <v>2009193306</v>
      </c>
      <c r="R48" s="73">
        <f t="shared" si="9"/>
        <v>6221209469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20934807534</v>
      </c>
      <c r="X48" s="73">
        <f t="shared" si="9"/>
        <v>23261009965</v>
      </c>
      <c r="Y48" s="73">
        <f t="shared" si="9"/>
        <v>-2326202431</v>
      </c>
      <c r="Z48" s="170">
        <f>+IF(X48&lt;&gt;0,+(Y48/X48)*100,0)</f>
        <v>-10.00043607091933</v>
      </c>
      <c r="AA48" s="168">
        <f>+AA28+AA32+AA38+AA42+AA47</f>
        <v>30674904270</v>
      </c>
    </row>
    <row r="49" spans="1:27" ht="12.75">
      <c r="A49" s="148" t="s">
        <v>49</v>
      </c>
      <c r="B49" s="149"/>
      <c r="C49" s="171">
        <f aca="true" t="shared" si="10" ref="C49:Y49">+C25-C48</f>
        <v>3039761504</v>
      </c>
      <c r="D49" s="171">
        <f>+D25-D48</f>
        <v>0</v>
      </c>
      <c r="E49" s="172">
        <f t="shared" si="10"/>
        <v>2713410270</v>
      </c>
      <c r="F49" s="173">
        <f t="shared" si="10"/>
        <v>2473305959</v>
      </c>
      <c r="G49" s="173">
        <f t="shared" si="10"/>
        <v>1953430404</v>
      </c>
      <c r="H49" s="173">
        <f t="shared" si="10"/>
        <v>433265786</v>
      </c>
      <c r="I49" s="173">
        <f t="shared" si="10"/>
        <v>-594173289</v>
      </c>
      <c r="J49" s="173">
        <f t="shared" si="10"/>
        <v>1792522901</v>
      </c>
      <c r="K49" s="173">
        <f t="shared" si="10"/>
        <v>-611317705</v>
      </c>
      <c r="L49" s="173">
        <f t="shared" si="10"/>
        <v>-413634700</v>
      </c>
      <c r="M49" s="173">
        <f t="shared" si="10"/>
        <v>289408813</v>
      </c>
      <c r="N49" s="173">
        <f t="shared" si="10"/>
        <v>-735543592</v>
      </c>
      <c r="O49" s="173">
        <f t="shared" si="10"/>
        <v>695791459</v>
      </c>
      <c r="P49" s="173">
        <f t="shared" si="10"/>
        <v>129919039</v>
      </c>
      <c r="Q49" s="173">
        <f t="shared" si="10"/>
        <v>1642532204</v>
      </c>
      <c r="R49" s="173">
        <f t="shared" si="10"/>
        <v>2468242702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3525222011</v>
      </c>
      <c r="X49" s="173">
        <f>IF(F25=F48,0,X25-X48)</f>
        <v>2161446816</v>
      </c>
      <c r="Y49" s="173">
        <f t="shared" si="10"/>
        <v>1363775195</v>
      </c>
      <c r="Z49" s="174">
        <f>+IF(X49&lt;&gt;0,+(Y49/X49)*100,0)</f>
        <v>63.095477756136475</v>
      </c>
      <c r="AA49" s="171">
        <f>+AA25-AA48</f>
        <v>2473305959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5912583707</v>
      </c>
      <c r="D5" s="155">
        <v>0</v>
      </c>
      <c r="E5" s="156">
        <v>6514409101</v>
      </c>
      <c r="F5" s="60">
        <v>6604409101</v>
      </c>
      <c r="G5" s="60">
        <v>528528232</v>
      </c>
      <c r="H5" s="60">
        <v>540759812</v>
      </c>
      <c r="I5" s="60">
        <v>475731525</v>
      </c>
      <c r="J5" s="60">
        <v>1545019569</v>
      </c>
      <c r="K5" s="60">
        <v>582878143</v>
      </c>
      <c r="L5" s="60">
        <v>574170651</v>
      </c>
      <c r="M5" s="60">
        <v>571772110</v>
      </c>
      <c r="N5" s="60">
        <v>1728820904</v>
      </c>
      <c r="O5" s="60">
        <v>540714690</v>
      </c>
      <c r="P5" s="60">
        <v>500114894</v>
      </c>
      <c r="Q5" s="60">
        <v>607734590</v>
      </c>
      <c r="R5" s="60">
        <v>1648564174</v>
      </c>
      <c r="S5" s="60">
        <v>0</v>
      </c>
      <c r="T5" s="60">
        <v>0</v>
      </c>
      <c r="U5" s="60">
        <v>0</v>
      </c>
      <c r="V5" s="60">
        <v>0</v>
      </c>
      <c r="W5" s="60">
        <v>4922404647</v>
      </c>
      <c r="X5" s="60">
        <v>4689356602</v>
      </c>
      <c r="Y5" s="60">
        <v>233048045</v>
      </c>
      <c r="Z5" s="140">
        <v>4.97</v>
      </c>
      <c r="AA5" s="155">
        <v>6604409101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10932149910</v>
      </c>
      <c r="D7" s="155">
        <v>0</v>
      </c>
      <c r="E7" s="156">
        <v>11159242854</v>
      </c>
      <c r="F7" s="60">
        <v>11164631937</v>
      </c>
      <c r="G7" s="60">
        <v>1077746245</v>
      </c>
      <c r="H7" s="60">
        <v>1130389471</v>
      </c>
      <c r="I7" s="60">
        <v>855100514</v>
      </c>
      <c r="J7" s="60">
        <v>3063236230</v>
      </c>
      <c r="K7" s="60">
        <v>867579214</v>
      </c>
      <c r="L7" s="60">
        <v>820962820</v>
      </c>
      <c r="M7" s="60">
        <v>808703845</v>
      </c>
      <c r="N7" s="60">
        <v>2497245879</v>
      </c>
      <c r="O7" s="60">
        <v>778046332</v>
      </c>
      <c r="P7" s="60">
        <v>825074806</v>
      </c>
      <c r="Q7" s="60">
        <v>879527228</v>
      </c>
      <c r="R7" s="60">
        <v>2482648366</v>
      </c>
      <c r="S7" s="60">
        <v>0</v>
      </c>
      <c r="T7" s="60">
        <v>0</v>
      </c>
      <c r="U7" s="60">
        <v>0</v>
      </c>
      <c r="V7" s="60">
        <v>0</v>
      </c>
      <c r="W7" s="60">
        <v>8043130475</v>
      </c>
      <c r="X7" s="60">
        <v>8185437861</v>
      </c>
      <c r="Y7" s="60">
        <v>-142307386</v>
      </c>
      <c r="Z7" s="140">
        <v>-1.74</v>
      </c>
      <c r="AA7" s="155">
        <v>11164631937</v>
      </c>
    </row>
    <row r="8" spans="1:27" ht="12.75">
      <c r="A8" s="183" t="s">
        <v>104</v>
      </c>
      <c r="B8" s="182"/>
      <c r="C8" s="155">
        <v>3104736821</v>
      </c>
      <c r="D8" s="155">
        <v>0</v>
      </c>
      <c r="E8" s="156">
        <v>3799291541</v>
      </c>
      <c r="F8" s="60">
        <v>3679291541</v>
      </c>
      <c r="G8" s="60">
        <v>238535764</v>
      </c>
      <c r="H8" s="60">
        <v>378397372</v>
      </c>
      <c r="I8" s="60">
        <v>336365999</v>
      </c>
      <c r="J8" s="60">
        <v>953299135</v>
      </c>
      <c r="K8" s="60">
        <v>412990393</v>
      </c>
      <c r="L8" s="60">
        <v>357589111</v>
      </c>
      <c r="M8" s="60">
        <v>129057798</v>
      </c>
      <c r="N8" s="60">
        <v>899637302</v>
      </c>
      <c r="O8" s="60">
        <v>314452816</v>
      </c>
      <c r="P8" s="60">
        <v>321322783</v>
      </c>
      <c r="Q8" s="60">
        <v>393028046</v>
      </c>
      <c r="R8" s="60">
        <v>1028803645</v>
      </c>
      <c r="S8" s="60">
        <v>0</v>
      </c>
      <c r="T8" s="60">
        <v>0</v>
      </c>
      <c r="U8" s="60">
        <v>0</v>
      </c>
      <c r="V8" s="60">
        <v>0</v>
      </c>
      <c r="W8" s="60">
        <v>2881740082</v>
      </c>
      <c r="X8" s="60">
        <v>3027353099</v>
      </c>
      <c r="Y8" s="60">
        <v>-145613017</v>
      </c>
      <c r="Z8" s="140">
        <v>-4.81</v>
      </c>
      <c r="AA8" s="155">
        <v>3679291541</v>
      </c>
    </row>
    <row r="9" spans="1:27" ht="12.75">
      <c r="A9" s="183" t="s">
        <v>105</v>
      </c>
      <c r="B9" s="182"/>
      <c r="C9" s="155">
        <v>827489844</v>
      </c>
      <c r="D9" s="155">
        <v>0</v>
      </c>
      <c r="E9" s="156">
        <v>1180473464</v>
      </c>
      <c r="F9" s="60">
        <v>1160473464</v>
      </c>
      <c r="G9" s="60">
        <v>70250904</v>
      </c>
      <c r="H9" s="60">
        <v>78219124</v>
      </c>
      <c r="I9" s="60">
        <v>81168830</v>
      </c>
      <c r="J9" s="60">
        <v>229638858</v>
      </c>
      <c r="K9" s="60">
        <v>94936965</v>
      </c>
      <c r="L9" s="60">
        <v>85312410</v>
      </c>
      <c r="M9" s="60">
        <v>75280144</v>
      </c>
      <c r="N9" s="60">
        <v>255529519</v>
      </c>
      <c r="O9" s="60">
        <v>88133526</v>
      </c>
      <c r="P9" s="60">
        <v>74265388</v>
      </c>
      <c r="Q9" s="60">
        <v>84233291</v>
      </c>
      <c r="R9" s="60">
        <v>246632205</v>
      </c>
      <c r="S9" s="60">
        <v>0</v>
      </c>
      <c r="T9" s="60">
        <v>0</v>
      </c>
      <c r="U9" s="60">
        <v>0</v>
      </c>
      <c r="V9" s="60">
        <v>0</v>
      </c>
      <c r="W9" s="60">
        <v>731800582</v>
      </c>
      <c r="X9" s="60">
        <v>738886076</v>
      </c>
      <c r="Y9" s="60">
        <v>-7085494</v>
      </c>
      <c r="Z9" s="140">
        <v>-0.96</v>
      </c>
      <c r="AA9" s="155">
        <v>1160473464</v>
      </c>
    </row>
    <row r="10" spans="1:27" ht="12.75">
      <c r="A10" s="183" t="s">
        <v>106</v>
      </c>
      <c r="B10" s="182"/>
      <c r="C10" s="155">
        <v>1291295046</v>
      </c>
      <c r="D10" s="155">
        <v>0</v>
      </c>
      <c r="E10" s="156">
        <v>1410373400</v>
      </c>
      <c r="F10" s="54">
        <v>1410373400</v>
      </c>
      <c r="G10" s="54">
        <v>114590656</v>
      </c>
      <c r="H10" s="54">
        <v>113937414</v>
      </c>
      <c r="I10" s="54">
        <v>105843493</v>
      </c>
      <c r="J10" s="54">
        <v>334371563</v>
      </c>
      <c r="K10" s="54">
        <v>314123627</v>
      </c>
      <c r="L10" s="54">
        <v>-117748630</v>
      </c>
      <c r="M10" s="54">
        <v>139861690</v>
      </c>
      <c r="N10" s="54">
        <v>336236687</v>
      </c>
      <c r="O10" s="54">
        <v>132942033</v>
      </c>
      <c r="P10" s="54">
        <v>121540039</v>
      </c>
      <c r="Q10" s="54">
        <v>141674753</v>
      </c>
      <c r="R10" s="54">
        <v>396156825</v>
      </c>
      <c r="S10" s="54">
        <v>0</v>
      </c>
      <c r="T10" s="54">
        <v>0</v>
      </c>
      <c r="U10" s="54">
        <v>0</v>
      </c>
      <c r="V10" s="54">
        <v>0</v>
      </c>
      <c r="W10" s="54">
        <v>1066765075</v>
      </c>
      <c r="X10" s="54">
        <v>1055718627</v>
      </c>
      <c r="Y10" s="54">
        <v>11046448</v>
      </c>
      <c r="Z10" s="184">
        <v>1.05</v>
      </c>
      <c r="AA10" s="130">
        <v>1410373400</v>
      </c>
    </row>
    <row r="11" spans="1:27" ht="12.75">
      <c r="A11" s="183" t="s">
        <v>107</v>
      </c>
      <c r="B11" s="185"/>
      <c r="C11" s="155">
        <v>1446415</v>
      </c>
      <c r="D11" s="155">
        <v>0</v>
      </c>
      <c r="E11" s="156">
        <v>17383591</v>
      </c>
      <c r="F11" s="60">
        <v>17383591</v>
      </c>
      <c r="G11" s="60">
        <v>2146962</v>
      </c>
      <c r="H11" s="60">
        <v>2035776</v>
      </c>
      <c r="I11" s="60">
        <v>1993482</v>
      </c>
      <c r="J11" s="60">
        <v>6176220</v>
      </c>
      <c r="K11" s="60">
        <v>2593119</v>
      </c>
      <c r="L11" s="60">
        <v>2561702</v>
      </c>
      <c r="M11" s="60">
        <v>2037315</v>
      </c>
      <c r="N11" s="60">
        <v>7192136</v>
      </c>
      <c r="O11" s="60">
        <v>2411806</v>
      </c>
      <c r="P11" s="60">
        <v>2861649</v>
      </c>
      <c r="Q11" s="60">
        <v>2085203</v>
      </c>
      <c r="R11" s="60">
        <v>7358658</v>
      </c>
      <c r="S11" s="60">
        <v>0</v>
      </c>
      <c r="T11" s="60">
        <v>0</v>
      </c>
      <c r="U11" s="60">
        <v>0</v>
      </c>
      <c r="V11" s="60">
        <v>0</v>
      </c>
      <c r="W11" s="60">
        <v>20727014</v>
      </c>
      <c r="X11" s="60"/>
      <c r="Y11" s="60">
        <v>20727014</v>
      </c>
      <c r="Z11" s="140">
        <v>0</v>
      </c>
      <c r="AA11" s="155">
        <v>17383591</v>
      </c>
    </row>
    <row r="12" spans="1:27" ht="12.75">
      <c r="A12" s="183" t="s">
        <v>108</v>
      </c>
      <c r="B12" s="185"/>
      <c r="C12" s="155">
        <v>134140534</v>
      </c>
      <c r="D12" s="155">
        <v>0</v>
      </c>
      <c r="E12" s="156">
        <v>151864331</v>
      </c>
      <c r="F12" s="60">
        <v>144835403</v>
      </c>
      <c r="G12" s="60">
        <v>3352618</v>
      </c>
      <c r="H12" s="60">
        <v>8044346</v>
      </c>
      <c r="I12" s="60">
        <v>14625996</v>
      </c>
      <c r="J12" s="60">
        <v>26022960</v>
      </c>
      <c r="K12" s="60">
        <v>9131912</v>
      </c>
      <c r="L12" s="60">
        <v>12016288</v>
      </c>
      <c r="M12" s="60">
        <v>9877055</v>
      </c>
      <c r="N12" s="60">
        <v>31025255</v>
      </c>
      <c r="O12" s="60">
        <v>11585843</v>
      </c>
      <c r="P12" s="60">
        <v>8448648</v>
      </c>
      <c r="Q12" s="60">
        <v>11987904</v>
      </c>
      <c r="R12" s="60">
        <v>32022395</v>
      </c>
      <c r="S12" s="60">
        <v>0</v>
      </c>
      <c r="T12" s="60">
        <v>0</v>
      </c>
      <c r="U12" s="60">
        <v>0</v>
      </c>
      <c r="V12" s="60">
        <v>0</v>
      </c>
      <c r="W12" s="60">
        <v>89070610</v>
      </c>
      <c r="X12" s="60">
        <v>114908632</v>
      </c>
      <c r="Y12" s="60">
        <v>-25838022</v>
      </c>
      <c r="Z12" s="140">
        <v>-22.49</v>
      </c>
      <c r="AA12" s="155">
        <v>144835403</v>
      </c>
    </row>
    <row r="13" spans="1:27" ht="12.75">
      <c r="A13" s="181" t="s">
        <v>109</v>
      </c>
      <c r="B13" s="185"/>
      <c r="C13" s="155">
        <v>105877361</v>
      </c>
      <c r="D13" s="155">
        <v>0</v>
      </c>
      <c r="E13" s="156">
        <v>79492589</v>
      </c>
      <c r="F13" s="60">
        <v>129468658</v>
      </c>
      <c r="G13" s="60">
        <v>433560</v>
      </c>
      <c r="H13" s="60">
        <v>18844972</v>
      </c>
      <c r="I13" s="60">
        <v>17741339</v>
      </c>
      <c r="J13" s="60">
        <v>37019871</v>
      </c>
      <c r="K13" s="60">
        <v>14622507</v>
      </c>
      <c r="L13" s="60">
        <v>20091393</v>
      </c>
      <c r="M13" s="60">
        <v>6750269</v>
      </c>
      <c r="N13" s="60">
        <v>41464169</v>
      </c>
      <c r="O13" s="60">
        <v>13294001</v>
      </c>
      <c r="P13" s="60">
        <v>8678608</v>
      </c>
      <c r="Q13" s="60">
        <v>41777538</v>
      </c>
      <c r="R13" s="60">
        <v>63750147</v>
      </c>
      <c r="S13" s="60">
        <v>0</v>
      </c>
      <c r="T13" s="60">
        <v>0</v>
      </c>
      <c r="U13" s="60">
        <v>0</v>
      </c>
      <c r="V13" s="60">
        <v>0</v>
      </c>
      <c r="W13" s="60">
        <v>142234187</v>
      </c>
      <c r="X13" s="60">
        <v>59700250</v>
      </c>
      <c r="Y13" s="60">
        <v>82533937</v>
      </c>
      <c r="Z13" s="140">
        <v>138.25</v>
      </c>
      <c r="AA13" s="155">
        <v>129468658</v>
      </c>
    </row>
    <row r="14" spans="1:27" ht="12.75">
      <c r="A14" s="181" t="s">
        <v>110</v>
      </c>
      <c r="B14" s="185"/>
      <c r="C14" s="155">
        <v>618102368</v>
      </c>
      <c r="D14" s="155">
        <v>0</v>
      </c>
      <c r="E14" s="156">
        <v>466690860</v>
      </c>
      <c r="F14" s="60">
        <v>546654860</v>
      </c>
      <c r="G14" s="60">
        <v>50388710</v>
      </c>
      <c r="H14" s="60">
        <v>48162085</v>
      </c>
      <c r="I14" s="60">
        <v>47320571</v>
      </c>
      <c r="J14" s="60">
        <v>145871366</v>
      </c>
      <c r="K14" s="60">
        <v>61802181</v>
      </c>
      <c r="L14" s="60">
        <v>51558208</v>
      </c>
      <c r="M14" s="60">
        <v>52107208</v>
      </c>
      <c r="N14" s="60">
        <v>165467597</v>
      </c>
      <c r="O14" s="60">
        <v>52783816</v>
      </c>
      <c r="P14" s="60">
        <v>48440219</v>
      </c>
      <c r="Q14" s="60">
        <v>54167358</v>
      </c>
      <c r="R14" s="60">
        <v>155391393</v>
      </c>
      <c r="S14" s="60">
        <v>0</v>
      </c>
      <c r="T14" s="60">
        <v>0</v>
      </c>
      <c r="U14" s="60">
        <v>0</v>
      </c>
      <c r="V14" s="60">
        <v>0</v>
      </c>
      <c r="W14" s="60">
        <v>466730356</v>
      </c>
      <c r="X14" s="60">
        <v>352691518</v>
      </c>
      <c r="Y14" s="60">
        <v>114038838</v>
      </c>
      <c r="Z14" s="140">
        <v>32.33</v>
      </c>
      <c r="AA14" s="155">
        <v>546654860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181871269</v>
      </c>
      <c r="D16" s="155">
        <v>0</v>
      </c>
      <c r="E16" s="156">
        <v>332854283</v>
      </c>
      <c r="F16" s="60">
        <v>294052095</v>
      </c>
      <c r="G16" s="60">
        <v>117686</v>
      </c>
      <c r="H16" s="60">
        <v>106819</v>
      </c>
      <c r="I16" s="60">
        <v>35431849</v>
      </c>
      <c r="J16" s="60">
        <v>35656354</v>
      </c>
      <c r="K16" s="60">
        <v>29068241</v>
      </c>
      <c r="L16" s="60">
        <v>568735</v>
      </c>
      <c r="M16" s="60">
        <v>24081355</v>
      </c>
      <c r="N16" s="60">
        <v>53718331</v>
      </c>
      <c r="O16" s="60">
        <v>1423414</v>
      </c>
      <c r="P16" s="60">
        <v>42149733</v>
      </c>
      <c r="Q16" s="60">
        <v>21698396</v>
      </c>
      <c r="R16" s="60">
        <v>65271543</v>
      </c>
      <c r="S16" s="60">
        <v>0</v>
      </c>
      <c r="T16" s="60">
        <v>0</v>
      </c>
      <c r="U16" s="60">
        <v>0</v>
      </c>
      <c r="V16" s="60">
        <v>0</v>
      </c>
      <c r="W16" s="60">
        <v>154646228</v>
      </c>
      <c r="X16" s="60">
        <v>249643272</v>
      </c>
      <c r="Y16" s="60">
        <v>-94997044</v>
      </c>
      <c r="Z16" s="140">
        <v>-38.05</v>
      </c>
      <c r="AA16" s="155">
        <v>294052095</v>
      </c>
    </row>
    <row r="17" spans="1:27" ht="12.75">
      <c r="A17" s="181" t="s">
        <v>113</v>
      </c>
      <c r="B17" s="185"/>
      <c r="C17" s="155">
        <v>49266169</v>
      </c>
      <c r="D17" s="155">
        <v>0</v>
      </c>
      <c r="E17" s="156">
        <v>54796089</v>
      </c>
      <c r="F17" s="60">
        <v>56044890</v>
      </c>
      <c r="G17" s="60">
        <v>68497</v>
      </c>
      <c r="H17" s="60">
        <v>12691858</v>
      </c>
      <c r="I17" s="60">
        <v>13221807</v>
      </c>
      <c r="J17" s="60">
        <v>25982162</v>
      </c>
      <c r="K17" s="60">
        <v>12615611</v>
      </c>
      <c r="L17" s="60">
        <v>14292839</v>
      </c>
      <c r="M17" s="60">
        <v>13476070</v>
      </c>
      <c r="N17" s="60">
        <v>40384520</v>
      </c>
      <c r="O17" s="60">
        <v>181981</v>
      </c>
      <c r="P17" s="60">
        <v>24931816</v>
      </c>
      <c r="Q17" s="60">
        <v>13464510</v>
      </c>
      <c r="R17" s="60">
        <v>38578307</v>
      </c>
      <c r="S17" s="60">
        <v>0</v>
      </c>
      <c r="T17" s="60">
        <v>0</v>
      </c>
      <c r="U17" s="60">
        <v>0</v>
      </c>
      <c r="V17" s="60">
        <v>0</v>
      </c>
      <c r="W17" s="60">
        <v>104944989</v>
      </c>
      <c r="X17" s="60">
        <v>41097069</v>
      </c>
      <c r="Y17" s="60">
        <v>63847920</v>
      </c>
      <c r="Z17" s="140">
        <v>155.36</v>
      </c>
      <c r="AA17" s="155">
        <v>56044890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6650000</v>
      </c>
      <c r="F18" s="60">
        <v>2564354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6650000</v>
      </c>
      <c r="Y18" s="60">
        <v>-6650000</v>
      </c>
      <c r="Z18" s="140">
        <v>-100</v>
      </c>
      <c r="AA18" s="155">
        <v>2564354</v>
      </c>
    </row>
    <row r="19" spans="1:27" ht="12.75">
      <c r="A19" s="181" t="s">
        <v>34</v>
      </c>
      <c r="B19" s="185"/>
      <c r="C19" s="155">
        <v>3813144804</v>
      </c>
      <c r="D19" s="155">
        <v>0</v>
      </c>
      <c r="E19" s="156">
        <v>4159531871</v>
      </c>
      <c r="F19" s="60">
        <v>4507256113</v>
      </c>
      <c r="G19" s="60">
        <v>890489051</v>
      </c>
      <c r="H19" s="60">
        <v>527999081</v>
      </c>
      <c r="I19" s="60">
        <v>24152926</v>
      </c>
      <c r="J19" s="60">
        <v>1442641058</v>
      </c>
      <c r="K19" s="60">
        <v>108145745</v>
      </c>
      <c r="L19" s="60">
        <v>65381883</v>
      </c>
      <c r="M19" s="60">
        <v>544935173</v>
      </c>
      <c r="N19" s="60">
        <v>718462801</v>
      </c>
      <c r="O19" s="60">
        <v>776190802</v>
      </c>
      <c r="P19" s="60">
        <v>17199317</v>
      </c>
      <c r="Q19" s="60">
        <v>1121336013</v>
      </c>
      <c r="R19" s="60">
        <v>1914726132</v>
      </c>
      <c r="S19" s="60">
        <v>0</v>
      </c>
      <c r="T19" s="60">
        <v>0</v>
      </c>
      <c r="U19" s="60">
        <v>0</v>
      </c>
      <c r="V19" s="60">
        <v>0</v>
      </c>
      <c r="W19" s="60">
        <v>4075829991</v>
      </c>
      <c r="X19" s="60">
        <v>4144531870</v>
      </c>
      <c r="Y19" s="60">
        <v>-68701879</v>
      </c>
      <c r="Z19" s="140">
        <v>-1.66</v>
      </c>
      <c r="AA19" s="155">
        <v>4507256113</v>
      </c>
    </row>
    <row r="20" spans="1:27" ht="12.75">
      <c r="A20" s="181" t="s">
        <v>35</v>
      </c>
      <c r="B20" s="185"/>
      <c r="C20" s="155">
        <v>1118233092</v>
      </c>
      <c r="D20" s="155">
        <v>0</v>
      </c>
      <c r="E20" s="156">
        <v>887079295</v>
      </c>
      <c r="F20" s="54">
        <v>986365497</v>
      </c>
      <c r="G20" s="54">
        <v>42924725</v>
      </c>
      <c r="H20" s="54">
        <v>31157494</v>
      </c>
      <c r="I20" s="54">
        <v>94946457</v>
      </c>
      <c r="J20" s="54">
        <v>169028676</v>
      </c>
      <c r="K20" s="54">
        <v>71059558</v>
      </c>
      <c r="L20" s="54">
        <v>72963201</v>
      </c>
      <c r="M20" s="54">
        <v>41981854</v>
      </c>
      <c r="N20" s="54">
        <v>186004613</v>
      </c>
      <c r="O20" s="54">
        <v>42431530</v>
      </c>
      <c r="P20" s="54">
        <v>67213871</v>
      </c>
      <c r="Q20" s="54">
        <v>70594739</v>
      </c>
      <c r="R20" s="54">
        <v>180240140</v>
      </c>
      <c r="S20" s="54">
        <v>0</v>
      </c>
      <c r="T20" s="54">
        <v>0</v>
      </c>
      <c r="U20" s="54">
        <v>0</v>
      </c>
      <c r="V20" s="54">
        <v>0</v>
      </c>
      <c r="W20" s="54">
        <v>535273429</v>
      </c>
      <c r="X20" s="54">
        <v>676334697</v>
      </c>
      <c r="Y20" s="54">
        <v>-141061268</v>
      </c>
      <c r="Z20" s="184">
        <v>-20.86</v>
      </c>
      <c r="AA20" s="130">
        <v>986365497</v>
      </c>
    </row>
    <row r="21" spans="1:27" ht="12.75">
      <c r="A21" s="181" t="s">
        <v>115</v>
      </c>
      <c r="B21" s="185"/>
      <c r="C21" s="155">
        <v>281716</v>
      </c>
      <c r="D21" s="155">
        <v>0</v>
      </c>
      <c r="E21" s="156">
        <v>5880214</v>
      </c>
      <c r="F21" s="60">
        <v>5880214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4410162</v>
      </c>
      <c r="Y21" s="60">
        <v>-4410162</v>
      </c>
      <c r="Z21" s="140">
        <v>-100</v>
      </c>
      <c r="AA21" s="155">
        <v>5880214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28090619056</v>
      </c>
      <c r="D22" s="188">
        <f>SUM(D5:D21)</f>
        <v>0</v>
      </c>
      <c r="E22" s="189">
        <f t="shared" si="0"/>
        <v>30226013483</v>
      </c>
      <c r="F22" s="190">
        <f t="shared" si="0"/>
        <v>30709685118</v>
      </c>
      <c r="G22" s="190">
        <f t="shared" si="0"/>
        <v>3019573610</v>
      </c>
      <c r="H22" s="190">
        <f t="shared" si="0"/>
        <v>2890745624</v>
      </c>
      <c r="I22" s="190">
        <f t="shared" si="0"/>
        <v>2103644788</v>
      </c>
      <c r="J22" s="190">
        <f t="shared" si="0"/>
        <v>8013964022</v>
      </c>
      <c r="K22" s="190">
        <f t="shared" si="0"/>
        <v>2581547216</v>
      </c>
      <c r="L22" s="190">
        <f t="shared" si="0"/>
        <v>1959720611</v>
      </c>
      <c r="M22" s="190">
        <f t="shared" si="0"/>
        <v>2419921886</v>
      </c>
      <c r="N22" s="190">
        <f t="shared" si="0"/>
        <v>6961189713</v>
      </c>
      <c r="O22" s="190">
        <f t="shared" si="0"/>
        <v>2754592590</v>
      </c>
      <c r="P22" s="190">
        <f t="shared" si="0"/>
        <v>2062241771</v>
      </c>
      <c r="Q22" s="190">
        <f t="shared" si="0"/>
        <v>3443309569</v>
      </c>
      <c r="R22" s="190">
        <f t="shared" si="0"/>
        <v>8260143930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23235297665</v>
      </c>
      <c r="X22" s="190">
        <f t="shared" si="0"/>
        <v>23346719735</v>
      </c>
      <c r="Y22" s="190">
        <f t="shared" si="0"/>
        <v>-111422070</v>
      </c>
      <c r="Z22" s="191">
        <f>+IF(X22&lt;&gt;0,+(Y22/X22)*100,0)</f>
        <v>-0.477249357788635</v>
      </c>
      <c r="AA22" s="188">
        <f>SUM(AA5:AA21)</f>
        <v>30709685118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8035152134</v>
      </c>
      <c r="D25" s="155">
        <v>0</v>
      </c>
      <c r="E25" s="156">
        <v>8778735998</v>
      </c>
      <c r="F25" s="60">
        <v>8667973521</v>
      </c>
      <c r="G25" s="60">
        <v>681846042</v>
      </c>
      <c r="H25" s="60">
        <v>607563769</v>
      </c>
      <c r="I25" s="60">
        <v>823156168</v>
      </c>
      <c r="J25" s="60">
        <v>2112565979</v>
      </c>
      <c r="K25" s="60">
        <v>659889472</v>
      </c>
      <c r="L25" s="60">
        <v>683149971</v>
      </c>
      <c r="M25" s="60">
        <v>686471752</v>
      </c>
      <c r="N25" s="60">
        <v>2029511195</v>
      </c>
      <c r="O25" s="60">
        <v>689483945</v>
      </c>
      <c r="P25" s="60">
        <v>677719761</v>
      </c>
      <c r="Q25" s="60">
        <v>682725375</v>
      </c>
      <c r="R25" s="60">
        <v>2049929081</v>
      </c>
      <c r="S25" s="60">
        <v>0</v>
      </c>
      <c r="T25" s="60">
        <v>0</v>
      </c>
      <c r="U25" s="60">
        <v>0</v>
      </c>
      <c r="V25" s="60">
        <v>0</v>
      </c>
      <c r="W25" s="60">
        <v>6192006255</v>
      </c>
      <c r="X25" s="60">
        <v>6690606400</v>
      </c>
      <c r="Y25" s="60">
        <v>-498600145</v>
      </c>
      <c r="Z25" s="140">
        <v>-7.45</v>
      </c>
      <c r="AA25" s="155">
        <v>8667973521</v>
      </c>
    </row>
    <row r="26" spans="1:27" ht="12.75">
      <c r="A26" s="183" t="s">
        <v>38</v>
      </c>
      <c r="B26" s="182"/>
      <c r="C26" s="155">
        <v>118003200</v>
      </c>
      <c r="D26" s="155">
        <v>0</v>
      </c>
      <c r="E26" s="156">
        <v>125280507</v>
      </c>
      <c r="F26" s="60">
        <v>125280507</v>
      </c>
      <c r="G26" s="60">
        <v>9794953</v>
      </c>
      <c r="H26" s="60">
        <v>10277239</v>
      </c>
      <c r="I26" s="60">
        <v>10029457</v>
      </c>
      <c r="J26" s="60">
        <v>30101649</v>
      </c>
      <c r="K26" s="60">
        <v>10194447</v>
      </c>
      <c r="L26" s="60">
        <v>9796570</v>
      </c>
      <c r="M26" s="60">
        <v>10511228</v>
      </c>
      <c r="N26" s="60">
        <v>30502245</v>
      </c>
      <c r="O26" s="60">
        <v>9907915</v>
      </c>
      <c r="P26" s="60">
        <v>14375456</v>
      </c>
      <c r="Q26" s="60">
        <v>10629496</v>
      </c>
      <c r="R26" s="60">
        <v>34912867</v>
      </c>
      <c r="S26" s="60">
        <v>0</v>
      </c>
      <c r="T26" s="60">
        <v>0</v>
      </c>
      <c r="U26" s="60">
        <v>0</v>
      </c>
      <c r="V26" s="60">
        <v>0</v>
      </c>
      <c r="W26" s="60">
        <v>95516761</v>
      </c>
      <c r="X26" s="60">
        <v>94734241</v>
      </c>
      <c r="Y26" s="60">
        <v>782520</v>
      </c>
      <c r="Z26" s="140">
        <v>0.83</v>
      </c>
      <c r="AA26" s="155">
        <v>125280507</v>
      </c>
    </row>
    <row r="27" spans="1:27" ht="12.75">
      <c r="A27" s="183" t="s">
        <v>118</v>
      </c>
      <c r="B27" s="182"/>
      <c r="C27" s="155">
        <v>889758964</v>
      </c>
      <c r="D27" s="155">
        <v>0</v>
      </c>
      <c r="E27" s="156">
        <v>1175972918</v>
      </c>
      <c r="F27" s="60">
        <v>1135972918</v>
      </c>
      <c r="G27" s="60">
        <v>99846007</v>
      </c>
      <c r="H27" s="60">
        <v>99846038</v>
      </c>
      <c r="I27" s="60">
        <v>97865722</v>
      </c>
      <c r="J27" s="60">
        <v>297557767</v>
      </c>
      <c r="K27" s="60">
        <v>97865722</v>
      </c>
      <c r="L27" s="60">
        <v>97865722</v>
      </c>
      <c r="M27" s="60">
        <v>0</v>
      </c>
      <c r="N27" s="60">
        <v>195731444</v>
      </c>
      <c r="O27" s="60">
        <v>195731442</v>
      </c>
      <c r="P27" s="60">
        <v>97865722</v>
      </c>
      <c r="Q27" s="60">
        <v>0</v>
      </c>
      <c r="R27" s="60">
        <v>293597164</v>
      </c>
      <c r="S27" s="60">
        <v>0</v>
      </c>
      <c r="T27" s="60">
        <v>0</v>
      </c>
      <c r="U27" s="60">
        <v>0</v>
      </c>
      <c r="V27" s="60">
        <v>0</v>
      </c>
      <c r="W27" s="60">
        <v>786886375</v>
      </c>
      <c r="X27" s="60">
        <v>884752089</v>
      </c>
      <c r="Y27" s="60">
        <v>-97865714</v>
      </c>
      <c r="Z27" s="140">
        <v>-11.06</v>
      </c>
      <c r="AA27" s="155">
        <v>1135972918</v>
      </c>
    </row>
    <row r="28" spans="1:27" ht="12.75">
      <c r="A28" s="183" t="s">
        <v>39</v>
      </c>
      <c r="B28" s="182"/>
      <c r="C28" s="155">
        <v>1546230626</v>
      </c>
      <c r="D28" s="155">
        <v>0</v>
      </c>
      <c r="E28" s="156">
        <v>1961301772</v>
      </c>
      <c r="F28" s="60">
        <v>1865215102</v>
      </c>
      <c r="G28" s="60">
        <v>117392548</v>
      </c>
      <c r="H28" s="60">
        <v>116987252</v>
      </c>
      <c r="I28" s="60">
        <v>116505159</v>
      </c>
      <c r="J28" s="60">
        <v>350884959</v>
      </c>
      <c r="K28" s="60">
        <v>130861461</v>
      </c>
      <c r="L28" s="60">
        <v>111684467</v>
      </c>
      <c r="M28" s="60">
        <v>138709256</v>
      </c>
      <c r="N28" s="60">
        <v>381255184</v>
      </c>
      <c r="O28" s="60">
        <v>106280701</v>
      </c>
      <c r="P28" s="60">
        <v>120856372</v>
      </c>
      <c r="Q28" s="60">
        <v>115474272</v>
      </c>
      <c r="R28" s="60">
        <v>342611345</v>
      </c>
      <c r="S28" s="60">
        <v>0</v>
      </c>
      <c r="T28" s="60">
        <v>0</v>
      </c>
      <c r="U28" s="60">
        <v>0</v>
      </c>
      <c r="V28" s="60">
        <v>0</v>
      </c>
      <c r="W28" s="60">
        <v>1074751488</v>
      </c>
      <c r="X28" s="60">
        <v>1477708683</v>
      </c>
      <c r="Y28" s="60">
        <v>-402957195</v>
      </c>
      <c r="Z28" s="140">
        <v>-27.27</v>
      </c>
      <c r="AA28" s="155">
        <v>1865215102</v>
      </c>
    </row>
    <row r="29" spans="1:27" ht="12.75">
      <c r="A29" s="183" t="s">
        <v>40</v>
      </c>
      <c r="B29" s="182"/>
      <c r="C29" s="155">
        <v>1298114536</v>
      </c>
      <c r="D29" s="155">
        <v>0</v>
      </c>
      <c r="E29" s="156">
        <v>1417356526</v>
      </c>
      <c r="F29" s="60">
        <v>1455723182</v>
      </c>
      <c r="G29" s="60">
        <v>23304</v>
      </c>
      <c r="H29" s="60">
        <v>31588</v>
      </c>
      <c r="I29" s="60">
        <v>122328458</v>
      </c>
      <c r="J29" s="60">
        <v>122383350</v>
      </c>
      <c r="K29" s="60">
        <v>104175320</v>
      </c>
      <c r="L29" s="60">
        <v>445295855</v>
      </c>
      <c r="M29" s="60">
        <v>334832546</v>
      </c>
      <c r="N29" s="60">
        <v>884303721</v>
      </c>
      <c r="O29" s="60">
        <v>73169382</v>
      </c>
      <c r="P29" s="60">
        <v>2935905</v>
      </c>
      <c r="Q29" s="60">
        <v>144652836</v>
      </c>
      <c r="R29" s="60">
        <v>220758123</v>
      </c>
      <c r="S29" s="60">
        <v>0</v>
      </c>
      <c r="T29" s="60">
        <v>0</v>
      </c>
      <c r="U29" s="60">
        <v>0</v>
      </c>
      <c r="V29" s="60">
        <v>0</v>
      </c>
      <c r="W29" s="60">
        <v>1227445194</v>
      </c>
      <c r="X29" s="60">
        <v>1067647130</v>
      </c>
      <c r="Y29" s="60">
        <v>159798064</v>
      </c>
      <c r="Z29" s="140">
        <v>14.97</v>
      </c>
      <c r="AA29" s="155">
        <v>1455723182</v>
      </c>
    </row>
    <row r="30" spans="1:27" ht="12.75">
      <c r="A30" s="183" t="s">
        <v>119</v>
      </c>
      <c r="B30" s="182"/>
      <c r="C30" s="155">
        <v>9401923357</v>
      </c>
      <c r="D30" s="155">
        <v>0</v>
      </c>
      <c r="E30" s="156">
        <v>9844615723</v>
      </c>
      <c r="F30" s="60">
        <v>7585684400</v>
      </c>
      <c r="G30" s="60">
        <v>-32152</v>
      </c>
      <c r="H30" s="60">
        <v>947394148</v>
      </c>
      <c r="I30" s="60">
        <v>951259473</v>
      </c>
      <c r="J30" s="60">
        <v>1898621469</v>
      </c>
      <c r="K30" s="60">
        <v>1326287976</v>
      </c>
      <c r="L30" s="60">
        <v>551394438</v>
      </c>
      <c r="M30" s="60">
        <v>540058793</v>
      </c>
      <c r="N30" s="60">
        <v>2417741207</v>
      </c>
      <c r="O30" s="60">
        <v>484585466</v>
      </c>
      <c r="P30" s="60">
        <v>522630945</v>
      </c>
      <c r="Q30" s="60">
        <v>495482643</v>
      </c>
      <c r="R30" s="60">
        <v>1502699054</v>
      </c>
      <c r="S30" s="60">
        <v>0</v>
      </c>
      <c r="T30" s="60">
        <v>0</v>
      </c>
      <c r="U30" s="60">
        <v>0</v>
      </c>
      <c r="V30" s="60">
        <v>0</v>
      </c>
      <c r="W30" s="60">
        <v>5819061730</v>
      </c>
      <c r="X30" s="60">
        <v>5919538364</v>
      </c>
      <c r="Y30" s="60">
        <v>-100476634</v>
      </c>
      <c r="Z30" s="140">
        <v>-1.7</v>
      </c>
      <c r="AA30" s="155">
        <v>7585684400</v>
      </c>
    </row>
    <row r="31" spans="1:27" ht="12.75">
      <c r="A31" s="183" t="s">
        <v>120</v>
      </c>
      <c r="B31" s="182"/>
      <c r="C31" s="155">
        <v>235342524</v>
      </c>
      <c r="D31" s="155">
        <v>0</v>
      </c>
      <c r="E31" s="156">
        <v>879771166</v>
      </c>
      <c r="F31" s="60">
        <v>3107729583</v>
      </c>
      <c r="G31" s="60">
        <v>7456765</v>
      </c>
      <c r="H31" s="60">
        <v>198035711</v>
      </c>
      <c r="I31" s="60">
        <v>230791496</v>
      </c>
      <c r="J31" s="60">
        <v>436283972</v>
      </c>
      <c r="K31" s="60">
        <v>429312202</v>
      </c>
      <c r="L31" s="60">
        <v>210505307</v>
      </c>
      <c r="M31" s="60">
        <v>223226699</v>
      </c>
      <c r="N31" s="60">
        <v>863044208</v>
      </c>
      <c r="O31" s="60">
        <v>211947595</v>
      </c>
      <c r="P31" s="60">
        <v>219846057</v>
      </c>
      <c r="Q31" s="60">
        <v>21176199</v>
      </c>
      <c r="R31" s="60">
        <v>452969851</v>
      </c>
      <c r="S31" s="60">
        <v>0</v>
      </c>
      <c r="T31" s="60">
        <v>0</v>
      </c>
      <c r="U31" s="60">
        <v>0</v>
      </c>
      <c r="V31" s="60">
        <v>0</v>
      </c>
      <c r="W31" s="60">
        <v>1752298031</v>
      </c>
      <c r="X31" s="60">
        <v>2511235690</v>
      </c>
      <c r="Y31" s="60">
        <v>-758937659</v>
      </c>
      <c r="Z31" s="140">
        <v>-30.22</v>
      </c>
      <c r="AA31" s="155">
        <v>3107729583</v>
      </c>
    </row>
    <row r="32" spans="1:27" ht="12.75">
      <c r="A32" s="183" t="s">
        <v>121</v>
      </c>
      <c r="B32" s="182"/>
      <c r="C32" s="155">
        <v>2842054683</v>
      </c>
      <c r="D32" s="155">
        <v>0</v>
      </c>
      <c r="E32" s="156">
        <v>2874971492</v>
      </c>
      <c r="F32" s="60">
        <v>3429290467</v>
      </c>
      <c r="G32" s="60">
        <v>58502905</v>
      </c>
      <c r="H32" s="60">
        <v>179479922</v>
      </c>
      <c r="I32" s="60">
        <v>210206516</v>
      </c>
      <c r="J32" s="60">
        <v>448189343</v>
      </c>
      <c r="K32" s="60">
        <v>291470201</v>
      </c>
      <c r="L32" s="60">
        <v>269307773</v>
      </c>
      <c r="M32" s="60">
        <v>289844555</v>
      </c>
      <c r="N32" s="60">
        <v>850622529</v>
      </c>
      <c r="O32" s="60">
        <v>192070893</v>
      </c>
      <c r="P32" s="60">
        <v>211989197</v>
      </c>
      <c r="Q32" s="60">
        <v>214216086</v>
      </c>
      <c r="R32" s="60">
        <v>618276176</v>
      </c>
      <c r="S32" s="60">
        <v>0</v>
      </c>
      <c r="T32" s="60">
        <v>0</v>
      </c>
      <c r="U32" s="60">
        <v>0</v>
      </c>
      <c r="V32" s="60">
        <v>0</v>
      </c>
      <c r="W32" s="60">
        <v>1917088048</v>
      </c>
      <c r="X32" s="60">
        <v>2312856939</v>
      </c>
      <c r="Y32" s="60">
        <v>-395768891</v>
      </c>
      <c r="Z32" s="140">
        <v>-17.11</v>
      </c>
      <c r="AA32" s="155">
        <v>3429290467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49980235</v>
      </c>
      <c r="F33" s="60">
        <v>50061522</v>
      </c>
      <c r="G33" s="60">
        <v>1469657</v>
      </c>
      <c r="H33" s="60">
        <v>1953734</v>
      </c>
      <c r="I33" s="60">
        <v>14733020</v>
      </c>
      <c r="J33" s="60">
        <v>18156411</v>
      </c>
      <c r="K33" s="60">
        <v>16498788</v>
      </c>
      <c r="L33" s="60">
        <v>11907964</v>
      </c>
      <c r="M33" s="60">
        <v>2026472</v>
      </c>
      <c r="N33" s="60">
        <v>30433224</v>
      </c>
      <c r="O33" s="60">
        <v>17097754</v>
      </c>
      <c r="P33" s="60">
        <v>4478179</v>
      </c>
      <c r="Q33" s="60">
        <v>12658064</v>
      </c>
      <c r="R33" s="60">
        <v>34233997</v>
      </c>
      <c r="S33" s="60">
        <v>0</v>
      </c>
      <c r="T33" s="60">
        <v>0</v>
      </c>
      <c r="U33" s="60">
        <v>0</v>
      </c>
      <c r="V33" s="60">
        <v>0</v>
      </c>
      <c r="W33" s="60">
        <v>82823632</v>
      </c>
      <c r="X33" s="60">
        <v>37503635</v>
      </c>
      <c r="Y33" s="60">
        <v>45319997</v>
      </c>
      <c r="Z33" s="140">
        <v>120.84</v>
      </c>
      <c r="AA33" s="155">
        <v>50061522</v>
      </c>
    </row>
    <row r="34" spans="1:27" ht="12.75">
      <c r="A34" s="183" t="s">
        <v>43</v>
      </c>
      <c r="B34" s="182"/>
      <c r="C34" s="155">
        <v>2927737824</v>
      </c>
      <c r="D34" s="155">
        <v>0</v>
      </c>
      <c r="E34" s="156">
        <v>2886841950</v>
      </c>
      <c r="F34" s="60">
        <v>3251472006</v>
      </c>
      <c r="G34" s="60">
        <v>97129260</v>
      </c>
      <c r="H34" s="60">
        <v>346999696</v>
      </c>
      <c r="I34" s="60">
        <v>183085767</v>
      </c>
      <c r="J34" s="60">
        <v>627214723</v>
      </c>
      <c r="K34" s="60">
        <v>266701181</v>
      </c>
      <c r="L34" s="60">
        <v>214526281</v>
      </c>
      <c r="M34" s="60">
        <v>207052219</v>
      </c>
      <c r="N34" s="60">
        <v>688279681</v>
      </c>
      <c r="O34" s="60">
        <v>202725841</v>
      </c>
      <c r="P34" s="60">
        <v>155817635</v>
      </c>
      <c r="Q34" s="60">
        <v>312178335</v>
      </c>
      <c r="R34" s="60">
        <v>670721811</v>
      </c>
      <c r="S34" s="60">
        <v>0</v>
      </c>
      <c r="T34" s="60">
        <v>0</v>
      </c>
      <c r="U34" s="60">
        <v>0</v>
      </c>
      <c r="V34" s="60">
        <v>0</v>
      </c>
      <c r="W34" s="60">
        <v>1986216215</v>
      </c>
      <c r="X34" s="60">
        <v>2269535388</v>
      </c>
      <c r="Y34" s="60">
        <v>-283319173</v>
      </c>
      <c r="Z34" s="140">
        <v>-12.48</v>
      </c>
      <c r="AA34" s="155">
        <v>3251472006</v>
      </c>
    </row>
    <row r="35" spans="1:27" ht="12.75">
      <c r="A35" s="181" t="s">
        <v>122</v>
      </c>
      <c r="B35" s="185"/>
      <c r="C35" s="155">
        <v>66232871</v>
      </c>
      <c r="D35" s="155">
        <v>0</v>
      </c>
      <c r="E35" s="156">
        <v>1062</v>
      </c>
      <c r="F35" s="60">
        <v>1062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801</v>
      </c>
      <c r="Y35" s="60">
        <v>-801</v>
      </c>
      <c r="Z35" s="140">
        <v>-100</v>
      </c>
      <c r="AA35" s="155">
        <v>1062</v>
      </c>
    </row>
    <row r="36" spans="1:27" ht="12.75">
      <c r="A36" s="193" t="s">
        <v>44</v>
      </c>
      <c r="B36" s="187"/>
      <c r="C36" s="188">
        <f aca="true" t="shared" si="1" ref="C36:Y36">SUM(C25:C35)</f>
        <v>27360550719</v>
      </c>
      <c r="D36" s="188">
        <f>SUM(D25:D35)</f>
        <v>0</v>
      </c>
      <c r="E36" s="189">
        <f t="shared" si="1"/>
        <v>29994829349</v>
      </c>
      <c r="F36" s="190">
        <f t="shared" si="1"/>
        <v>30674404270</v>
      </c>
      <c r="G36" s="190">
        <f t="shared" si="1"/>
        <v>1073429289</v>
      </c>
      <c r="H36" s="190">
        <f t="shared" si="1"/>
        <v>2508569097</v>
      </c>
      <c r="I36" s="190">
        <f t="shared" si="1"/>
        <v>2759961236</v>
      </c>
      <c r="J36" s="190">
        <f t="shared" si="1"/>
        <v>6341959622</v>
      </c>
      <c r="K36" s="190">
        <f t="shared" si="1"/>
        <v>3333256770</v>
      </c>
      <c r="L36" s="190">
        <f t="shared" si="1"/>
        <v>2605434348</v>
      </c>
      <c r="M36" s="190">
        <f t="shared" si="1"/>
        <v>2432733520</v>
      </c>
      <c r="N36" s="190">
        <f t="shared" si="1"/>
        <v>8371424638</v>
      </c>
      <c r="O36" s="190">
        <f t="shared" si="1"/>
        <v>2183000934</v>
      </c>
      <c r="P36" s="190">
        <f t="shared" si="1"/>
        <v>2028515229</v>
      </c>
      <c r="Q36" s="190">
        <f t="shared" si="1"/>
        <v>2009193306</v>
      </c>
      <c r="R36" s="190">
        <f t="shared" si="1"/>
        <v>6220709469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20934093729</v>
      </c>
      <c r="X36" s="190">
        <f t="shared" si="1"/>
        <v>23266119360</v>
      </c>
      <c r="Y36" s="190">
        <f t="shared" si="1"/>
        <v>-2332025631</v>
      </c>
      <c r="Z36" s="191">
        <f>+IF(X36&lt;&gt;0,+(Y36/X36)*100,0)</f>
        <v>-10.023268577437575</v>
      </c>
      <c r="AA36" s="188">
        <f>SUM(AA25:AA35)</f>
        <v>30674404270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730068337</v>
      </c>
      <c r="D38" s="199">
        <f>+D22-D36</f>
        <v>0</v>
      </c>
      <c r="E38" s="200">
        <f t="shared" si="2"/>
        <v>231184134</v>
      </c>
      <c r="F38" s="106">
        <f t="shared" si="2"/>
        <v>35280848</v>
      </c>
      <c r="G38" s="106">
        <f t="shared" si="2"/>
        <v>1946144321</v>
      </c>
      <c r="H38" s="106">
        <f t="shared" si="2"/>
        <v>382176527</v>
      </c>
      <c r="I38" s="106">
        <f t="shared" si="2"/>
        <v>-656316448</v>
      </c>
      <c r="J38" s="106">
        <f t="shared" si="2"/>
        <v>1672004400</v>
      </c>
      <c r="K38" s="106">
        <f t="shared" si="2"/>
        <v>-751709554</v>
      </c>
      <c r="L38" s="106">
        <f t="shared" si="2"/>
        <v>-645713737</v>
      </c>
      <c r="M38" s="106">
        <f t="shared" si="2"/>
        <v>-12811634</v>
      </c>
      <c r="N38" s="106">
        <f t="shared" si="2"/>
        <v>-1410234925</v>
      </c>
      <c r="O38" s="106">
        <f t="shared" si="2"/>
        <v>571591656</v>
      </c>
      <c r="P38" s="106">
        <f t="shared" si="2"/>
        <v>33726542</v>
      </c>
      <c r="Q38" s="106">
        <f t="shared" si="2"/>
        <v>1434116263</v>
      </c>
      <c r="R38" s="106">
        <f t="shared" si="2"/>
        <v>2039434461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2301203936</v>
      </c>
      <c r="X38" s="106">
        <f>IF(F22=F36,0,X22-X36)</f>
        <v>80600375</v>
      </c>
      <c r="Y38" s="106">
        <f t="shared" si="2"/>
        <v>2220603561</v>
      </c>
      <c r="Z38" s="201">
        <f>+IF(X38&lt;&gt;0,+(Y38/X38)*100,0)</f>
        <v>2755.07844845635</v>
      </c>
      <c r="AA38" s="199">
        <f>+AA22-AA36</f>
        <v>35280848</v>
      </c>
    </row>
    <row r="39" spans="1:27" ht="12.75">
      <c r="A39" s="181" t="s">
        <v>46</v>
      </c>
      <c r="B39" s="185"/>
      <c r="C39" s="155">
        <v>2310451675</v>
      </c>
      <c r="D39" s="155">
        <v>0</v>
      </c>
      <c r="E39" s="156">
        <v>2449910336</v>
      </c>
      <c r="F39" s="60">
        <v>2438525111</v>
      </c>
      <c r="G39" s="60">
        <v>7286083</v>
      </c>
      <c r="H39" s="60">
        <v>51089259</v>
      </c>
      <c r="I39" s="60">
        <v>54973089</v>
      </c>
      <c r="J39" s="60">
        <v>113348431</v>
      </c>
      <c r="K39" s="60">
        <v>143562323</v>
      </c>
      <c r="L39" s="60">
        <v>235593554</v>
      </c>
      <c r="M39" s="60">
        <v>302434252</v>
      </c>
      <c r="N39" s="60">
        <v>681590129</v>
      </c>
      <c r="O39" s="60">
        <v>126670828</v>
      </c>
      <c r="P39" s="60">
        <v>103658961</v>
      </c>
      <c r="Q39" s="60">
        <v>208479225</v>
      </c>
      <c r="R39" s="60">
        <v>438809014</v>
      </c>
      <c r="S39" s="60">
        <v>0</v>
      </c>
      <c r="T39" s="60">
        <v>0</v>
      </c>
      <c r="U39" s="60">
        <v>0</v>
      </c>
      <c r="V39" s="60">
        <v>0</v>
      </c>
      <c r="W39" s="60">
        <v>1233747574</v>
      </c>
      <c r="X39" s="60">
        <v>2053921991</v>
      </c>
      <c r="Y39" s="60">
        <v>-820174417</v>
      </c>
      <c r="Z39" s="140">
        <v>-39.93</v>
      </c>
      <c r="AA39" s="155">
        <v>2438525111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4998000</v>
      </c>
      <c r="Y40" s="54">
        <v>-4998000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32815800</v>
      </c>
      <c r="F41" s="60">
        <v>0</v>
      </c>
      <c r="G41" s="202">
        <v>0</v>
      </c>
      <c r="H41" s="202">
        <v>0</v>
      </c>
      <c r="I41" s="202">
        <v>7170070</v>
      </c>
      <c r="J41" s="60">
        <v>7170070</v>
      </c>
      <c r="K41" s="202">
        <v>-3170474</v>
      </c>
      <c r="L41" s="202">
        <v>-3514517</v>
      </c>
      <c r="M41" s="60">
        <v>0</v>
      </c>
      <c r="N41" s="202">
        <v>-6684991</v>
      </c>
      <c r="O41" s="202">
        <v>-2471025</v>
      </c>
      <c r="P41" s="202">
        <v>-6966464</v>
      </c>
      <c r="Q41" s="60">
        <v>-63284</v>
      </c>
      <c r="R41" s="202">
        <v>-9500773</v>
      </c>
      <c r="S41" s="202">
        <v>0</v>
      </c>
      <c r="T41" s="60">
        <v>0</v>
      </c>
      <c r="U41" s="202">
        <v>0</v>
      </c>
      <c r="V41" s="202">
        <v>0</v>
      </c>
      <c r="W41" s="202">
        <v>-9015694</v>
      </c>
      <c r="X41" s="60">
        <v>24611850</v>
      </c>
      <c r="Y41" s="202">
        <v>-33627544</v>
      </c>
      <c r="Z41" s="203">
        <v>-136.63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3040520012</v>
      </c>
      <c r="D42" s="206">
        <f>SUM(D38:D41)</f>
        <v>0</v>
      </c>
      <c r="E42" s="207">
        <f t="shared" si="3"/>
        <v>2713910270</v>
      </c>
      <c r="F42" s="88">
        <f t="shared" si="3"/>
        <v>2473805959</v>
      </c>
      <c r="G42" s="88">
        <f t="shared" si="3"/>
        <v>1953430404</v>
      </c>
      <c r="H42" s="88">
        <f t="shared" si="3"/>
        <v>433265786</v>
      </c>
      <c r="I42" s="88">
        <f t="shared" si="3"/>
        <v>-594173289</v>
      </c>
      <c r="J42" s="88">
        <f t="shared" si="3"/>
        <v>1792522901</v>
      </c>
      <c r="K42" s="88">
        <f t="shared" si="3"/>
        <v>-611317705</v>
      </c>
      <c r="L42" s="88">
        <f t="shared" si="3"/>
        <v>-413634700</v>
      </c>
      <c r="M42" s="88">
        <f t="shared" si="3"/>
        <v>289622618</v>
      </c>
      <c r="N42" s="88">
        <f t="shared" si="3"/>
        <v>-735329787</v>
      </c>
      <c r="O42" s="88">
        <f t="shared" si="3"/>
        <v>695791459</v>
      </c>
      <c r="P42" s="88">
        <f t="shared" si="3"/>
        <v>130419039</v>
      </c>
      <c r="Q42" s="88">
        <f t="shared" si="3"/>
        <v>1642532204</v>
      </c>
      <c r="R42" s="88">
        <f t="shared" si="3"/>
        <v>2468742702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3525935816</v>
      </c>
      <c r="X42" s="88">
        <f t="shared" si="3"/>
        <v>2164132216</v>
      </c>
      <c r="Y42" s="88">
        <f t="shared" si="3"/>
        <v>1361803600</v>
      </c>
      <c r="Z42" s="208">
        <f>+IF(X42&lt;&gt;0,+(Y42/X42)*100,0)</f>
        <v>62.926081407218426</v>
      </c>
      <c r="AA42" s="206">
        <f>SUM(AA38:AA41)</f>
        <v>2473805959</v>
      </c>
    </row>
    <row r="43" spans="1:27" ht="12.75">
      <c r="A43" s="181" t="s">
        <v>125</v>
      </c>
      <c r="B43" s="185"/>
      <c r="C43" s="157">
        <v>758508</v>
      </c>
      <c r="D43" s="157">
        <v>0</v>
      </c>
      <c r="E43" s="158">
        <v>500000</v>
      </c>
      <c r="F43" s="159">
        <v>500000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213805</v>
      </c>
      <c r="N43" s="159">
        <v>213805</v>
      </c>
      <c r="O43" s="159">
        <v>0</v>
      </c>
      <c r="P43" s="159">
        <v>500000</v>
      </c>
      <c r="Q43" s="159">
        <v>0</v>
      </c>
      <c r="R43" s="159">
        <v>500000</v>
      </c>
      <c r="S43" s="159">
        <v>0</v>
      </c>
      <c r="T43" s="159">
        <v>0</v>
      </c>
      <c r="U43" s="159">
        <v>0</v>
      </c>
      <c r="V43" s="159">
        <v>0</v>
      </c>
      <c r="W43" s="159">
        <v>713805</v>
      </c>
      <c r="X43" s="159">
        <v>375003</v>
      </c>
      <c r="Y43" s="159">
        <v>338802</v>
      </c>
      <c r="Z43" s="141">
        <v>90.35</v>
      </c>
      <c r="AA43" s="157">
        <v>500000</v>
      </c>
    </row>
    <row r="44" spans="1:27" ht="12.75">
      <c r="A44" s="209" t="s">
        <v>126</v>
      </c>
      <c r="B44" s="185"/>
      <c r="C44" s="210">
        <f aca="true" t="shared" si="4" ref="C44:Y44">+C42-C43</f>
        <v>3039761504</v>
      </c>
      <c r="D44" s="210">
        <f>+D42-D43</f>
        <v>0</v>
      </c>
      <c r="E44" s="211">
        <f t="shared" si="4"/>
        <v>2713410270</v>
      </c>
      <c r="F44" s="77">
        <f t="shared" si="4"/>
        <v>2473305959</v>
      </c>
      <c r="G44" s="77">
        <f t="shared" si="4"/>
        <v>1953430404</v>
      </c>
      <c r="H44" s="77">
        <f t="shared" si="4"/>
        <v>433265786</v>
      </c>
      <c r="I44" s="77">
        <f t="shared" si="4"/>
        <v>-594173289</v>
      </c>
      <c r="J44" s="77">
        <f t="shared" si="4"/>
        <v>1792522901</v>
      </c>
      <c r="K44" s="77">
        <f t="shared" si="4"/>
        <v>-611317705</v>
      </c>
      <c r="L44" s="77">
        <f t="shared" si="4"/>
        <v>-413634700</v>
      </c>
      <c r="M44" s="77">
        <f t="shared" si="4"/>
        <v>289408813</v>
      </c>
      <c r="N44" s="77">
        <f t="shared" si="4"/>
        <v>-735543592</v>
      </c>
      <c r="O44" s="77">
        <f t="shared" si="4"/>
        <v>695791459</v>
      </c>
      <c r="P44" s="77">
        <f t="shared" si="4"/>
        <v>129919039</v>
      </c>
      <c r="Q44" s="77">
        <f t="shared" si="4"/>
        <v>1642532204</v>
      </c>
      <c r="R44" s="77">
        <f t="shared" si="4"/>
        <v>2468242702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3525222011</v>
      </c>
      <c r="X44" s="77">
        <f t="shared" si="4"/>
        <v>2163757213</v>
      </c>
      <c r="Y44" s="77">
        <f t="shared" si="4"/>
        <v>1361464798</v>
      </c>
      <c r="Z44" s="212">
        <f>+IF(X44&lt;&gt;0,+(Y44/X44)*100,0)</f>
        <v>62.921329150064864</v>
      </c>
      <c r="AA44" s="210">
        <f>+AA42-AA43</f>
        <v>2473305959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3039761504</v>
      </c>
      <c r="D46" s="206">
        <f>SUM(D44:D45)</f>
        <v>0</v>
      </c>
      <c r="E46" s="207">
        <f t="shared" si="5"/>
        <v>2713410270</v>
      </c>
      <c r="F46" s="88">
        <f t="shared" si="5"/>
        <v>2473305959</v>
      </c>
      <c r="G46" s="88">
        <f t="shared" si="5"/>
        <v>1953430404</v>
      </c>
      <c r="H46" s="88">
        <f t="shared" si="5"/>
        <v>433265786</v>
      </c>
      <c r="I46" s="88">
        <f t="shared" si="5"/>
        <v>-594173289</v>
      </c>
      <c r="J46" s="88">
        <f t="shared" si="5"/>
        <v>1792522901</v>
      </c>
      <c r="K46" s="88">
        <f t="shared" si="5"/>
        <v>-611317705</v>
      </c>
      <c r="L46" s="88">
        <f t="shared" si="5"/>
        <v>-413634700</v>
      </c>
      <c r="M46" s="88">
        <f t="shared" si="5"/>
        <v>289408813</v>
      </c>
      <c r="N46" s="88">
        <f t="shared" si="5"/>
        <v>-735543592</v>
      </c>
      <c r="O46" s="88">
        <f t="shared" si="5"/>
        <v>695791459</v>
      </c>
      <c r="P46" s="88">
        <f t="shared" si="5"/>
        <v>129919039</v>
      </c>
      <c r="Q46" s="88">
        <f t="shared" si="5"/>
        <v>1642532204</v>
      </c>
      <c r="R46" s="88">
        <f t="shared" si="5"/>
        <v>2468242702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3525222011</v>
      </c>
      <c r="X46" s="88">
        <f t="shared" si="5"/>
        <v>2163757213</v>
      </c>
      <c r="Y46" s="88">
        <f t="shared" si="5"/>
        <v>1361464798</v>
      </c>
      <c r="Z46" s="208">
        <f>+IF(X46&lt;&gt;0,+(Y46/X46)*100,0)</f>
        <v>62.921329150064864</v>
      </c>
      <c r="AA46" s="206">
        <f>SUM(AA44:AA45)</f>
        <v>2473305959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3039761504</v>
      </c>
      <c r="D48" s="217">
        <f>SUM(D46:D47)</f>
        <v>0</v>
      </c>
      <c r="E48" s="218">
        <f t="shared" si="6"/>
        <v>2713410270</v>
      </c>
      <c r="F48" s="219">
        <f t="shared" si="6"/>
        <v>2473305959</v>
      </c>
      <c r="G48" s="219">
        <f t="shared" si="6"/>
        <v>1953430404</v>
      </c>
      <c r="H48" s="220">
        <f t="shared" si="6"/>
        <v>433265786</v>
      </c>
      <c r="I48" s="220">
        <f t="shared" si="6"/>
        <v>-594173289</v>
      </c>
      <c r="J48" s="220">
        <f t="shared" si="6"/>
        <v>1792522901</v>
      </c>
      <c r="K48" s="220">
        <f t="shared" si="6"/>
        <v>-611317705</v>
      </c>
      <c r="L48" s="220">
        <f t="shared" si="6"/>
        <v>-413634700</v>
      </c>
      <c r="M48" s="219">
        <f t="shared" si="6"/>
        <v>289408813</v>
      </c>
      <c r="N48" s="219">
        <f t="shared" si="6"/>
        <v>-735543592</v>
      </c>
      <c r="O48" s="220">
        <f t="shared" si="6"/>
        <v>695791459</v>
      </c>
      <c r="P48" s="220">
        <f t="shared" si="6"/>
        <v>129919039</v>
      </c>
      <c r="Q48" s="220">
        <f t="shared" si="6"/>
        <v>1642532204</v>
      </c>
      <c r="R48" s="220">
        <f t="shared" si="6"/>
        <v>2468242702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3525222011</v>
      </c>
      <c r="X48" s="220">
        <f t="shared" si="6"/>
        <v>2163757213</v>
      </c>
      <c r="Y48" s="220">
        <f t="shared" si="6"/>
        <v>1361464798</v>
      </c>
      <c r="Z48" s="221">
        <f>+IF(X48&lt;&gt;0,+(Y48/X48)*100,0)</f>
        <v>62.921329150064864</v>
      </c>
      <c r="AA48" s="222">
        <f>SUM(AA46:AA47)</f>
        <v>2473305959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267411677</v>
      </c>
      <c r="D5" s="153">
        <f>SUM(D6:D8)</f>
        <v>0</v>
      </c>
      <c r="E5" s="154">
        <f t="shared" si="0"/>
        <v>669621650</v>
      </c>
      <c r="F5" s="100">
        <f t="shared" si="0"/>
        <v>327845878</v>
      </c>
      <c r="G5" s="100">
        <f t="shared" si="0"/>
        <v>497622</v>
      </c>
      <c r="H5" s="100">
        <f t="shared" si="0"/>
        <v>13999</v>
      </c>
      <c r="I5" s="100">
        <f t="shared" si="0"/>
        <v>7619</v>
      </c>
      <c r="J5" s="100">
        <f t="shared" si="0"/>
        <v>519240</v>
      </c>
      <c r="K5" s="100">
        <f t="shared" si="0"/>
        <v>176113</v>
      </c>
      <c r="L5" s="100">
        <f t="shared" si="0"/>
        <v>97852</v>
      </c>
      <c r="M5" s="100">
        <f t="shared" si="0"/>
        <v>3314166</v>
      </c>
      <c r="N5" s="100">
        <f t="shared" si="0"/>
        <v>3588131</v>
      </c>
      <c r="O5" s="100">
        <f t="shared" si="0"/>
        <v>1110384</v>
      </c>
      <c r="P5" s="100">
        <f t="shared" si="0"/>
        <v>14835736</v>
      </c>
      <c r="Q5" s="100">
        <f t="shared" si="0"/>
        <v>28963026</v>
      </c>
      <c r="R5" s="100">
        <f t="shared" si="0"/>
        <v>44909146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49016517</v>
      </c>
      <c r="X5" s="100">
        <f t="shared" si="0"/>
        <v>458187187</v>
      </c>
      <c r="Y5" s="100">
        <f t="shared" si="0"/>
        <v>-409170670</v>
      </c>
      <c r="Z5" s="137">
        <f>+IF(X5&lt;&gt;0,+(Y5/X5)*100,0)</f>
        <v>-89.30207600938435</v>
      </c>
      <c r="AA5" s="153">
        <f>SUM(AA6:AA8)</f>
        <v>327845878</v>
      </c>
    </row>
    <row r="6" spans="1:27" ht="12.75">
      <c r="A6" s="138" t="s">
        <v>75</v>
      </c>
      <c r="B6" s="136"/>
      <c r="C6" s="155">
        <v>62116879</v>
      </c>
      <c r="D6" s="155"/>
      <c r="E6" s="156">
        <v>419921650</v>
      </c>
      <c r="F6" s="60">
        <v>121145878</v>
      </c>
      <c r="G6" s="60">
        <v>497622</v>
      </c>
      <c r="H6" s="60">
        <v>13999</v>
      </c>
      <c r="I6" s="60">
        <v>7619</v>
      </c>
      <c r="J6" s="60">
        <v>519240</v>
      </c>
      <c r="K6" s="60"/>
      <c r="L6" s="60">
        <v>4300</v>
      </c>
      <c r="M6" s="60">
        <v>36591</v>
      </c>
      <c r="N6" s="60">
        <v>40891</v>
      </c>
      <c r="O6" s="60">
        <v>42962</v>
      </c>
      <c r="P6" s="60">
        <v>173062</v>
      </c>
      <c r="Q6" s="60">
        <v>4036040</v>
      </c>
      <c r="R6" s="60">
        <v>4252064</v>
      </c>
      <c r="S6" s="60"/>
      <c r="T6" s="60"/>
      <c r="U6" s="60"/>
      <c r="V6" s="60"/>
      <c r="W6" s="60">
        <v>4812195</v>
      </c>
      <c r="X6" s="60">
        <v>318938989</v>
      </c>
      <c r="Y6" s="60">
        <v>-314126794</v>
      </c>
      <c r="Z6" s="140">
        <v>-98.49</v>
      </c>
      <c r="AA6" s="62">
        <v>121145878</v>
      </c>
    </row>
    <row r="7" spans="1:27" ht="12.75">
      <c r="A7" s="138" t="s">
        <v>76</v>
      </c>
      <c r="B7" s="136"/>
      <c r="C7" s="157"/>
      <c r="D7" s="157"/>
      <c r="E7" s="158">
        <v>236700000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205294798</v>
      </c>
      <c r="D8" s="155"/>
      <c r="E8" s="156">
        <v>13000000</v>
      </c>
      <c r="F8" s="60">
        <v>206700000</v>
      </c>
      <c r="G8" s="60"/>
      <c r="H8" s="60"/>
      <c r="I8" s="60"/>
      <c r="J8" s="60"/>
      <c r="K8" s="60">
        <v>176113</v>
      </c>
      <c r="L8" s="60">
        <v>93552</v>
      </c>
      <c r="M8" s="60">
        <v>3277575</v>
      </c>
      <c r="N8" s="60">
        <v>3547240</v>
      </c>
      <c r="O8" s="60">
        <v>1067422</v>
      </c>
      <c r="P8" s="60">
        <v>14662674</v>
      </c>
      <c r="Q8" s="60">
        <v>24926986</v>
      </c>
      <c r="R8" s="60">
        <v>40657082</v>
      </c>
      <c r="S8" s="60"/>
      <c r="T8" s="60"/>
      <c r="U8" s="60"/>
      <c r="V8" s="60"/>
      <c r="W8" s="60">
        <v>44204322</v>
      </c>
      <c r="X8" s="60">
        <v>139248198</v>
      </c>
      <c r="Y8" s="60">
        <v>-95043876</v>
      </c>
      <c r="Z8" s="140">
        <v>-68.26</v>
      </c>
      <c r="AA8" s="62">
        <v>206700000</v>
      </c>
    </row>
    <row r="9" spans="1:27" ht="12.75">
      <c r="A9" s="135" t="s">
        <v>78</v>
      </c>
      <c r="B9" s="136"/>
      <c r="C9" s="153">
        <f aca="true" t="shared" si="1" ref="C9:Y9">SUM(C10:C14)</f>
        <v>759932262</v>
      </c>
      <c r="D9" s="153">
        <f>SUM(D10:D14)</f>
        <v>0</v>
      </c>
      <c r="E9" s="154">
        <f t="shared" si="1"/>
        <v>1002672432</v>
      </c>
      <c r="F9" s="100">
        <f t="shared" si="1"/>
        <v>1004572231</v>
      </c>
      <c r="G9" s="100">
        <f t="shared" si="1"/>
        <v>-918412</v>
      </c>
      <c r="H9" s="100">
        <f t="shared" si="1"/>
        <v>14851629</v>
      </c>
      <c r="I9" s="100">
        <f t="shared" si="1"/>
        <v>7423082</v>
      </c>
      <c r="J9" s="100">
        <f t="shared" si="1"/>
        <v>21356299</v>
      </c>
      <c r="K9" s="100">
        <f t="shared" si="1"/>
        <v>21588478</v>
      </c>
      <c r="L9" s="100">
        <f t="shared" si="1"/>
        <v>43384573</v>
      </c>
      <c r="M9" s="100">
        <f t="shared" si="1"/>
        <v>151196392</v>
      </c>
      <c r="N9" s="100">
        <f t="shared" si="1"/>
        <v>216169443</v>
      </c>
      <c r="O9" s="100">
        <f t="shared" si="1"/>
        <v>14663212</v>
      </c>
      <c r="P9" s="100">
        <f t="shared" si="1"/>
        <v>28210569</v>
      </c>
      <c r="Q9" s="100">
        <f t="shared" si="1"/>
        <v>128410816</v>
      </c>
      <c r="R9" s="100">
        <f t="shared" si="1"/>
        <v>171284597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408810339</v>
      </c>
      <c r="X9" s="100">
        <f t="shared" si="1"/>
        <v>824369425</v>
      </c>
      <c r="Y9" s="100">
        <f t="shared" si="1"/>
        <v>-415559086</v>
      </c>
      <c r="Z9" s="137">
        <f>+IF(X9&lt;&gt;0,+(Y9/X9)*100,0)</f>
        <v>-50.40932783260369</v>
      </c>
      <c r="AA9" s="102">
        <f>SUM(AA10:AA14)</f>
        <v>1004572231</v>
      </c>
    </row>
    <row r="10" spans="1:27" ht="12.75">
      <c r="A10" s="138" t="s">
        <v>79</v>
      </c>
      <c r="B10" s="136"/>
      <c r="C10" s="155">
        <v>17620701</v>
      </c>
      <c r="D10" s="155"/>
      <c r="E10" s="156">
        <v>8300000</v>
      </c>
      <c r="F10" s="60">
        <v>47412951</v>
      </c>
      <c r="G10" s="60"/>
      <c r="H10" s="60"/>
      <c r="I10" s="60"/>
      <c r="J10" s="60"/>
      <c r="K10" s="60">
        <v>122500</v>
      </c>
      <c r="L10" s="60">
        <v>491019</v>
      </c>
      <c r="M10" s="60">
        <v>5503503</v>
      </c>
      <c r="N10" s="60">
        <v>6117022</v>
      </c>
      <c r="O10" s="60">
        <v>353566</v>
      </c>
      <c r="P10" s="60">
        <v>1348213</v>
      </c>
      <c r="Q10" s="60">
        <v>6880486</v>
      </c>
      <c r="R10" s="60">
        <v>8582265</v>
      </c>
      <c r="S10" s="60"/>
      <c r="T10" s="60"/>
      <c r="U10" s="60"/>
      <c r="V10" s="60"/>
      <c r="W10" s="60">
        <v>14699287</v>
      </c>
      <c r="X10" s="60">
        <v>2379458</v>
      </c>
      <c r="Y10" s="60">
        <v>12319829</v>
      </c>
      <c r="Z10" s="140">
        <v>517.76</v>
      </c>
      <c r="AA10" s="62">
        <v>47412951</v>
      </c>
    </row>
    <row r="11" spans="1:27" ht="12.75">
      <c r="A11" s="138" t="s">
        <v>80</v>
      </c>
      <c r="B11" s="136"/>
      <c r="C11" s="155">
        <v>41153562</v>
      </c>
      <c r="D11" s="155"/>
      <c r="E11" s="156">
        <v>58500000</v>
      </c>
      <c r="F11" s="60">
        <v>30087139</v>
      </c>
      <c r="G11" s="60"/>
      <c r="H11" s="60">
        <v>-8450000</v>
      </c>
      <c r="I11" s="60"/>
      <c r="J11" s="60">
        <v>-8450000</v>
      </c>
      <c r="K11" s="60">
        <v>5377139</v>
      </c>
      <c r="L11" s="60"/>
      <c r="M11" s="60"/>
      <c r="N11" s="60">
        <v>5377139</v>
      </c>
      <c r="O11" s="60"/>
      <c r="P11" s="60"/>
      <c r="Q11" s="60"/>
      <c r="R11" s="60"/>
      <c r="S11" s="60"/>
      <c r="T11" s="60"/>
      <c r="U11" s="60"/>
      <c r="V11" s="60"/>
      <c r="W11" s="60">
        <v>-3072861</v>
      </c>
      <c r="X11" s="60">
        <v>41680023</v>
      </c>
      <c r="Y11" s="60">
        <v>-44752884</v>
      </c>
      <c r="Z11" s="140">
        <v>-107.37</v>
      </c>
      <c r="AA11" s="62">
        <v>30087139</v>
      </c>
    </row>
    <row r="12" spans="1:27" ht="12.75">
      <c r="A12" s="138" t="s">
        <v>81</v>
      </c>
      <c r="B12" s="136"/>
      <c r="C12" s="155">
        <v>40892425</v>
      </c>
      <c r="D12" s="155"/>
      <c r="E12" s="156">
        <v>7250000</v>
      </c>
      <c r="F12" s="60">
        <v>73250000</v>
      </c>
      <c r="G12" s="60"/>
      <c r="H12" s="60">
        <v>225683</v>
      </c>
      <c r="I12" s="60">
        <v>728432</v>
      </c>
      <c r="J12" s="60">
        <v>954115</v>
      </c>
      <c r="K12" s="60">
        <v>7449</v>
      </c>
      <c r="L12" s="60">
        <v>441031</v>
      </c>
      <c r="M12" s="60">
        <v>995171</v>
      </c>
      <c r="N12" s="60">
        <v>1443651</v>
      </c>
      <c r="O12" s="60">
        <v>1621048</v>
      </c>
      <c r="P12" s="60">
        <v>1308258</v>
      </c>
      <c r="Q12" s="60">
        <v>521311</v>
      </c>
      <c r="R12" s="60">
        <v>3450617</v>
      </c>
      <c r="S12" s="60"/>
      <c r="T12" s="60"/>
      <c r="U12" s="60"/>
      <c r="V12" s="60"/>
      <c r="W12" s="60">
        <v>5848383</v>
      </c>
      <c r="X12" s="60">
        <v>12161672</v>
      </c>
      <c r="Y12" s="60">
        <v>-6313289</v>
      </c>
      <c r="Z12" s="140">
        <v>-51.91</v>
      </c>
      <c r="AA12" s="62">
        <v>73250000</v>
      </c>
    </row>
    <row r="13" spans="1:27" ht="12.75">
      <c r="A13" s="138" t="s">
        <v>82</v>
      </c>
      <c r="B13" s="136"/>
      <c r="C13" s="155">
        <v>605234227</v>
      </c>
      <c r="D13" s="155"/>
      <c r="E13" s="156">
        <v>879422432</v>
      </c>
      <c r="F13" s="60">
        <v>793202061</v>
      </c>
      <c r="G13" s="60">
        <v>-983820</v>
      </c>
      <c r="H13" s="60">
        <v>10503381</v>
      </c>
      <c r="I13" s="60">
        <v>6515356</v>
      </c>
      <c r="J13" s="60">
        <v>16034917</v>
      </c>
      <c r="K13" s="60">
        <v>15972882</v>
      </c>
      <c r="L13" s="60">
        <v>38727552</v>
      </c>
      <c r="M13" s="60">
        <v>132823899</v>
      </c>
      <c r="N13" s="60">
        <v>187524333</v>
      </c>
      <c r="O13" s="60">
        <v>6108567</v>
      </c>
      <c r="P13" s="60">
        <v>24519825</v>
      </c>
      <c r="Q13" s="60">
        <v>107445989</v>
      </c>
      <c r="R13" s="60">
        <v>138074381</v>
      </c>
      <c r="S13" s="60"/>
      <c r="T13" s="60"/>
      <c r="U13" s="60"/>
      <c r="V13" s="60"/>
      <c r="W13" s="60">
        <v>341633631</v>
      </c>
      <c r="X13" s="60">
        <v>742132870</v>
      </c>
      <c r="Y13" s="60">
        <v>-400499239</v>
      </c>
      <c r="Z13" s="140">
        <v>-53.97</v>
      </c>
      <c r="AA13" s="62">
        <v>793202061</v>
      </c>
    </row>
    <row r="14" spans="1:27" ht="12.75">
      <c r="A14" s="138" t="s">
        <v>83</v>
      </c>
      <c r="B14" s="136"/>
      <c r="C14" s="157">
        <v>55031347</v>
      </c>
      <c r="D14" s="157"/>
      <c r="E14" s="158">
        <v>49200000</v>
      </c>
      <c r="F14" s="159">
        <v>60620080</v>
      </c>
      <c r="G14" s="159">
        <v>65408</v>
      </c>
      <c r="H14" s="159">
        <v>12572565</v>
      </c>
      <c r="I14" s="159">
        <v>179294</v>
      </c>
      <c r="J14" s="159">
        <v>12817267</v>
      </c>
      <c r="K14" s="159">
        <v>108508</v>
      </c>
      <c r="L14" s="159">
        <v>3724971</v>
      </c>
      <c r="M14" s="159">
        <v>11873819</v>
      </c>
      <c r="N14" s="159">
        <v>15707298</v>
      </c>
      <c r="O14" s="159">
        <v>6580031</v>
      </c>
      <c r="P14" s="159">
        <v>1034273</v>
      </c>
      <c r="Q14" s="159">
        <v>13563030</v>
      </c>
      <c r="R14" s="159">
        <v>21177334</v>
      </c>
      <c r="S14" s="159"/>
      <c r="T14" s="159"/>
      <c r="U14" s="159"/>
      <c r="V14" s="159"/>
      <c r="W14" s="159">
        <v>49701899</v>
      </c>
      <c r="X14" s="159">
        <v>26015402</v>
      </c>
      <c r="Y14" s="159">
        <v>23686497</v>
      </c>
      <c r="Z14" s="141">
        <v>91.05</v>
      </c>
      <c r="AA14" s="225">
        <v>60620080</v>
      </c>
    </row>
    <row r="15" spans="1:27" ht="12.75">
      <c r="A15" s="135" t="s">
        <v>84</v>
      </c>
      <c r="B15" s="142"/>
      <c r="C15" s="153">
        <f aca="true" t="shared" si="2" ref="C15:Y15">SUM(C16:C18)</f>
        <v>1133048970</v>
      </c>
      <c r="D15" s="153">
        <f>SUM(D16:D18)</f>
        <v>0</v>
      </c>
      <c r="E15" s="154">
        <f t="shared" si="2"/>
        <v>1096373564</v>
      </c>
      <c r="F15" s="100">
        <f t="shared" si="2"/>
        <v>1215592207</v>
      </c>
      <c r="G15" s="100">
        <f t="shared" si="2"/>
        <v>1954124</v>
      </c>
      <c r="H15" s="100">
        <f t="shared" si="2"/>
        <v>41073578</v>
      </c>
      <c r="I15" s="100">
        <f t="shared" si="2"/>
        <v>37786224</v>
      </c>
      <c r="J15" s="100">
        <f t="shared" si="2"/>
        <v>80813926</v>
      </c>
      <c r="K15" s="100">
        <f t="shared" si="2"/>
        <v>51160875</v>
      </c>
      <c r="L15" s="100">
        <f t="shared" si="2"/>
        <v>135542268</v>
      </c>
      <c r="M15" s="100">
        <f t="shared" si="2"/>
        <v>92444573</v>
      </c>
      <c r="N15" s="100">
        <f t="shared" si="2"/>
        <v>279147716</v>
      </c>
      <c r="O15" s="100">
        <f t="shared" si="2"/>
        <v>20759244</v>
      </c>
      <c r="P15" s="100">
        <f t="shared" si="2"/>
        <v>52931225</v>
      </c>
      <c r="Q15" s="100">
        <f t="shared" si="2"/>
        <v>49309934</v>
      </c>
      <c r="R15" s="100">
        <f t="shared" si="2"/>
        <v>123000403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482962045</v>
      </c>
      <c r="X15" s="100">
        <f t="shared" si="2"/>
        <v>1088087858</v>
      </c>
      <c r="Y15" s="100">
        <f t="shared" si="2"/>
        <v>-605125813</v>
      </c>
      <c r="Z15" s="137">
        <f>+IF(X15&lt;&gt;0,+(Y15/X15)*100,0)</f>
        <v>-55.61369043417815</v>
      </c>
      <c r="AA15" s="102">
        <f>SUM(AA16:AA18)</f>
        <v>1215592207</v>
      </c>
    </row>
    <row r="16" spans="1:27" ht="12.75">
      <c r="A16" s="138" t="s">
        <v>85</v>
      </c>
      <c r="B16" s="136"/>
      <c r="C16" s="155">
        <v>47537898</v>
      </c>
      <c r="D16" s="155"/>
      <c r="E16" s="156">
        <v>56900000</v>
      </c>
      <c r="F16" s="60">
        <v>98014650</v>
      </c>
      <c r="G16" s="60"/>
      <c r="H16" s="60"/>
      <c r="I16" s="60"/>
      <c r="J16" s="60"/>
      <c r="K16" s="60"/>
      <c r="L16" s="60">
        <v>18990</v>
      </c>
      <c r="M16" s="60">
        <v>5000</v>
      </c>
      <c r="N16" s="60">
        <v>23990</v>
      </c>
      <c r="O16" s="60">
        <v>157612</v>
      </c>
      <c r="P16" s="60">
        <v>7720637</v>
      </c>
      <c r="Q16" s="60">
        <v>191010</v>
      </c>
      <c r="R16" s="60">
        <v>8069259</v>
      </c>
      <c r="S16" s="60"/>
      <c r="T16" s="60"/>
      <c r="U16" s="60"/>
      <c r="V16" s="60"/>
      <c r="W16" s="60">
        <v>8093249</v>
      </c>
      <c r="X16" s="60">
        <v>30086917</v>
      </c>
      <c r="Y16" s="60">
        <v>-21993668</v>
      </c>
      <c r="Z16" s="140">
        <v>-73.1</v>
      </c>
      <c r="AA16" s="62">
        <v>98014650</v>
      </c>
    </row>
    <row r="17" spans="1:27" ht="12.75">
      <c r="A17" s="138" t="s">
        <v>86</v>
      </c>
      <c r="B17" s="136"/>
      <c r="C17" s="155">
        <v>1082795993</v>
      </c>
      <c r="D17" s="155"/>
      <c r="E17" s="156">
        <v>1036473564</v>
      </c>
      <c r="F17" s="60">
        <v>1101277557</v>
      </c>
      <c r="G17" s="60">
        <v>1727124</v>
      </c>
      <c r="H17" s="60">
        <v>41073578</v>
      </c>
      <c r="I17" s="60">
        <v>37786224</v>
      </c>
      <c r="J17" s="60">
        <v>80586926</v>
      </c>
      <c r="K17" s="60">
        <v>51160875</v>
      </c>
      <c r="L17" s="60">
        <v>135523278</v>
      </c>
      <c r="M17" s="60">
        <v>90866485</v>
      </c>
      <c r="N17" s="60">
        <v>277550638</v>
      </c>
      <c r="O17" s="60">
        <v>20601632</v>
      </c>
      <c r="P17" s="60">
        <v>45210588</v>
      </c>
      <c r="Q17" s="60">
        <v>49057424</v>
      </c>
      <c r="R17" s="60">
        <v>114869644</v>
      </c>
      <c r="S17" s="60"/>
      <c r="T17" s="60"/>
      <c r="U17" s="60"/>
      <c r="V17" s="60"/>
      <c r="W17" s="60">
        <v>473007208</v>
      </c>
      <c r="X17" s="60">
        <v>1056414636</v>
      </c>
      <c r="Y17" s="60">
        <v>-583407428</v>
      </c>
      <c r="Z17" s="140">
        <v>-55.23</v>
      </c>
      <c r="AA17" s="62">
        <v>1101277557</v>
      </c>
    </row>
    <row r="18" spans="1:27" ht="12.75">
      <c r="A18" s="138" t="s">
        <v>87</v>
      </c>
      <c r="B18" s="136"/>
      <c r="C18" s="155">
        <v>2715079</v>
      </c>
      <c r="D18" s="155"/>
      <c r="E18" s="156">
        <v>3000000</v>
      </c>
      <c r="F18" s="60">
        <v>16300000</v>
      </c>
      <c r="G18" s="60">
        <v>227000</v>
      </c>
      <c r="H18" s="60"/>
      <c r="I18" s="60"/>
      <c r="J18" s="60">
        <v>227000</v>
      </c>
      <c r="K18" s="60"/>
      <c r="L18" s="60"/>
      <c r="M18" s="60">
        <v>1573088</v>
      </c>
      <c r="N18" s="60">
        <v>1573088</v>
      </c>
      <c r="O18" s="60"/>
      <c r="P18" s="60"/>
      <c r="Q18" s="60">
        <v>61500</v>
      </c>
      <c r="R18" s="60">
        <v>61500</v>
      </c>
      <c r="S18" s="60"/>
      <c r="T18" s="60"/>
      <c r="U18" s="60"/>
      <c r="V18" s="60"/>
      <c r="W18" s="60">
        <v>1861588</v>
      </c>
      <c r="X18" s="60">
        <v>1586305</v>
      </c>
      <c r="Y18" s="60">
        <v>275283</v>
      </c>
      <c r="Z18" s="140">
        <v>17.35</v>
      </c>
      <c r="AA18" s="62">
        <v>16300000</v>
      </c>
    </row>
    <row r="19" spans="1:27" ht="12.75">
      <c r="A19" s="135" t="s">
        <v>88</v>
      </c>
      <c r="B19" s="142"/>
      <c r="C19" s="153">
        <f aca="true" t="shared" si="3" ref="C19:Y19">SUM(C20:C23)</f>
        <v>1002609825</v>
      </c>
      <c r="D19" s="153">
        <f>SUM(D20:D23)</f>
        <v>0</v>
      </c>
      <c r="E19" s="154">
        <f t="shared" si="3"/>
        <v>1051116394</v>
      </c>
      <c r="F19" s="100">
        <f t="shared" si="3"/>
        <v>1154185378</v>
      </c>
      <c r="G19" s="100">
        <f t="shared" si="3"/>
        <v>-1965702</v>
      </c>
      <c r="H19" s="100">
        <f t="shared" si="3"/>
        <v>5097335</v>
      </c>
      <c r="I19" s="100">
        <f t="shared" si="3"/>
        <v>29659681</v>
      </c>
      <c r="J19" s="100">
        <f t="shared" si="3"/>
        <v>32791314</v>
      </c>
      <c r="K19" s="100">
        <f t="shared" si="3"/>
        <v>78963920</v>
      </c>
      <c r="L19" s="100">
        <f t="shared" si="3"/>
        <v>67938762</v>
      </c>
      <c r="M19" s="100">
        <f t="shared" si="3"/>
        <v>58535449</v>
      </c>
      <c r="N19" s="100">
        <f t="shared" si="3"/>
        <v>205438131</v>
      </c>
      <c r="O19" s="100">
        <f t="shared" si="3"/>
        <v>78015006</v>
      </c>
      <c r="P19" s="100">
        <f t="shared" si="3"/>
        <v>57234637</v>
      </c>
      <c r="Q19" s="100">
        <f t="shared" si="3"/>
        <v>85414523</v>
      </c>
      <c r="R19" s="100">
        <f t="shared" si="3"/>
        <v>220664166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458893611</v>
      </c>
      <c r="X19" s="100">
        <f t="shared" si="3"/>
        <v>711314443</v>
      </c>
      <c r="Y19" s="100">
        <f t="shared" si="3"/>
        <v>-252420832</v>
      </c>
      <c r="Z19" s="137">
        <f>+IF(X19&lt;&gt;0,+(Y19/X19)*100,0)</f>
        <v>-35.4865326416548</v>
      </c>
      <c r="AA19" s="102">
        <f>SUM(AA20:AA23)</f>
        <v>1154185378</v>
      </c>
    </row>
    <row r="20" spans="1:27" ht="12.75">
      <c r="A20" s="138" t="s">
        <v>89</v>
      </c>
      <c r="B20" s="136"/>
      <c r="C20" s="155">
        <v>491987736</v>
      </c>
      <c r="D20" s="155"/>
      <c r="E20" s="156">
        <v>488312146</v>
      </c>
      <c r="F20" s="60">
        <v>498312146</v>
      </c>
      <c r="G20" s="60">
        <v>-239084</v>
      </c>
      <c r="H20" s="60">
        <v>5037647</v>
      </c>
      <c r="I20" s="60">
        <v>21184549</v>
      </c>
      <c r="J20" s="60">
        <v>25983112</v>
      </c>
      <c r="K20" s="60">
        <v>40121585</v>
      </c>
      <c r="L20" s="60">
        <v>46751451</v>
      </c>
      <c r="M20" s="60">
        <v>32921790</v>
      </c>
      <c r="N20" s="60">
        <v>119794826</v>
      </c>
      <c r="O20" s="60">
        <v>19319088</v>
      </c>
      <c r="P20" s="60">
        <v>18158913</v>
      </c>
      <c r="Q20" s="60">
        <v>35304204</v>
      </c>
      <c r="R20" s="60">
        <v>72782205</v>
      </c>
      <c r="S20" s="60"/>
      <c r="T20" s="60"/>
      <c r="U20" s="60"/>
      <c r="V20" s="60"/>
      <c r="W20" s="60">
        <v>218560143</v>
      </c>
      <c r="X20" s="60">
        <v>378204000</v>
      </c>
      <c r="Y20" s="60">
        <v>-159643857</v>
      </c>
      <c r="Z20" s="140">
        <v>-42.21</v>
      </c>
      <c r="AA20" s="62">
        <v>498312146</v>
      </c>
    </row>
    <row r="21" spans="1:27" ht="12.75">
      <c r="A21" s="138" t="s">
        <v>90</v>
      </c>
      <c r="B21" s="136"/>
      <c r="C21" s="155">
        <v>86627332</v>
      </c>
      <c r="D21" s="155"/>
      <c r="E21" s="156">
        <v>402804248</v>
      </c>
      <c r="F21" s="60">
        <v>327031297</v>
      </c>
      <c r="G21" s="60">
        <v>-1719441</v>
      </c>
      <c r="H21" s="60">
        <v>59688</v>
      </c>
      <c r="I21" s="60">
        <v>5184327</v>
      </c>
      <c r="J21" s="60">
        <v>3524574</v>
      </c>
      <c r="K21" s="60">
        <v>31555901</v>
      </c>
      <c r="L21" s="60">
        <v>7961531</v>
      </c>
      <c r="M21" s="60">
        <v>19820833</v>
      </c>
      <c r="N21" s="60">
        <v>59338265</v>
      </c>
      <c r="O21" s="60">
        <v>5253402</v>
      </c>
      <c r="P21" s="60">
        <v>16022398</v>
      </c>
      <c r="Q21" s="60">
        <v>15288313</v>
      </c>
      <c r="R21" s="60">
        <v>36564113</v>
      </c>
      <c r="S21" s="60"/>
      <c r="T21" s="60"/>
      <c r="U21" s="60"/>
      <c r="V21" s="60"/>
      <c r="W21" s="60">
        <v>99426952</v>
      </c>
      <c r="X21" s="60">
        <v>222965752</v>
      </c>
      <c r="Y21" s="60">
        <v>-123538800</v>
      </c>
      <c r="Z21" s="140">
        <v>-55.41</v>
      </c>
      <c r="AA21" s="62">
        <v>327031297</v>
      </c>
    </row>
    <row r="22" spans="1:27" ht="12.75">
      <c r="A22" s="138" t="s">
        <v>91</v>
      </c>
      <c r="B22" s="136"/>
      <c r="C22" s="157">
        <v>403172411</v>
      </c>
      <c r="D22" s="157"/>
      <c r="E22" s="158">
        <v>146000000</v>
      </c>
      <c r="F22" s="159">
        <v>313841935</v>
      </c>
      <c r="G22" s="159">
        <v>-7177</v>
      </c>
      <c r="H22" s="159"/>
      <c r="I22" s="159">
        <v>3290805</v>
      </c>
      <c r="J22" s="159">
        <v>3283628</v>
      </c>
      <c r="K22" s="159">
        <v>7286434</v>
      </c>
      <c r="L22" s="159">
        <v>11036750</v>
      </c>
      <c r="M22" s="159">
        <v>5792826</v>
      </c>
      <c r="N22" s="159">
        <v>24116010</v>
      </c>
      <c r="O22" s="159">
        <v>53442516</v>
      </c>
      <c r="P22" s="159">
        <v>20807426</v>
      </c>
      <c r="Q22" s="159">
        <v>34822006</v>
      </c>
      <c r="R22" s="159">
        <v>109071948</v>
      </c>
      <c r="S22" s="159"/>
      <c r="T22" s="159"/>
      <c r="U22" s="159"/>
      <c r="V22" s="159"/>
      <c r="W22" s="159">
        <v>136471586</v>
      </c>
      <c r="X22" s="159">
        <v>110144691</v>
      </c>
      <c r="Y22" s="159">
        <v>26326895</v>
      </c>
      <c r="Z22" s="141">
        <v>23.9</v>
      </c>
      <c r="AA22" s="225">
        <v>313841935</v>
      </c>
    </row>
    <row r="23" spans="1:27" ht="12.75">
      <c r="A23" s="138" t="s">
        <v>92</v>
      </c>
      <c r="B23" s="136"/>
      <c r="C23" s="155">
        <v>20822346</v>
      </c>
      <c r="D23" s="155"/>
      <c r="E23" s="156">
        <v>14000000</v>
      </c>
      <c r="F23" s="60">
        <v>15000000</v>
      </c>
      <c r="G23" s="60"/>
      <c r="H23" s="60"/>
      <c r="I23" s="60"/>
      <c r="J23" s="60"/>
      <c r="K23" s="60"/>
      <c r="L23" s="60">
        <v>2189030</v>
      </c>
      <c r="M23" s="60"/>
      <c r="N23" s="60">
        <v>2189030</v>
      </c>
      <c r="O23" s="60"/>
      <c r="P23" s="60">
        <v>2245900</v>
      </c>
      <c r="Q23" s="60"/>
      <c r="R23" s="60">
        <v>2245900</v>
      </c>
      <c r="S23" s="60"/>
      <c r="T23" s="60"/>
      <c r="U23" s="60"/>
      <c r="V23" s="60"/>
      <c r="W23" s="60">
        <v>4434930</v>
      </c>
      <c r="X23" s="60"/>
      <c r="Y23" s="60">
        <v>4434930</v>
      </c>
      <c r="Z23" s="140"/>
      <c r="AA23" s="62">
        <v>15000000</v>
      </c>
    </row>
    <row r="24" spans="1:27" ht="12.75">
      <c r="A24" s="135" t="s">
        <v>93</v>
      </c>
      <c r="B24" s="142"/>
      <c r="C24" s="153">
        <v>31631539</v>
      </c>
      <c r="D24" s="153"/>
      <c r="E24" s="154">
        <v>40500000</v>
      </c>
      <c r="F24" s="100">
        <v>21004350</v>
      </c>
      <c r="G24" s="100">
        <v>-10909</v>
      </c>
      <c r="H24" s="100"/>
      <c r="I24" s="100">
        <v>3129861</v>
      </c>
      <c r="J24" s="100">
        <v>3118952</v>
      </c>
      <c r="K24" s="100">
        <v>2450511</v>
      </c>
      <c r="L24" s="100">
        <v>7219595</v>
      </c>
      <c r="M24" s="100">
        <v>451492</v>
      </c>
      <c r="N24" s="100">
        <v>10121598</v>
      </c>
      <c r="O24" s="100">
        <v>993162</v>
      </c>
      <c r="P24" s="100">
        <v>111407</v>
      </c>
      <c r="Q24" s="100">
        <v>86787</v>
      </c>
      <c r="R24" s="100">
        <v>1191356</v>
      </c>
      <c r="S24" s="100"/>
      <c r="T24" s="100"/>
      <c r="U24" s="100"/>
      <c r="V24" s="100"/>
      <c r="W24" s="100">
        <v>14431906</v>
      </c>
      <c r="X24" s="100">
        <v>21415118</v>
      </c>
      <c r="Y24" s="100">
        <v>-6983212</v>
      </c>
      <c r="Z24" s="137">
        <v>-32.61</v>
      </c>
      <c r="AA24" s="102">
        <v>21004350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3194634273</v>
      </c>
      <c r="D25" s="217">
        <f>+D5+D9+D15+D19+D24</f>
        <v>0</v>
      </c>
      <c r="E25" s="230">
        <f t="shared" si="4"/>
        <v>3860284040</v>
      </c>
      <c r="F25" s="219">
        <f t="shared" si="4"/>
        <v>3723200044</v>
      </c>
      <c r="G25" s="219">
        <f t="shared" si="4"/>
        <v>-443277</v>
      </c>
      <c r="H25" s="219">
        <f t="shared" si="4"/>
        <v>61036541</v>
      </c>
      <c r="I25" s="219">
        <f t="shared" si="4"/>
        <v>78006467</v>
      </c>
      <c r="J25" s="219">
        <f t="shared" si="4"/>
        <v>138599731</v>
      </c>
      <c r="K25" s="219">
        <f t="shared" si="4"/>
        <v>154339897</v>
      </c>
      <c r="L25" s="219">
        <f t="shared" si="4"/>
        <v>254183050</v>
      </c>
      <c r="M25" s="219">
        <f t="shared" si="4"/>
        <v>305942072</v>
      </c>
      <c r="N25" s="219">
        <f t="shared" si="4"/>
        <v>714465019</v>
      </c>
      <c r="O25" s="219">
        <f t="shared" si="4"/>
        <v>115541008</v>
      </c>
      <c r="P25" s="219">
        <f t="shared" si="4"/>
        <v>153323574</v>
      </c>
      <c r="Q25" s="219">
        <f t="shared" si="4"/>
        <v>292185086</v>
      </c>
      <c r="R25" s="219">
        <f t="shared" si="4"/>
        <v>561049668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1414114418</v>
      </c>
      <c r="X25" s="219">
        <f t="shared" si="4"/>
        <v>3103374031</v>
      </c>
      <c r="Y25" s="219">
        <f t="shared" si="4"/>
        <v>-1689259613</v>
      </c>
      <c r="Z25" s="231">
        <f>+IF(X25&lt;&gt;0,+(Y25/X25)*100,0)</f>
        <v>-54.433000860539835</v>
      </c>
      <c r="AA25" s="232">
        <f>+AA5+AA9+AA15+AA19+AA24</f>
        <v>3723200044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2269118619</v>
      </c>
      <c r="D28" s="155"/>
      <c r="E28" s="156">
        <v>2329777040</v>
      </c>
      <c r="F28" s="60">
        <v>2299370094</v>
      </c>
      <c r="G28" s="60">
        <v>-742455</v>
      </c>
      <c r="H28" s="60">
        <v>52799049</v>
      </c>
      <c r="I28" s="60">
        <v>62667847</v>
      </c>
      <c r="J28" s="60">
        <v>114724441</v>
      </c>
      <c r="K28" s="60">
        <v>120748596</v>
      </c>
      <c r="L28" s="60">
        <v>219895965</v>
      </c>
      <c r="M28" s="60">
        <v>264736807</v>
      </c>
      <c r="N28" s="60">
        <v>605381368</v>
      </c>
      <c r="O28" s="60">
        <v>75442906</v>
      </c>
      <c r="P28" s="60">
        <v>95695456</v>
      </c>
      <c r="Q28" s="60">
        <v>194104817</v>
      </c>
      <c r="R28" s="60">
        <v>365243179</v>
      </c>
      <c r="S28" s="60"/>
      <c r="T28" s="60"/>
      <c r="U28" s="60"/>
      <c r="V28" s="60"/>
      <c r="W28" s="60">
        <v>1085348988</v>
      </c>
      <c r="X28" s="60">
        <v>1967983313</v>
      </c>
      <c r="Y28" s="60">
        <v>-882634325</v>
      </c>
      <c r="Z28" s="140">
        <v>-44.85</v>
      </c>
      <c r="AA28" s="155">
        <v>2299370094</v>
      </c>
    </row>
    <row r="29" spans="1:27" ht="12.75">
      <c r="A29" s="234" t="s">
        <v>134</v>
      </c>
      <c r="B29" s="136"/>
      <c r="C29" s="155">
        <v>46909633</v>
      </c>
      <c r="D29" s="155"/>
      <c r="E29" s="156">
        <v>43507000</v>
      </c>
      <c r="F29" s="60">
        <v>71012951</v>
      </c>
      <c r="G29" s="60"/>
      <c r="H29" s="60">
        <v>11399693</v>
      </c>
      <c r="I29" s="60">
        <v>90161</v>
      </c>
      <c r="J29" s="60">
        <v>11489854</v>
      </c>
      <c r="K29" s="60">
        <v>108508</v>
      </c>
      <c r="L29" s="60">
        <v>3475355</v>
      </c>
      <c r="M29" s="60">
        <v>12997192</v>
      </c>
      <c r="N29" s="60">
        <v>16581055</v>
      </c>
      <c r="O29" s="60">
        <v>5911992</v>
      </c>
      <c r="P29" s="60">
        <v>1383096</v>
      </c>
      <c r="Q29" s="60">
        <v>12179657</v>
      </c>
      <c r="R29" s="60">
        <v>19474745</v>
      </c>
      <c r="S29" s="60"/>
      <c r="T29" s="60"/>
      <c r="U29" s="60"/>
      <c r="V29" s="60"/>
      <c r="W29" s="60">
        <v>47545654</v>
      </c>
      <c r="X29" s="60">
        <v>39989412</v>
      </c>
      <c r="Y29" s="60">
        <v>7556242</v>
      </c>
      <c r="Z29" s="140">
        <v>18.9</v>
      </c>
      <c r="AA29" s="62">
        <v>71012951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>
        <v>6000000</v>
      </c>
      <c r="F31" s="60">
        <v>7193422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4998000</v>
      </c>
      <c r="Y31" s="60">
        <v>-4998000</v>
      </c>
      <c r="Z31" s="140">
        <v>-100</v>
      </c>
      <c r="AA31" s="62">
        <v>7193422</v>
      </c>
    </row>
    <row r="32" spans="1:27" ht="12.75">
      <c r="A32" s="236" t="s">
        <v>46</v>
      </c>
      <c r="B32" s="136"/>
      <c r="C32" s="210">
        <f aca="true" t="shared" si="5" ref="C32:Y32">SUM(C28:C31)</f>
        <v>2316028252</v>
      </c>
      <c r="D32" s="210">
        <f>SUM(D28:D31)</f>
        <v>0</v>
      </c>
      <c r="E32" s="211">
        <f t="shared" si="5"/>
        <v>2379284040</v>
      </c>
      <c r="F32" s="77">
        <f t="shared" si="5"/>
        <v>2377576467</v>
      </c>
      <c r="G32" s="77">
        <f t="shared" si="5"/>
        <v>-742455</v>
      </c>
      <c r="H32" s="77">
        <f t="shared" si="5"/>
        <v>64198742</v>
      </c>
      <c r="I32" s="77">
        <f t="shared" si="5"/>
        <v>62758008</v>
      </c>
      <c r="J32" s="77">
        <f t="shared" si="5"/>
        <v>126214295</v>
      </c>
      <c r="K32" s="77">
        <f t="shared" si="5"/>
        <v>120857104</v>
      </c>
      <c r="L32" s="77">
        <f t="shared" si="5"/>
        <v>223371320</v>
      </c>
      <c r="M32" s="77">
        <f t="shared" si="5"/>
        <v>277733999</v>
      </c>
      <c r="N32" s="77">
        <f t="shared" si="5"/>
        <v>621962423</v>
      </c>
      <c r="O32" s="77">
        <f t="shared" si="5"/>
        <v>81354898</v>
      </c>
      <c r="P32" s="77">
        <f t="shared" si="5"/>
        <v>97078552</v>
      </c>
      <c r="Q32" s="77">
        <f t="shared" si="5"/>
        <v>206284474</v>
      </c>
      <c r="R32" s="77">
        <f t="shared" si="5"/>
        <v>384717924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1132894642</v>
      </c>
      <c r="X32" s="77">
        <f t="shared" si="5"/>
        <v>2012970725</v>
      </c>
      <c r="Y32" s="77">
        <f t="shared" si="5"/>
        <v>-880076083</v>
      </c>
      <c r="Z32" s="212">
        <f>+IF(X32&lt;&gt;0,+(Y32/X32)*100,0)</f>
        <v>-43.72026239974255</v>
      </c>
      <c r="AA32" s="79">
        <f>SUM(AA28:AA31)</f>
        <v>2377576467</v>
      </c>
    </row>
    <row r="33" spans="1:27" ht="12.75">
      <c r="A33" s="237" t="s">
        <v>51</v>
      </c>
      <c r="B33" s="136" t="s">
        <v>137</v>
      </c>
      <c r="C33" s="155">
        <v>97925530</v>
      </c>
      <c r="D33" s="155"/>
      <c r="E33" s="156">
        <v>100000000</v>
      </c>
      <c r="F33" s="60">
        <v>90899825</v>
      </c>
      <c r="G33" s="60">
        <v>1737120</v>
      </c>
      <c r="H33" s="60">
        <v>3815557</v>
      </c>
      <c r="I33" s="60">
        <v>4084215</v>
      </c>
      <c r="J33" s="60">
        <v>9636892</v>
      </c>
      <c r="K33" s="60">
        <v>3968151</v>
      </c>
      <c r="L33" s="60">
        <v>4075558</v>
      </c>
      <c r="M33" s="60">
        <v>1448227</v>
      </c>
      <c r="N33" s="60">
        <v>9491936</v>
      </c>
      <c r="O33" s="60">
        <v>3760997</v>
      </c>
      <c r="P33" s="60">
        <v>3894719</v>
      </c>
      <c r="Q33" s="60">
        <v>9568180</v>
      </c>
      <c r="R33" s="60">
        <v>17223896</v>
      </c>
      <c r="S33" s="60"/>
      <c r="T33" s="60"/>
      <c r="U33" s="60"/>
      <c r="V33" s="60"/>
      <c r="W33" s="60">
        <v>36352724</v>
      </c>
      <c r="X33" s="60">
        <v>49266975</v>
      </c>
      <c r="Y33" s="60">
        <v>-12914251</v>
      </c>
      <c r="Z33" s="140">
        <v>-26.21</v>
      </c>
      <c r="AA33" s="62">
        <v>90899825</v>
      </c>
    </row>
    <row r="34" spans="1:27" ht="12.75">
      <c r="A34" s="237" t="s">
        <v>52</v>
      </c>
      <c r="B34" s="136" t="s">
        <v>138</v>
      </c>
      <c r="C34" s="155">
        <v>751761635</v>
      </c>
      <c r="D34" s="155"/>
      <c r="E34" s="156">
        <v>1000000000</v>
      </c>
      <c r="F34" s="60">
        <v>1000000000</v>
      </c>
      <c r="G34" s="60">
        <v>-1437942</v>
      </c>
      <c r="H34" s="60">
        <v>-6991757</v>
      </c>
      <c r="I34" s="60">
        <v>10747151</v>
      </c>
      <c r="J34" s="60">
        <v>2317452</v>
      </c>
      <c r="K34" s="60">
        <v>29049487</v>
      </c>
      <c r="L34" s="60">
        <v>26447879</v>
      </c>
      <c r="M34" s="60">
        <v>25713709</v>
      </c>
      <c r="N34" s="60">
        <v>81211075</v>
      </c>
      <c r="O34" s="60">
        <v>28882331</v>
      </c>
      <c r="P34" s="60">
        <v>51406617</v>
      </c>
      <c r="Q34" s="60">
        <v>69122769</v>
      </c>
      <c r="R34" s="60">
        <v>149411717</v>
      </c>
      <c r="S34" s="60"/>
      <c r="T34" s="60"/>
      <c r="U34" s="60"/>
      <c r="V34" s="60"/>
      <c r="W34" s="60">
        <v>232940244</v>
      </c>
      <c r="X34" s="60">
        <v>701905331</v>
      </c>
      <c r="Y34" s="60">
        <v>-468965087</v>
      </c>
      <c r="Z34" s="140">
        <v>-66.81</v>
      </c>
      <c r="AA34" s="62">
        <v>1000000000</v>
      </c>
    </row>
    <row r="35" spans="1:27" ht="12.75">
      <c r="A35" s="237" t="s">
        <v>53</v>
      </c>
      <c r="B35" s="136"/>
      <c r="C35" s="155">
        <v>28918857</v>
      </c>
      <c r="D35" s="155"/>
      <c r="E35" s="156">
        <v>381000000</v>
      </c>
      <c r="F35" s="60">
        <v>254723752</v>
      </c>
      <c r="G35" s="60"/>
      <c r="H35" s="60">
        <v>13999</v>
      </c>
      <c r="I35" s="60">
        <v>417093</v>
      </c>
      <c r="J35" s="60">
        <v>431092</v>
      </c>
      <c r="K35" s="60">
        <v>465154</v>
      </c>
      <c r="L35" s="60">
        <v>288293</v>
      </c>
      <c r="M35" s="60">
        <v>1046136</v>
      </c>
      <c r="N35" s="60">
        <v>1799583</v>
      </c>
      <c r="O35" s="60">
        <v>1542783</v>
      </c>
      <c r="P35" s="60">
        <v>943685</v>
      </c>
      <c r="Q35" s="60">
        <v>7209663</v>
      </c>
      <c r="R35" s="60">
        <v>9696131</v>
      </c>
      <c r="S35" s="60"/>
      <c r="T35" s="60"/>
      <c r="U35" s="60"/>
      <c r="V35" s="60"/>
      <c r="W35" s="60">
        <v>11926806</v>
      </c>
      <c r="X35" s="60">
        <v>339231000</v>
      </c>
      <c r="Y35" s="60">
        <v>-327304194</v>
      </c>
      <c r="Z35" s="140">
        <v>-96.48</v>
      </c>
      <c r="AA35" s="62">
        <v>254723752</v>
      </c>
    </row>
    <row r="36" spans="1:27" ht="12.75">
      <c r="A36" s="238" t="s">
        <v>139</v>
      </c>
      <c r="B36" s="149"/>
      <c r="C36" s="222">
        <f aca="true" t="shared" si="6" ref="C36:Y36">SUM(C32:C35)</f>
        <v>3194634274</v>
      </c>
      <c r="D36" s="222">
        <f>SUM(D32:D35)</f>
        <v>0</v>
      </c>
      <c r="E36" s="218">
        <f t="shared" si="6"/>
        <v>3860284040</v>
      </c>
      <c r="F36" s="220">
        <f t="shared" si="6"/>
        <v>3723200044</v>
      </c>
      <c r="G36" s="220">
        <f t="shared" si="6"/>
        <v>-443277</v>
      </c>
      <c r="H36" s="220">
        <f t="shared" si="6"/>
        <v>61036541</v>
      </c>
      <c r="I36" s="220">
        <f t="shared" si="6"/>
        <v>78006467</v>
      </c>
      <c r="J36" s="220">
        <f t="shared" si="6"/>
        <v>138599731</v>
      </c>
      <c r="K36" s="220">
        <f t="shared" si="6"/>
        <v>154339896</v>
      </c>
      <c r="L36" s="220">
        <f t="shared" si="6"/>
        <v>254183050</v>
      </c>
      <c r="M36" s="220">
        <f t="shared" si="6"/>
        <v>305942071</v>
      </c>
      <c r="N36" s="220">
        <f t="shared" si="6"/>
        <v>714465017</v>
      </c>
      <c r="O36" s="220">
        <f t="shared" si="6"/>
        <v>115541009</v>
      </c>
      <c r="P36" s="220">
        <f t="shared" si="6"/>
        <v>153323573</v>
      </c>
      <c r="Q36" s="220">
        <f t="shared" si="6"/>
        <v>292185086</v>
      </c>
      <c r="R36" s="220">
        <f t="shared" si="6"/>
        <v>561049668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1414114416</v>
      </c>
      <c r="X36" s="220">
        <f t="shared" si="6"/>
        <v>3103374031</v>
      </c>
      <c r="Y36" s="220">
        <f t="shared" si="6"/>
        <v>-1689259615</v>
      </c>
      <c r="Z36" s="221">
        <f>+IF(X36&lt;&gt;0,+(Y36/X36)*100,0)</f>
        <v>-54.43300092498583</v>
      </c>
      <c r="AA36" s="239">
        <f>SUM(AA32:AA35)</f>
        <v>3723200044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456778833</v>
      </c>
      <c r="D6" s="155"/>
      <c r="E6" s="59">
        <v>121000000</v>
      </c>
      <c r="F6" s="60">
        <v>502456716</v>
      </c>
      <c r="G6" s="60">
        <v>136131236</v>
      </c>
      <c r="H6" s="60">
        <v>79769324</v>
      </c>
      <c r="I6" s="60">
        <v>103844809</v>
      </c>
      <c r="J6" s="60">
        <v>103844809</v>
      </c>
      <c r="K6" s="60">
        <v>96224779</v>
      </c>
      <c r="L6" s="60">
        <v>47915865</v>
      </c>
      <c r="M6" s="60">
        <v>47915865</v>
      </c>
      <c r="N6" s="60">
        <v>47915865</v>
      </c>
      <c r="O6" s="60">
        <v>161081277</v>
      </c>
      <c r="P6" s="60">
        <v>114237652</v>
      </c>
      <c r="Q6" s="60">
        <v>143797096</v>
      </c>
      <c r="R6" s="60">
        <v>143797096</v>
      </c>
      <c r="S6" s="60"/>
      <c r="T6" s="60"/>
      <c r="U6" s="60"/>
      <c r="V6" s="60"/>
      <c r="W6" s="60">
        <v>143797096</v>
      </c>
      <c r="X6" s="60">
        <v>376842537</v>
      </c>
      <c r="Y6" s="60">
        <v>-233045441</v>
      </c>
      <c r="Z6" s="140">
        <v>-61.84</v>
      </c>
      <c r="AA6" s="62">
        <v>502456716</v>
      </c>
    </row>
    <row r="7" spans="1:27" ht="12.75">
      <c r="A7" s="249" t="s">
        <v>144</v>
      </c>
      <c r="B7" s="182"/>
      <c r="C7" s="155">
        <v>1712536970</v>
      </c>
      <c r="D7" s="155"/>
      <c r="E7" s="59">
        <v>2502288641</v>
      </c>
      <c r="F7" s="60">
        <v>1830349635</v>
      </c>
      <c r="G7" s="60">
        <v>2100206288</v>
      </c>
      <c r="H7" s="60">
        <v>2480429184</v>
      </c>
      <c r="I7" s="60">
        <v>1925897875</v>
      </c>
      <c r="J7" s="60">
        <v>1925897875</v>
      </c>
      <c r="K7" s="60">
        <v>1838852623</v>
      </c>
      <c r="L7" s="60">
        <v>2237265649</v>
      </c>
      <c r="M7" s="60">
        <v>2237265649</v>
      </c>
      <c r="N7" s="60">
        <v>2237265649</v>
      </c>
      <c r="O7" s="60">
        <v>2110884733</v>
      </c>
      <c r="P7" s="60">
        <v>3003696177</v>
      </c>
      <c r="Q7" s="60">
        <v>3900987750</v>
      </c>
      <c r="R7" s="60">
        <v>3900987750</v>
      </c>
      <c r="S7" s="60"/>
      <c r="T7" s="60"/>
      <c r="U7" s="60"/>
      <c r="V7" s="60"/>
      <c r="W7" s="60">
        <v>3900987750</v>
      </c>
      <c r="X7" s="60">
        <v>1372762226</v>
      </c>
      <c r="Y7" s="60">
        <v>2528225524</v>
      </c>
      <c r="Z7" s="140">
        <v>184.17</v>
      </c>
      <c r="AA7" s="62">
        <v>1830349635</v>
      </c>
    </row>
    <row r="8" spans="1:27" ht="12.75">
      <c r="A8" s="249" t="s">
        <v>145</v>
      </c>
      <c r="B8" s="182"/>
      <c r="C8" s="155">
        <v>4630010267</v>
      </c>
      <c r="D8" s="155"/>
      <c r="E8" s="59">
        <v>3423485804</v>
      </c>
      <c r="F8" s="60">
        <v>5347876724</v>
      </c>
      <c r="G8" s="60">
        <v>2012962751</v>
      </c>
      <c r="H8" s="60">
        <v>7410548356</v>
      </c>
      <c r="I8" s="60">
        <v>7600004680</v>
      </c>
      <c r="J8" s="60">
        <v>7600004680</v>
      </c>
      <c r="K8" s="60">
        <v>8079072461</v>
      </c>
      <c r="L8" s="60">
        <v>3293161547</v>
      </c>
      <c r="M8" s="60">
        <v>3293161547</v>
      </c>
      <c r="N8" s="60">
        <v>3293161547</v>
      </c>
      <c r="O8" s="60">
        <v>3376020535</v>
      </c>
      <c r="P8" s="60">
        <v>3388952386</v>
      </c>
      <c r="Q8" s="60">
        <v>3113131393</v>
      </c>
      <c r="R8" s="60">
        <v>3113131393</v>
      </c>
      <c r="S8" s="60"/>
      <c r="T8" s="60"/>
      <c r="U8" s="60"/>
      <c r="V8" s="60"/>
      <c r="W8" s="60">
        <v>3113131393</v>
      </c>
      <c r="X8" s="60">
        <v>4010907543</v>
      </c>
      <c r="Y8" s="60">
        <v>-897776150</v>
      </c>
      <c r="Z8" s="140">
        <v>-22.38</v>
      </c>
      <c r="AA8" s="62">
        <v>5347876724</v>
      </c>
    </row>
    <row r="9" spans="1:27" ht="12.75">
      <c r="A9" s="249" t="s">
        <v>146</v>
      </c>
      <c r="B9" s="182"/>
      <c r="C9" s="155">
        <v>1351392144</v>
      </c>
      <c r="D9" s="155"/>
      <c r="E9" s="59">
        <v>1067507936</v>
      </c>
      <c r="F9" s="60">
        <v>1421555579</v>
      </c>
      <c r="G9" s="60">
        <v>945456391</v>
      </c>
      <c r="H9" s="60">
        <v>1004035892</v>
      </c>
      <c r="I9" s="60">
        <v>1025881393</v>
      </c>
      <c r="J9" s="60">
        <v>1025881393</v>
      </c>
      <c r="K9" s="60">
        <v>1023516243</v>
      </c>
      <c r="L9" s="60">
        <v>887759715</v>
      </c>
      <c r="M9" s="60">
        <v>887759715</v>
      </c>
      <c r="N9" s="60">
        <v>887759715</v>
      </c>
      <c r="O9" s="60">
        <v>885339464</v>
      </c>
      <c r="P9" s="60">
        <v>932555441</v>
      </c>
      <c r="Q9" s="60">
        <v>1593239966</v>
      </c>
      <c r="R9" s="60">
        <v>1593239966</v>
      </c>
      <c r="S9" s="60"/>
      <c r="T9" s="60"/>
      <c r="U9" s="60"/>
      <c r="V9" s="60"/>
      <c r="W9" s="60">
        <v>1593239966</v>
      </c>
      <c r="X9" s="60">
        <v>1066166684</v>
      </c>
      <c r="Y9" s="60">
        <v>527073282</v>
      </c>
      <c r="Z9" s="140">
        <v>49.44</v>
      </c>
      <c r="AA9" s="62">
        <v>1421555579</v>
      </c>
    </row>
    <row r="10" spans="1:27" ht="12.75">
      <c r="A10" s="249" t="s">
        <v>147</v>
      </c>
      <c r="B10" s="182"/>
      <c r="C10" s="155">
        <v>91005216</v>
      </c>
      <c r="D10" s="155"/>
      <c r="E10" s="59">
        <v>163349124</v>
      </c>
      <c r="F10" s="60">
        <v>94883923</v>
      </c>
      <c r="G10" s="159">
        <v>91005216</v>
      </c>
      <c r="H10" s="159">
        <v>91005216</v>
      </c>
      <c r="I10" s="159">
        <v>91005216</v>
      </c>
      <c r="J10" s="60">
        <v>91005216</v>
      </c>
      <c r="K10" s="159">
        <v>91005216</v>
      </c>
      <c r="L10" s="159">
        <v>91005216</v>
      </c>
      <c r="M10" s="60">
        <v>91005216</v>
      </c>
      <c r="N10" s="159">
        <v>91005216</v>
      </c>
      <c r="O10" s="159">
        <v>91005216</v>
      </c>
      <c r="P10" s="159">
        <v>91005216</v>
      </c>
      <c r="Q10" s="60">
        <v>91005216</v>
      </c>
      <c r="R10" s="159">
        <v>91005216</v>
      </c>
      <c r="S10" s="159"/>
      <c r="T10" s="60"/>
      <c r="U10" s="159"/>
      <c r="V10" s="159"/>
      <c r="W10" s="159">
        <v>91005216</v>
      </c>
      <c r="X10" s="60">
        <v>71162942</v>
      </c>
      <c r="Y10" s="159">
        <v>19842274</v>
      </c>
      <c r="Z10" s="141">
        <v>27.88</v>
      </c>
      <c r="AA10" s="225">
        <v>94883923</v>
      </c>
    </row>
    <row r="11" spans="1:27" ht="12.75">
      <c r="A11" s="249" t="s">
        <v>148</v>
      </c>
      <c r="B11" s="182"/>
      <c r="C11" s="155">
        <v>692359398</v>
      </c>
      <c r="D11" s="155"/>
      <c r="E11" s="59">
        <v>698494079</v>
      </c>
      <c r="F11" s="60">
        <v>761595338</v>
      </c>
      <c r="G11" s="60">
        <v>707981292</v>
      </c>
      <c r="H11" s="60">
        <v>704065090</v>
      </c>
      <c r="I11" s="60">
        <v>708682043</v>
      </c>
      <c r="J11" s="60">
        <v>708682043</v>
      </c>
      <c r="K11" s="60">
        <v>687784686</v>
      </c>
      <c r="L11" s="60">
        <v>676498755</v>
      </c>
      <c r="M11" s="60">
        <v>676498755</v>
      </c>
      <c r="N11" s="60">
        <v>676498755</v>
      </c>
      <c r="O11" s="60">
        <v>648878002</v>
      </c>
      <c r="P11" s="60">
        <v>667274970</v>
      </c>
      <c r="Q11" s="60">
        <v>647174810</v>
      </c>
      <c r="R11" s="60">
        <v>647174810</v>
      </c>
      <c r="S11" s="60"/>
      <c r="T11" s="60"/>
      <c r="U11" s="60"/>
      <c r="V11" s="60"/>
      <c r="W11" s="60">
        <v>647174810</v>
      </c>
      <c r="X11" s="60">
        <v>571196504</v>
      </c>
      <c r="Y11" s="60">
        <v>75978306</v>
      </c>
      <c r="Z11" s="140">
        <v>13.3</v>
      </c>
      <c r="AA11" s="62">
        <v>761595338</v>
      </c>
    </row>
    <row r="12" spans="1:27" ht="12.75">
      <c r="A12" s="250" t="s">
        <v>56</v>
      </c>
      <c r="B12" s="251"/>
      <c r="C12" s="168">
        <f aca="true" t="shared" si="0" ref="C12:Y12">SUM(C6:C11)</f>
        <v>8934082828</v>
      </c>
      <c r="D12" s="168">
        <f>SUM(D6:D11)</f>
        <v>0</v>
      </c>
      <c r="E12" s="72">
        <f t="shared" si="0"/>
        <v>7976125584</v>
      </c>
      <c r="F12" s="73">
        <f t="shared" si="0"/>
        <v>9958717915</v>
      </c>
      <c r="G12" s="73">
        <f t="shared" si="0"/>
        <v>5993743174</v>
      </c>
      <c r="H12" s="73">
        <f t="shared" si="0"/>
        <v>11769853062</v>
      </c>
      <c r="I12" s="73">
        <f t="shared" si="0"/>
        <v>11455316016</v>
      </c>
      <c r="J12" s="73">
        <f t="shared" si="0"/>
        <v>11455316016</v>
      </c>
      <c r="K12" s="73">
        <f t="shared" si="0"/>
        <v>11816456008</v>
      </c>
      <c r="L12" s="73">
        <f t="shared" si="0"/>
        <v>7233606747</v>
      </c>
      <c r="M12" s="73">
        <f t="shared" si="0"/>
        <v>7233606747</v>
      </c>
      <c r="N12" s="73">
        <f t="shared" si="0"/>
        <v>7233606747</v>
      </c>
      <c r="O12" s="73">
        <f t="shared" si="0"/>
        <v>7273209227</v>
      </c>
      <c r="P12" s="73">
        <f t="shared" si="0"/>
        <v>8197721842</v>
      </c>
      <c r="Q12" s="73">
        <f t="shared" si="0"/>
        <v>9489336231</v>
      </c>
      <c r="R12" s="73">
        <f t="shared" si="0"/>
        <v>9489336231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9489336231</v>
      </c>
      <c r="X12" s="73">
        <f t="shared" si="0"/>
        <v>7469038436</v>
      </c>
      <c r="Y12" s="73">
        <f t="shared" si="0"/>
        <v>2020297795</v>
      </c>
      <c r="Z12" s="170">
        <f>+IF(X12&lt;&gt;0,+(Y12/X12)*100,0)</f>
        <v>27.048967712662602</v>
      </c>
      <c r="AA12" s="74">
        <f>SUM(AA6:AA11)</f>
        <v>9958717915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25661496</v>
      </c>
      <c r="D15" s="155"/>
      <c r="E15" s="59">
        <v>6366025</v>
      </c>
      <c r="F15" s="60">
        <v>27296340</v>
      </c>
      <c r="G15" s="60">
        <v>26465745</v>
      </c>
      <c r="H15" s="60">
        <v>26005509</v>
      </c>
      <c r="I15" s="60">
        <v>20185574</v>
      </c>
      <c r="J15" s="60">
        <v>20185574</v>
      </c>
      <c r="K15" s="60">
        <v>23100176</v>
      </c>
      <c r="L15" s="60">
        <v>1221625919</v>
      </c>
      <c r="M15" s="60">
        <v>1221625919</v>
      </c>
      <c r="N15" s="60">
        <v>1221625919</v>
      </c>
      <c r="O15" s="60">
        <v>1204774416</v>
      </c>
      <c r="P15" s="60">
        <v>1202640855</v>
      </c>
      <c r="Q15" s="60">
        <v>1214472329</v>
      </c>
      <c r="R15" s="60">
        <v>1214472329</v>
      </c>
      <c r="S15" s="60"/>
      <c r="T15" s="60"/>
      <c r="U15" s="60"/>
      <c r="V15" s="60"/>
      <c r="W15" s="60">
        <v>1214472329</v>
      </c>
      <c r="X15" s="60">
        <v>20472255</v>
      </c>
      <c r="Y15" s="60">
        <v>1194000074</v>
      </c>
      <c r="Z15" s="140">
        <v>5832.28</v>
      </c>
      <c r="AA15" s="62">
        <v>27296340</v>
      </c>
    </row>
    <row r="16" spans="1:27" ht="12.75">
      <c r="A16" s="249" t="s">
        <v>151</v>
      </c>
      <c r="B16" s="182"/>
      <c r="C16" s="155">
        <v>710520</v>
      </c>
      <c r="D16" s="155"/>
      <c r="E16" s="59">
        <v>858036143</v>
      </c>
      <c r="F16" s="60">
        <v>761798242</v>
      </c>
      <c r="G16" s="159">
        <v>710520</v>
      </c>
      <c r="H16" s="159">
        <v>710520</v>
      </c>
      <c r="I16" s="159">
        <v>710520</v>
      </c>
      <c r="J16" s="60">
        <v>710520</v>
      </c>
      <c r="K16" s="159">
        <v>710520</v>
      </c>
      <c r="L16" s="159">
        <v>710520</v>
      </c>
      <c r="M16" s="60">
        <v>710520</v>
      </c>
      <c r="N16" s="159">
        <v>710520</v>
      </c>
      <c r="O16" s="159">
        <v>710520</v>
      </c>
      <c r="P16" s="159">
        <v>710520</v>
      </c>
      <c r="Q16" s="60">
        <v>710520</v>
      </c>
      <c r="R16" s="159">
        <v>710520</v>
      </c>
      <c r="S16" s="159"/>
      <c r="T16" s="60"/>
      <c r="U16" s="159"/>
      <c r="V16" s="159"/>
      <c r="W16" s="159">
        <v>710520</v>
      </c>
      <c r="X16" s="60">
        <v>571348682</v>
      </c>
      <c r="Y16" s="159">
        <v>-570638162</v>
      </c>
      <c r="Z16" s="141">
        <v>-99.88</v>
      </c>
      <c r="AA16" s="225">
        <v>761798242</v>
      </c>
    </row>
    <row r="17" spans="1:27" ht="12.75">
      <c r="A17" s="249" t="s">
        <v>152</v>
      </c>
      <c r="B17" s="182"/>
      <c r="C17" s="155">
        <v>773100457</v>
      </c>
      <c r="D17" s="155"/>
      <c r="E17" s="59">
        <v>927675420</v>
      </c>
      <c r="F17" s="60">
        <v>864704085</v>
      </c>
      <c r="G17" s="60">
        <v>802525850</v>
      </c>
      <c r="H17" s="60">
        <v>749410457</v>
      </c>
      <c r="I17" s="60">
        <v>749410457</v>
      </c>
      <c r="J17" s="60">
        <v>749410457</v>
      </c>
      <c r="K17" s="60">
        <v>749410457</v>
      </c>
      <c r="L17" s="60">
        <v>773100457</v>
      </c>
      <c r="M17" s="60">
        <v>773100457</v>
      </c>
      <c r="N17" s="60">
        <v>773100457</v>
      </c>
      <c r="O17" s="60">
        <v>773100457</v>
      </c>
      <c r="P17" s="60">
        <v>773100457</v>
      </c>
      <c r="Q17" s="60">
        <v>773100457</v>
      </c>
      <c r="R17" s="60">
        <v>773100457</v>
      </c>
      <c r="S17" s="60"/>
      <c r="T17" s="60"/>
      <c r="U17" s="60"/>
      <c r="V17" s="60"/>
      <c r="W17" s="60">
        <v>773100457</v>
      </c>
      <c r="X17" s="60">
        <v>648528064</v>
      </c>
      <c r="Y17" s="60">
        <v>124572393</v>
      </c>
      <c r="Z17" s="140">
        <v>19.21</v>
      </c>
      <c r="AA17" s="62">
        <v>864704085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34119270330</v>
      </c>
      <c r="D19" s="155"/>
      <c r="E19" s="59">
        <v>37968302623</v>
      </c>
      <c r="F19" s="60">
        <v>38296260003</v>
      </c>
      <c r="G19" s="60">
        <v>33741979273</v>
      </c>
      <c r="H19" s="60">
        <v>33716778607</v>
      </c>
      <c r="I19" s="60">
        <v>33678545456</v>
      </c>
      <c r="J19" s="60">
        <v>33678545456</v>
      </c>
      <c r="K19" s="60">
        <v>33702114743</v>
      </c>
      <c r="L19" s="60">
        <v>34017572096</v>
      </c>
      <c r="M19" s="60">
        <v>34017572096</v>
      </c>
      <c r="N19" s="60">
        <v>34017572096</v>
      </c>
      <c r="O19" s="60">
        <v>34182469781</v>
      </c>
      <c r="P19" s="60">
        <v>34217470764</v>
      </c>
      <c r="Q19" s="60">
        <v>34388466386</v>
      </c>
      <c r="R19" s="60">
        <v>34388466386</v>
      </c>
      <c r="S19" s="60"/>
      <c r="T19" s="60"/>
      <c r="U19" s="60"/>
      <c r="V19" s="60"/>
      <c r="W19" s="60">
        <v>34388466386</v>
      </c>
      <c r="X19" s="60">
        <v>28722195002</v>
      </c>
      <c r="Y19" s="60">
        <v>5666271384</v>
      </c>
      <c r="Z19" s="140">
        <v>19.73</v>
      </c>
      <c r="AA19" s="62">
        <v>38296260003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388739649</v>
      </c>
      <c r="D22" s="155"/>
      <c r="E22" s="59">
        <v>379755574</v>
      </c>
      <c r="F22" s="60">
        <v>395713399</v>
      </c>
      <c r="G22" s="60">
        <v>392729520</v>
      </c>
      <c r="H22" s="60">
        <v>385033943</v>
      </c>
      <c r="I22" s="60">
        <v>385033943</v>
      </c>
      <c r="J22" s="60">
        <v>385033943</v>
      </c>
      <c r="K22" s="60">
        <v>385033943</v>
      </c>
      <c r="L22" s="60">
        <v>388541873</v>
      </c>
      <c r="M22" s="60">
        <v>388541873</v>
      </c>
      <c r="N22" s="60">
        <v>388541873</v>
      </c>
      <c r="O22" s="60">
        <v>388541873</v>
      </c>
      <c r="P22" s="60">
        <v>388541873</v>
      </c>
      <c r="Q22" s="60">
        <v>388541873</v>
      </c>
      <c r="R22" s="60">
        <v>388541873</v>
      </c>
      <c r="S22" s="60"/>
      <c r="T22" s="60"/>
      <c r="U22" s="60"/>
      <c r="V22" s="60"/>
      <c r="W22" s="60">
        <v>388541873</v>
      </c>
      <c r="X22" s="60">
        <v>296785049</v>
      </c>
      <c r="Y22" s="60">
        <v>91756824</v>
      </c>
      <c r="Z22" s="140">
        <v>30.92</v>
      </c>
      <c r="AA22" s="62">
        <v>395713399</v>
      </c>
    </row>
    <row r="23" spans="1:27" ht="12.75">
      <c r="A23" s="249" t="s">
        <v>158</v>
      </c>
      <c r="B23" s="182"/>
      <c r="C23" s="155">
        <v>4292201954</v>
      </c>
      <c r="D23" s="155"/>
      <c r="E23" s="59"/>
      <c r="F23" s="60"/>
      <c r="G23" s="159">
        <v>3674796049</v>
      </c>
      <c r="H23" s="159">
        <v>4095736715</v>
      </c>
      <c r="I23" s="159">
        <v>4095736715</v>
      </c>
      <c r="J23" s="60">
        <v>4095736715</v>
      </c>
      <c r="K23" s="159">
        <v>4095736715</v>
      </c>
      <c r="L23" s="159">
        <v>4292201954</v>
      </c>
      <c r="M23" s="60">
        <v>4292201954</v>
      </c>
      <c r="N23" s="159">
        <v>4292201954</v>
      </c>
      <c r="O23" s="159">
        <v>4292201954</v>
      </c>
      <c r="P23" s="159">
        <v>4287733433</v>
      </c>
      <c r="Q23" s="60">
        <v>4287733433</v>
      </c>
      <c r="R23" s="159">
        <v>4287733433</v>
      </c>
      <c r="S23" s="159"/>
      <c r="T23" s="60"/>
      <c r="U23" s="159"/>
      <c r="V23" s="159"/>
      <c r="W23" s="159">
        <v>4287733433</v>
      </c>
      <c r="X23" s="60"/>
      <c r="Y23" s="159">
        <v>4287733433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39599684406</v>
      </c>
      <c r="D24" s="168">
        <f>SUM(D15:D23)</f>
        <v>0</v>
      </c>
      <c r="E24" s="76">
        <f t="shared" si="1"/>
        <v>40140135785</v>
      </c>
      <c r="F24" s="77">
        <f t="shared" si="1"/>
        <v>40345772069</v>
      </c>
      <c r="G24" s="77">
        <f t="shared" si="1"/>
        <v>38639206957</v>
      </c>
      <c r="H24" s="77">
        <f t="shared" si="1"/>
        <v>38973675751</v>
      </c>
      <c r="I24" s="77">
        <f t="shared" si="1"/>
        <v>38929622665</v>
      </c>
      <c r="J24" s="77">
        <f t="shared" si="1"/>
        <v>38929622665</v>
      </c>
      <c r="K24" s="77">
        <f t="shared" si="1"/>
        <v>38956106554</v>
      </c>
      <c r="L24" s="77">
        <f t="shared" si="1"/>
        <v>40693752819</v>
      </c>
      <c r="M24" s="77">
        <f t="shared" si="1"/>
        <v>40693752819</v>
      </c>
      <c r="N24" s="77">
        <f t="shared" si="1"/>
        <v>40693752819</v>
      </c>
      <c r="O24" s="77">
        <f t="shared" si="1"/>
        <v>40841799001</v>
      </c>
      <c r="P24" s="77">
        <f t="shared" si="1"/>
        <v>40870197902</v>
      </c>
      <c r="Q24" s="77">
        <f t="shared" si="1"/>
        <v>41053024998</v>
      </c>
      <c r="R24" s="77">
        <f t="shared" si="1"/>
        <v>41053024998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41053024998</v>
      </c>
      <c r="X24" s="77">
        <f t="shared" si="1"/>
        <v>30259329052</v>
      </c>
      <c r="Y24" s="77">
        <f t="shared" si="1"/>
        <v>10793695946</v>
      </c>
      <c r="Z24" s="212">
        <f>+IF(X24&lt;&gt;0,+(Y24/X24)*100,0)</f>
        <v>35.67063872252841</v>
      </c>
      <c r="AA24" s="79">
        <f>SUM(AA15:AA23)</f>
        <v>40345772069</v>
      </c>
    </row>
    <row r="25" spans="1:27" ht="12.75">
      <c r="A25" s="250" t="s">
        <v>159</v>
      </c>
      <c r="B25" s="251"/>
      <c r="C25" s="168">
        <f aca="true" t="shared" si="2" ref="C25:Y25">+C12+C24</f>
        <v>48533767234</v>
      </c>
      <c r="D25" s="168">
        <f>+D12+D24</f>
        <v>0</v>
      </c>
      <c r="E25" s="72">
        <f t="shared" si="2"/>
        <v>48116261369</v>
      </c>
      <c r="F25" s="73">
        <f t="shared" si="2"/>
        <v>50304489984</v>
      </c>
      <c r="G25" s="73">
        <f t="shared" si="2"/>
        <v>44632950131</v>
      </c>
      <c r="H25" s="73">
        <f t="shared" si="2"/>
        <v>50743528813</v>
      </c>
      <c r="I25" s="73">
        <f t="shared" si="2"/>
        <v>50384938681</v>
      </c>
      <c r="J25" s="73">
        <f t="shared" si="2"/>
        <v>50384938681</v>
      </c>
      <c r="K25" s="73">
        <f t="shared" si="2"/>
        <v>50772562562</v>
      </c>
      <c r="L25" s="73">
        <f t="shared" si="2"/>
        <v>47927359566</v>
      </c>
      <c r="M25" s="73">
        <f t="shared" si="2"/>
        <v>47927359566</v>
      </c>
      <c r="N25" s="73">
        <f t="shared" si="2"/>
        <v>47927359566</v>
      </c>
      <c r="O25" s="73">
        <f t="shared" si="2"/>
        <v>48115008228</v>
      </c>
      <c r="P25" s="73">
        <f t="shared" si="2"/>
        <v>49067919744</v>
      </c>
      <c r="Q25" s="73">
        <f t="shared" si="2"/>
        <v>50542361229</v>
      </c>
      <c r="R25" s="73">
        <f t="shared" si="2"/>
        <v>50542361229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50542361229</v>
      </c>
      <c r="X25" s="73">
        <f t="shared" si="2"/>
        <v>37728367488</v>
      </c>
      <c r="Y25" s="73">
        <f t="shared" si="2"/>
        <v>12813993741</v>
      </c>
      <c r="Z25" s="170">
        <f>+IF(X25&lt;&gt;0,+(Y25/X25)*100,0)</f>
        <v>33.963817133290114</v>
      </c>
      <c r="AA25" s="74">
        <f>+AA12+AA24</f>
        <v>50304489984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940741034</v>
      </c>
      <c r="D30" s="155"/>
      <c r="E30" s="59">
        <v>788400914</v>
      </c>
      <c r="F30" s="60">
        <v>1074771028</v>
      </c>
      <c r="G30" s="60">
        <v>757613738</v>
      </c>
      <c r="H30" s="60">
        <v>910023589</v>
      </c>
      <c r="I30" s="60">
        <v>1115023589</v>
      </c>
      <c r="J30" s="60">
        <v>1115023589</v>
      </c>
      <c r="K30" s="60">
        <v>910023587</v>
      </c>
      <c r="L30" s="60">
        <v>910023589</v>
      </c>
      <c r="M30" s="60">
        <v>910023589</v>
      </c>
      <c r="N30" s="60">
        <v>910023589</v>
      </c>
      <c r="O30" s="60">
        <v>940400388</v>
      </c>
      <c r="P30" s="60">
        <v>940400388</v>
      </c>
      <c r="Q30" s="60">
        <v>940400389</v>
      </c>
      <c r="R30" s="60">
        <v>940400389</v>
      </c>
      <c r="S30" s="60"/>
      <c r="T30" s="60"/>
      <c r="U30" s="60"/>
      <c r="V30" s="60"/>
      <c r="W30" s="60">
        <v>940400389</v>
      </c>
      <c r="X30" s="60">
        <v>806078271</v>
      </c>
      <c r="Y30" s="60">
        <v>134322118</v>
      </c>
      <c r="Z30" s="140">
        <v>16.66</v>
      </c>
      <c r="AA30" s="62">
        <v>1074771028</v>
      </c>
    </row>
    <row r="31" spans="1:27" ht="12.75">
      <c r="A31" s="249" t="s">
        <v>163</v>
      </c>
      <c r="B31" s="182"/>
      <c r="C31" s="155">
        <v>411345192</v>
      </c>
      <c r="D31" s="155"/>
      <c r="E31" s="59">
        <v>395755286</v>
      </c>
      <c r="F31" s="60">
        <v>419572096</v>
      </c>
      <c r="G31" s="60">
        <v>424997697</v>
      </c>
      <c r="H31" s="60">
        <v>433764935</v>
      </c>
      <c r="I31" s="60">
        <v>446169610</v>
      </c>
      <c r="J31" s="60">
        <v>446169610</v>
      </c>
      <c r="K31" s="60">
        <v>461045178</v>
      </c>
      <c r="L31" s="60">
        <v>472914304</v>
      </c>
      <c r="M31" s="60">
        <v>472914304</v>
      </c>
      <c r="N31" s="60">
        <v>472914304</v>
      </c>
      <c r="O31" s="60">
        <v>491056106</v>
      </c>
      <c r="P31" s="60">
        <v>497647749</v>
      </c>
      <c r="Q31" s="60">
        <v>499075051</v>
      </c>
      <c r="R31" s="60">
        <v>499075051</v>
      </c>
      <c r="S31" s="60"/>
      <c r="T31" s="60"/>
      <c r="U31" s="60"/>
      <c r="V31" s="60"/>
      <c r="W31" s="60">
        <v>499075051</v>
      </c>
      <c r="X31" s="60">
        <v>314679072</v>
      </c>
      <c r="Y31" s="60">
        <v>184395979</v>
      </c>
      <c r="Z31" s="140">
        <v>58.6</v>
      </c>
      <c r="AA31" s="62">
        <v>419572096</v>
      </c>
    </row>
    <row r="32" spans="1:27" ht="12.75">
      <c r="A32" s="249" t="s">
        <v>164</v>
      </c>
      <c r="B32" s="182"/>
      <c r="C32" s="155">
        <v>9176702039</v>
      </c>
      <c r="D32" s="155"/>
      <c r="E32" s="59">
        <v>7197369630</v>
      </c>
      <c r="F32" s="60">
        <v>8749818500</v>
      </c>
      <c r="G32" s="60">
        <v>5395563971</v>
      </c>
      <c r="H32" s="60">
        <v>6185510196</v>
      </c>
      <c r="I32" s="60">
        <v>6287731360</v>
      </c>
      <c r="J32" s="60">
        <v>6287731360</v>
      </c>
      <c r="K32" s="60">
        <v>7507493328</v>
      </c>
      <c r="L32" s="60">
        <v>8012432360</v>
      </c>
      <c r="M32" s="60">
        <v>8012432360</v>
      </c>
      <c r="N32" s="60">
        <v>8012432360</v>
      </c>
      <c r="O32" s="60">
        <v>7373240417</v>
      </c>
      <c r="P32" s="60">
        <v>8205488714</v>
      </c>
      <c r="Q32" s="60">
        <v>8202607279</v>
      </c>
      <c r="R32" s="60">
        <v>8202607279</v>
      </c>
      <c r="S32" s="60"/>
      <c r="T32" s="60"/>
      <c r="U32" s="60"/>
      <c r="V32" s="60"/>
      <c r="W32" s="60">
        <v>8202607279</v>
      </c>
      <c r="X32" s="60">
        <v>6562363875</v>
      </c>
      <c r="Y32" s="60">
        <v>1640243404</v>
      </c>
      <c r="Z32" s="140">
        <v>24.99</v>
      </c>
      <c r="AA32" s="62">
        <v>8749818500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10528788265</v>
      </c>
      <c r="D34" s="168">
        <f>SUM(D29:D33)</f>
        <v>0</v>
      </c>
      <c r="E34" s="72">
        <f t="shared" si="3"/>
        <v>8381525830</v>
      </c>
      <c r="F34" s="73">
        <f t="shared" si="3"/>
        <v>10244161624</v>
      </c>
      <c r="G34" s="73">
        <f t="shared" si="3"/>
        <v>6578175406</v>
      </c>
      <c r="H34" s="73">
        <f t="shared" si="3"/>
        <v>7529298720</v>
      </c>
      <c r="I34" s="73">
        <f t="shared" si="3"/>
        <v>7848924559</v>
      </c>
      <c r="J34" s="73">
        <f t="shared" si="3"/>
        <v>7848924559</v>
      </c>
      <c r="K34" s="73">
        <f t="shared" si="3"/>
        <v>8878562093</v>
      </c>
      <c r="L34" s="73">
        <f t="shared" si="3"/>
        <v>9395370253</v>
      </c>
      <c r="M34" s="73">
        <f t="shared" si="3"/>
        <v>9395370253</v>
      </c>
      <c r="N34" s="73">
        <f t="shared" si="3"/>
        <v>9395370253</v>
      </c>
      <c r="O34" s="73">
        <f t="shared" si="3"/>
        <v>8804696911</v>
      </c>
      <c r="P34" s="73">
        <f t="shared" si="3"/>
        <v>9643536851</v>
      </c>
      <c r="Q34" s="73">
        <f t="shared" si="3"/>
        <v>9642082719</v>
      </c>
      <c r="R34" s="73">
        <f t="shared" si="3"/>
        <v>9642082719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9642082719</v>
      </c>
      <c r="X34" s="73">
        <f t="shared" si="3"/>
        <v>7683121218</v>
      </c>
      <c r="Y34" s="73">
        <f t="shared" si="3"/>
        <v>1958961501</v>
      </c>
      <c r="Z34" s="170">
        <f>+IF(X34&lt;&gt;0,+(Y34/X34)*100,0)</f>
        <v>25.496949031736598</v>
      </c>
      <c r="AA34" s="74">
        <f>SUM(AA29:AA33)</f>
        <v>10244161624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11094095080</v>
      </c>
      <c r="D37" s="155"/>
      <c r="E37" s="59">
        <v>11195204704</v>
      </c>
      <c r="F37" s="60">
        <v>11240646516</v>
      </c>
      <c r="G37" s="60">
        <v>10804345723</v>
      </c>
      <c r="H37" s="60">
        <v>11123592573</v>
      </c>
      <c r="I37" s="60">
        <v>11050871236</v>
      </c>
      <c r="J37" s="60">
        <v>11050871236</v>
      </c>
      <c r="K37" s="60">
        <v>11013302224</v>
      </c>
      <c r="L37" s="60">
        <v>11013162069</v>
      </c>
      <c r="M37" s="60">
        <v>11013162069</v>
      </c>
      <c r="N37" s="60">
        <v>11013162069</v>
      </c>
      <c r="O37" s="60">
        <v>10770066390</v>
      </c>
      <c r="P37" s="60">
        <v>10742797337</v>
      </c>
      <c r="Q37" s="60">
        <v>10647047061</v>
      </c>
      <c r="R37" s="60">
        <v>10647047061</v>
      </c>
      <c r="S37" s="60"/>
      <c r="T37" s="60"/>
      <c r="U37" s="60"/>
      <c r="V37" s="60"/>
      <c r="W37" s="60">
        <v>10647047061</v>
      </c>
      <c r="X37" s="60">
        <v>8430484887</v>
      </c>
      <c r="Y37" s="60">
        <v>2216562174</v>
      </c>
      <c r="Z37" s="140">
        <v>26.29</v>
      </c>
      <c r="AA37" s="62">
        <v>11240646516</v>
      </c>
    </row>
    <row r="38" spans="1:27" ht="12.75">
      <c r="A38" s="249" t="s">
        <v>165</v>
      </c>
      <c r="B38" s="182"/>
      <c r="C38" s="155">
        <v>4208090051</v>
      </c>
      <c r="D38" s="155"/>
      <c r="E38" s="59">
        <v>3569019310</v>
      </c>
      <c r="F38" s="60">
        <v>3349930980</v>
      </c>
      <c r="G38" s="60">
        <v>4257415253</v>
      </c>
      <c r="H38" s="60">
        <v>4208076006</v>
      </c>
      <c r="I38" s="60">
        <v>4208076006</v>
      </c>
      <c r="J38" s="60">
        <v>4208076006</v>
      </c>
      <c r="K38" s="60">
        <v>4208076006</v>
      </c>
      <c r="L38" s="60">
        <v>4208076006</v>
      </c>
      <c r="M38" s="60">
        <v>4208076006</v>
      </c>
      <c r="N38" s="60">
        <v>4208076006</v>
      </c>
      <c r="O38" s="60">
        <v>4208076006</v>
      </c>
      <c r="P38" s="60">
        <v>4208076006</v>
      </c>
      <c r="Q38" s="60">
        <v>4208076006</v>
      </c>
      <c r="R38" s="60">
        <v>4208076006</v>
      </c>
      <c r="S38" s="60"/>
      <c r="T38" s="60"/>
      <c r="U38" s="60"/>
      <c r="V38" s="60"/>
      <c r="W38" s="60">
        <v>4208076006</v>
      </c>
      <c r="X38" s="60">
        <v>2512448235</v>
      </c>
      <c r="Y38" s="60">
        <v>1695627771</v>
      </c>
      <c r="Z38" s="140">
        <v>67.49</v>
      </c>
      <c r="AA38" s="62">
        <v>3349930980</v>
      </c>
    </row>
    <row r="39" spans="1:27" ht="12.75">
      <c r="A39" s="250" t="s">
        <v>59</v>
      </c>
      <c r="B39" s="253"/>
      <c r="C39" s="168">
        <f aca="true" t="shared" si="4" ref="C39:Y39">SUM(C37:C38)</f>
        <v>15302185131</v>
      </c>
      <c r="D39" s="168">
        <f>SUM(D37:D38)</f>
        <v>0</v>
      </c>
      <c r="E39" s="76">
        <f t="shared" si="4"/>
        <v>14764224014</v>
      </c>
      <c r="F39" s="77">
        <f t="shared" si="4"/>
        <v>14590577496</v>
      </c>
      <c r="G39" s="77">
        <f t="shared" si="4"/>
        <v>15061760976</v>
      </c>
      <c r="H39" s="77">
        <f t="shared" si="4"/>
        <v>15331668579</v>
      </c>
      <c r="I39" s="77">
        <f t="shared" si="4"/>
        <v>15258947242</v>
      </c>
      <c r="J39" s="77">
        <f t="shared" si="4"/>
        <v>15258947242</v>
      </c>
      <c r="K39" s="77">
        <f t="shared" si="4"/>
        <v>15221378230</v>
      </c>
      <c r="L39" s="77">
        <f t="shared" si="4"/>
        <v>15221238075</v>
      </c>
      <c r="M39" s="77">
        <f t="shared" si="4"/>
        <v>15221238075</v>
      </c>
      <c r="N39" s="77">
        <f t="shared" si="4"/>
        <v>15221238075</v>
      </c>
      <c r="O39" s="77">
        <f t="shared" si="4"/>
        <v>14978142396</v>
      </c>
      <c r="P39" s="77">
        <f t="shared" si="4"/>
        <v>14950873343</v>
      </c>
      <c r="Q39" s="77">
        <f t="shared" si="4"/>
        <v>14855123067</v>
      </c>
      <c r="R39" s="77">
        <f t="shared" si="4"/>
        <v>14855123067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14855123067</v>
      </c>
      <c r="X39" s="77">
        <f t="shared" si="4"/>
        <v>10942933122</v>
      </c>
      <c r="Y39" s="77">
        <f t="shared" si="4"/>
        <v>3912189945</v>
      </c>
      <c r="Z39" s="212">
        <f>+IF(X39&lt;&gt;0,+(Y39/X39)*100,0)</f>
        <v>35.75083482082895</v>
      </c>
      <c r="AA39" s="79">
        <f>SUM(AA37:AA38)</f>
        <v>14590577496</v>
      </c>
    </row>
    <row r="40" spans="1:27" ht="12.75">
      <c r="A40" s="250" t="s">
        <v>167</v>
      </c>
      <c r="B40" s="251"/>
      <c r="C40" s="168">
        <f aca="true" t="shared" si="5" ref="C40:Y40">+C34+C39</f>
        <v>25830973396</v>
      </c>
      <c r="D40" s="168">
        <f>+D34+D39</f>
        <v>0</v>
      </c>
      <c r="E40" s="72">
        <f t="shared" si="5"/>
        <v>23145749844</v>
      </c>
      <c r="F40" s="73">
        <f t="shared" si="5"/>
        <v>24834739120</v>
      </c>
      <c r="G40" s="73">
        <f t="shared" si="5"/>
        <v>21639936382</v>
      </c>
      <c r="H40" s="73">
        <f t="shared" si="5"/>
        <v>22860967299</v>
      </c>
      <c r="I40" s="73">
        <f t="shared" si="5"/>
        <v>23107871801</v>
      </c>
      <c r="J40" s="73">
        <f t="shared" si="5"/>
        <v>23107871801</v>
      </c>
      <c r="K40" s="73">
        <f t="shared" si="5"/>
        <v>24099940323</v>
      </c>
      <c r="L40" s="73">
        <f t="shared" si="5"/>
        <v>24616608328</v>
      </c>
      <c r="M40" s="73">
        <f t="shared" si="5"/>
        <v>24616608328</v>
      </c>
      <c r="N40" s="73">
        <f t="shared" si="5"/>
        <v>24616608328</v>
      </c>
      <c r="O40" s="73">
        <f t="shared" si="5"/>
        <v>23782839307</v>
      </c>
      <c r="P40" s="73">
        <f t="shared" si="5"/>
        <v>24594410194</v>
      </c>
      <c r="Q40" s="73">
        <f t="shared" si="5"/>
        <v>24497205786</v>
      </c>
      <c r="R40" s="73">
        <f t="shared" si="5"/>
        <v>24497205786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24497205786</v>
      </c>
      <c r="X40" s="73">
        <f t="shared" si="5"/>
        <v>18626054340</v>
      </c>
      <c r="Y40" s="73">
        <f t="shared" si="5"/>
        <v>5871151446</v>
      </c>
      <c r="Z40" s="170">
        <f>+IF(X40&lt;&gt;0,+(Y40/X40)*100,0)</f>
        <v>31.521176406060032</v>
      </c>
      <c r="AA40" s="74">
        <f>+AA34+AA39</f>
        <v>24834739120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22702793838</v>
      </c>
      <c r="D42" s="257">
        <f>+D25-D40</f>
        <v>0</v>
      </c>
      <c r="E42" s="258">
        <f t="shared" si="6"/>
        <v>24970511525</v>
      </c>
      <c r="F42" s="259">
        <f t="shared" si="6"/>
        <v>25469750864</v>
      </c>
      <c r="G42" s="259">
        <f t="shared" si="6"/>
        <v>22993013749</v>
      </c>
      <c r="H42" s="259">
        <f t="shared" si="6"/>
        <v>27882561514</v>
      </c>
      <c r="I42" s="259">
        <f t="shared" si="6"/>
        <v>27277066880</v>
      </c>
      <c r="J42" s="259">
        <f t="shared" si="6"/>
        <v>27277066880</v>
      </c>
      <c r="K42" s="259">
        <f t="shared" si="6"/>
        <v>26672622239</v>
      </c>
      <c r="L42" s="259">
        <f t="shared" si="6"/>
        <v>23310751238</v>
      </c>
      <c r="M42" s="259">
        <f t="shared" si="6"/>
        <v>23310751238</v>
      </c>
      <c r="N42" s="259">
        <f t="shared" si="6"/>
        <v>23310751238</v>
      </c>
      <c r="O42" s="259">
        <f t="shared" si="6"/>
        <v>24332168921</v>
      </c>
      <c r="P42" s="259">
        <f t="shared" si="6"/>
        <v>24473509550</v>
      </c>
      <c r="Q42" s="259">
        <f t="shared" si="6"/>
        <v>26045155443</v>
      </c>
      <c r="R42" s="259">
        <f t="shared" si="6"/>
        <v>26045155443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26045155443</v>
      </c>
      <c r="X42" s="259">
        <f t="shared" si="6"/>
        <v>19102313148</v>
      </c>
      <c r="Y42" s="259">
        <f t="shared" si="6"/>
        <v>6942842295</v>
      </c>
      <c r="Z42" s="260">
        <f>+IF(X42&lt;&gt;0,+(Y42/X42)*100,0)</f>
        <v>36.345557950016705</v>
      </c>
      <c r="AA42" s="261">
        <f>+AA25-AA40</f>
        <v>25469750864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22471990870</v>
      </c>
      <c r="D45" s="155"/>
      <c r="E45" s="59">
        <v>24713268873</v>
      </c>
      <c r="F45" s="60">
        <v>25212508212</v>
      </c>
      <c r="G45" s="60">
        <v>22762210780</v>
      </c>
      <c r="H45" s="60">
        <v>27651758545</v>
      </c>
      <c r="I45" s="60">
        <v>27046263911</v>
      </c>
      <c r="J45" s="60">
        <v>27046263911</v>
      </c>
      <c r="K45" s="60">
        <v>26441819270</v>
      </c>
      <c r="L45" s="60">
        <v>23079948269</v>
      </c>
      <c r="M45" s="60">
        <v>23079948269</v>
      </c>
      <c r="N45" s="60">
        <v>23079948269</v>
      </c>
      <c r="O45" s="60">
        <v>24101365952</v>
      </c>
      <c r="P45" s="60">
        <v>24242706581</v>
      </c>
      <c r="Q45" s="60">
        <v>25814352474</v>
      </c>
      <c r="R45" s="60">
        <v>25814352474</v>
      </c>
      <c r="S45" s="60"/>
      <c r="T45" s="60"/>
      <c r="U45" s="60"/>
      <c r="V45" s="60"/>
      <c r="W45" s="60">
        <v>25814352474</v>
      </c>
      <c r="X45" s="60">
        <v>18909381159</v>
      </c>
      <c r="Y45" s="60">
        <v>6904971315</v>
      </c>
      <c r="Z45" s="139">
        <v>36.52</v>
      </c>
      <c r="AA45" s="62">
        <v>25212508212</v>
      </c>
    </row>
    <row r="46" spans="1:27" ht="12.75">
      <c r="A46" s="249" t="s">
        <v>171</v>
      </c>
      <c r="B46" s="182"/>
      <c r="C46" s="155">
        <v>230802968</v>
      </c>
      <c r="D46" s="155"/>
      <c r="E46" s="59">
        <v>257242652</v>
      </c>
      <c r="F46" s="60">
        <v>257242652</v>
      </c>
      <c r="G46" s="60">
        <v>230802969</v>
      </c>
      <c r="H46" s="60">
        <v>230802969</v>
      </c>
      <c r="I46" s="60">
        <v>230802969</v>
      </c>
      <c r="J46" s="60">
        <v>230802969</v>
      </c>
      <c r="K46" s="60">
        <v>230802969</v>
      </c>
      <c r="L46" s="60">
        <v>230802969</v>
      </c>
      <c r="M46" s="60">
        <v>230802969</v>
      </c>
      <c r="N46" s="60">
        <v>230802969</v>
      </c>
      <c r="O46" s="60">
        <v>230802969</v>
      </c>
      <c r="P46" s="60">
        <v>230802969</v>
      </c>
      <c r="Q46" s="60">
        <v>230802969</v>
      </c>
      <c r="R46" s="60">
        <v>230802969</v>
      </c>
      <c r="S46" s="60"/>
      <c r="T46" s="60"/>
      <c r="U46" s="60"/>
      <c r="V46" s="60"/>
      <c r="W46" s="60">
        <v>230802969</v>
      </c>
      <c r="X46" s="60">
        <v>192931989</v>
      </c>
      <c r="Y46" s="60">
        <v>37870980</v>
      </c>
      <c r="Z46" s="139">
        <v>19.63</v>
      </c>
      <c r="AA46" s="62">
        <v>257242652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22702793838</v>
      </c>
      <c r="D48" s="217">
        <f>SUM(D45:D47)</f>
        <v>0</v>
      </c>
      <c r="E48" s="264">
        <f t="shared" si="7"/>
        <v>24970511525</v>
      </c>
      <c r="F48" s="219">
        <f t="shared" si="7"/>
        <v>25469750864</v>
      </c>
      <c r="G48" s="219">
        <f t="shared" si="7"/>
        <v>22993013749</v>
      </c>
      <c r="H48" s="219">
        <f t="shared" si="7"/>
        <v>27882561514</v>
      </c>
      <c r="I48" s="219">
        <f t="shared" si="7"/>
        <v>27277066880</v>
      </c>
      <c r="J48" s="219">
        <f t="shared" si="7"/>
        <v>27277066880</v>
      </c>
      <c r="K48" s="219">
        <f t="shared" si="7"/>
        <v>26672622239</v>
      </c>
      <c r="L48" s="219">
        <f t="shared" si="7"/>
        <v>23310751238</v>
      </c>
      <c r="M48" s="219">
        <f t="shared" si="7"/>
        <v>23310751238</v>
      </c>
      <c r="N48" s="219">
        <f t="shared" si="7"/>
        <v>23310751238</v>
      </c>
      <c r="O48" s="219">
        <f t="shared" si="7"/>
        <v>24332168921</v>
      </c>
      <c r="P48" s="219">
        <f t="shared" si="7"/>
        <v>24473509550</v>
      </c>
      <c r="Q48" s="219">
        <f t="shared" si="7"/>
        <v>26045155443</v>
      </c>
      <c r="R48" s="219">
        <f t="shared" si="7"/>
        <v>26045155443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26045155443</v>
      </c>
      <c r="X48" s="219">
        <f t="shared" si="7"/>
        <v>19102313148</v>
      </c>
      <c r="Y48" s="219">
        <f t="shared" si="7"/>
        <v>6942842295</v>
      </c>
      <c r="Z48" s="265">
        <f>+IF(X48&lt;&gt;0,+(Y48/X48)*100,0)</f>
        <v>36.345557950016705</v>
      </c>
      <c r="AA48" s="232">
        <f>SUM(AA45:AA47)</f>
        <v>25469750864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5912583707</v>
      </c>
      <c r="D6" s="155"/>
      <c r="E6" s="59">
        <v>6188688711</v>
      </c>
      <c r="F6" s="60">
        <v>6142100464</v>
      </c>
      <c r="G6" s="60">
        <v>528528232</v>
      </c>
      <c r="H6" s="60">
        <v>540759812</v>
      </c>
      <c r="I6" s="60">
        <v>475731525</v>
      </c>
      <c r="J6" s="60">
        <v>1545019569</v>
      </c>
      <c r="K6" s="60">
        <v>582878143</v>
      </c>
      <c r="L6" s="60">
        <v>574170651</v>
      </c>
      <c r="M6" s="60">
        <v>571772110</v>
      </c>
      <c r="N6" s="60">
        <v>1728820904</v>
      </c>
      <c r="O6" s="60">
        <v>540714690</v>
      </c>
      <c r="P6" s="60">
        <v>500114894</v>
      </c>
      <c r="Q6" s="60">
        <v>607734590</v>
      </c>
      <c r="R6" s="60">
        <v>1648564174</v>
      </c>
      <c r="S6" s="60"/>
      <c r="T6" s="60"/>
      <c r="U6" s="60"/>
      <c r="V6" s="60"/>
      <c r="W6" s="60">
        <v>4922404647</v>
      </c>
      <c r="X6" s="60">
        <v>4466370667</v>
      </c>
      <c r="Y6" s="60">
        <v>456033980</v>
      </c>
      <c r="Z6" s="140">
        <v>10.21</v>
      </c>
      <c r="AA6" s="62">
        <v>6142100464</v>
      </c>
    </row>
    <row r="7" spans="1:27" ht="12.75">
      <c r="A7" s="249" t="s">
        <v>32</v>
      </c>
      <c r="B7" s="182"/>
      <c r="C7" s="155">
        <v>14386069277</v>
      </c>
      <c r="D7" s="155"/>
      <c r="E7" s="59">
        <v>16688426611</v>
      </c>
      <c r="F7" s="60">
        <v>16709359081</v>
      </c>
      <c r="G7" s="60">
        <v>1501475556</v>
      </c>
      <c r="H7" s="60">
        <v>1481108241</v>
      </c>
      <c r="I7" s="60">
        <v>1115116058</v>
      </c>
      <c r="J7" s="60">
        <v>4097699855</v>
      </c>
      <c r="K7" s="60">
        <v>3664640234</v>
      </c>
      <c r="L7" s="60">
        <v>1148677413</v>
      </c>
      <c r="M7" s="60">
        <v>1154940793</v>
      </c>
      <c r="N7" s="60">
        <v>5968258440</v>
      </c>
      <c r="O7" s="60">
        <v>1068258286</v>
      </c>
      <c r="P7" s="60">
        <v>1465915876</v>
      </c>
      <c r="Q7" s="60">
        <v>615019780</v>
      </c>
      <c r="R7" s="60">
        <v>3149193942</v>
      </c>
      <c r="S7" s="60"/>
      <c r="T7" s="60"/>
      <c r="U7" s="60"/>
      <c r="V7" s="60"/>
      <c r="W7" s="60">
        <v>13215152237</v>
      </c>
      <c r="X7" s="60">
        <v>12409248166</v>
      </c>
      <c r="Y7" s="60">
        <v>805904071</v>
      </c>
      <c r="Z7" s="140">
        <v>6.49</v>
      </c>
      <c r="AA7" s="62">
        <v>16709359081</v>
      </c>
    </row>
    <row r="8" spans="1:27" ht="12.75">
      <c r="A8" s="249" t="s">
        <v>178</v>
      </c>
      <c r="B8" s="182"/>
      <c r="C8" s="155">
        <v>2664511745</v>
      </c>
      <c r="D8" s="155"/>
      <c r="E8" s="59">
        <v>1433243994</v>
      </c>
      <c r="F8" s="60">
        <v>1148019879</v>
      </c>
      <c r="G8" s="60">
        <v>48254285</v>
      </c>
      <c r="H8" s="60">
        <v>59364157</v>
      </c>
      <c r="I8" s="60">
        <v>169865752</v>
      </c>
      <c r="J8" s="60">
        <v>277484194</v>
      </c>
      <c r="K8" s="60">
        <v>121875323</v>
      </c>
      <c r="L8" s="60">
        <v>99841060</v>
      </c>
      <c r="M8" s="60">
        <v>89416333</v>
      </c>
      <c r="N8" s="60">
        <v>311132716</v>
      </c>
      <c r="O8" s="60">
        <v>55622768</v>
      </c>
      <c r="P8" s="60">
        <v>142744066</v>
      </c>
      <c r="Q8" s="60">
        <v>117745550</v>
      </c>
      <c r="R8" s="60">
        <v>316112384</v>
      </c>
      <c r="S8" s="60"/>
      <c r="T8" s="60"/>
      <c r="U8" s="60"/>
      <c r="V8" s="60"/>
      <c r="W8" s="60">
        <v>904729294</v>
      </c>
      <c r="X8" s="60">
        <v>733915054</v>
      </c>
      <c r="Y8" s="60">
        <v>170814240</v>
      </c>
      <c r="Z8" s="140">
        <v>23.27</v>
      </c>
      <c r="AA8" s="62">
        <v>1148019879</v>
      </c>
    </row>
    <row r="9" spans="1:27" ht="12.75">
      <c r="A9" s="249" t="s">
        <v>179</v>
      </c>
      <c r="B9" s="182"/>
      <c r="C9" s="155">
        <v>3980677184</v>
      </c>
      <c r="D9" s="155"/>
      <c r="E9" s="59">
        <v>4159531870</v>
      </c>
      <c r="F9" s="60">
        <v>4507256113</v>
      </c>
      <c r="G9" s="60">
        <v>914595000</v>
      </c>
      <c r="H9" s="60">
        <v>556247230</v>
      </c>
      <c r="I9" s="60">
        <v>4806039</v>
      </c>
      <c r="J9" s="60">
        <v>1475648269</v>
      </c>
      <c r="K9" s="60">
        <v>95364673</v>
      </c>
      <c r="L9" s="60">
        <v>119093149</v>
      </c>
      <c r="M9" s="60">
        <v>611780277</v>
      </c>
      <c r="N9" s="60">
        <v>826238099</v>
      </c>
      <c r="O9" s="60">
        <v>831904922</v>
      </c>
      <c r="P9" s="60">
        <v>6136000</v>
      </c>
      <c r="Q9" s="60">
        <v>1151830175</v>
      </c>
      <c r="R9" s="60">
        <v>1989871097</v>
      </c>
      <c r="S9" s="60"/>
      <c r="T9" s="60"/>
      <c r="U9" s="60"/>
      <c r="V9" s="60"/>
      <c r="W9" s="60">
        <v>4291757465</v>
      </c>
      <c r="X9" s="60">
        <v>4245880419</v>
      </c>
      <c r="Y9" s="60">
        <v>45877046</v>
      </c>
      <c r="Z9" s="140">
        <v>1.08</v>
      </c>
      <c r="AA9" s="62">
        <v>4507256113</v>
      </c>
    </row>
    <row r="10" spans="1:27" ht="12.75">
      <c r="A10" s="249" t="s">
        <v>180</v>
      </c>
      <c r="B10" s="182"/>
      <c r="C10" s="155">
        <v>2378837580</v>
      </c>
      <c r="D10" s="155"/>
      <c r="E10" s="59">
        <v>2449910335</v>
      </c>
      <c r="F10" s="60">
        <v>2438525112</v>
      </c>
      <c r="G10" s="60">
        <v>301073000</v>
      </c>
      <c r="H10" s="60">
        <v>185879000</v>
      </c>
      <c r="I10" s="60">
        <v>19507000</v>
      </c>
      <c r="J10" s="60">
        <v>506459000</v>
      </c>
      <c r="K10" s="60">
        <v>189305000</v>
      </c>
      <c r="L10" s="60">
        <v>514789000</v>
      </c>
      <c r="M10" s="60">
        <v>7177000</v>
      </c>
      <c r="N10" s="60">
        <v>711271000</v>
      </c>
      <c r="O10" s="60">
        <v>114534840</v>
      </c>
      <c r="P10" s="60">
        <v>826708000</v>
      </c>
      <c r="Q10" s="60">
        <v>194652000</v>
      </c>
      <c r="R10" s="60">
        <v>1135894840</v>
      </c>
      <c r="S10" s="60"/>
      <c r="T10" s="60"/>
      <c r="U10" s="60"/>
      <c r="V10" s="60"/>
      <c r="W10" s="60">
        <v>2353624840</v>
      </c>
      <c r="X10" s="60">
        <v>2011951511</v>
      </c>
      <c r="Y10" s="60">
        <v>341673329</v>
      </c>
      <c r="Z10" s="140">
        <v>16.98</v>
      </c>
      <c r="AA10" s="62">
        <v>2438525112</v>
      </c>
    </row>
    <row r="11" spans="1:27" ht="12.75">
      <c r="A11" s="249" t="s">
        <v>181</v>
      </c>
      <c r="B11" s="182"/>
      <c r="C11" s="155">
        <v>105993848</v>
      </c>
      <c r="D11" s="155"/>
      <c r="E11" s="59">
        <v>233345425</v>
      </c>
      <c r="F11" s="60">
        <v>561963876</v>
      </c>
      <c r="G11" s="60">
        <v>50822270</v>
      </c>
      <c r="H11" s="60">
        <v>62236000</v>
      </c>
      <c r="I11" s="60">
        <v>62951946</v>
      </c>
      <c r="J11" s="60">
        <v>176010216</v>
      </c>
      <c r="K11" s="60">
        <v>76424688</v>
      </c>
      <c r="L11" s="60">
        <v>71649602</v>
      </c>
      <c r="M11" s="60">
        <v>58857478</v>
      </c>
      <c r="N11" s="60">
        <v>206931768</v>
      </c>
      <c r="O11" s="60">
        <v>66077818</v>
      </c>
      <c r="P11" s="60">
        <v>57118828</v>
      </c>
      <c r="Q11" s="60">
        <v>95944897</v>
      </c>
      <c r="R11" s="60">
        <v>219141543</v>
      </c>
      <c r="S11" s="60"/>
      <c r="T11" s="60"/>
      <c r="U11" s="60"/>
      <c r="V11" s="60"/>
      <c r="W11" s="60">
        <v>602083527</v>
      </c>
      <c r="X11" s="60">
        <v>414772494</v>
      </c>
      <c r="Y11" s="60">
        <v>187311033</v>
      </c>
      <c r="Z11" s="140">
        <v>45.16</v>
      </c>
      <c r="AA11" s="62">
        <v>561963876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-23777514040</v>
      </c>
      <c r="D14" s="155"/>
      <c r="E14" s="59">
        <v>-24916186941</v>
      </c>
      <c r="F14" s="60">
        <v>-25857861351</v>
      </c>
      <c r="G14" s="60">
        <v>-3251645894</v>
      </c>
      <c r="H14" s="60">
        <v>-2448898884</v>
      </c>
      <c r="I14" s="60">
        <v>-2324992820</v>
      </c>
      <c r="J14" s="60">
        <v>-8025537598</v>
      </c>
      <c r="K14" s="60">
        <v>-4526782057</v>
      </c>
      <c r="L14" s="60">
        <v>-2286940810</v>
      </c>
      <c r="M14" s="60">
        <v>-2081290487</v>
      </c>
      <c r="N14" s="60">
        <v>-8895013354</v>
      </c>
      <c r="O14" s="60">
        <v>-2220262368</v>
      </c>
      <c r="P14" s="60">
        <v>-1964639196</v>
      </c>
      <c r="Q14" s="60">
        <v>-1331760929</v>
      </c>
      <c r="R14" s="60">
        <v>-5516662493</v>
      </c>
      <c r="S14" s="60"/>
      <c r="T14" s="60"/>
      <c r="U14" s="60"/>
      <c r="V14" s="60"/>
      <c r="W14" s="60">
        <v>-22437213445</v>
      </c>
      <c r="X14" s="60">
        <v>-18933341127</v>
      </c>
      <c r="Y14" s="60">
        <v>-3503872318</v>
      </c>
      <c r="Z14" s="140">
        <v>18.51</v>
      </c>
      <c r="AA14" s="62">
        <v>-25857861351</v>
      </c>
    </row>
    <row r="15" spans="1:27" ht="12.75">
      <c r="A15" s="249" t="s">
        <v>40</v>
      </c>
      <c r="B15" s="182"/>
      <c r="C15" s="155">
        <v>-1336036957</v>
      </c>
      <c r="D15" s="155"/>
      <c r="E15" s="59">
        <v>-1417356524</v>
      </c>
      <c r="F15" s="60">
        <v>-1455723182</v>
      </c>
      <c r="G15" s="60">
        <v>-23304</v>
      </c>
      <c r="H15" s="60">
        <v>-886129</v>
      </c>
      <c r="I15" s="60">
        <v>-90134887</v>
      </c>
      <c r="J15" s="60">
        <v>-91044320</v>
      </c>
      <c r="K15" s="60">
        <v>-104175319</v>
      </c>
      <c r="L15" s="60">
        <v>-445295855</v>
      </c>
      <c r="M15" s="60">
        <v>-334832546</v>
      </c>
      <c r="N15" s="60">
        <v>-884303720</v>
      </c>
      <c r="O15" s="60">
        <v>-73169382</v>
      </c>
      <c r="P15" s="60">
        <v>-2935905</v>
      </c>
      <c r="Q15" s="60">
        <v>-144652837</v>
      </c>
      <c r="R15" s="60">
        <v>-220758124</v>
      </c>
      <c r="S15" s="60"/>
      <c r="T15" s="60"/>
      <c r="U15" s="60"/>
      <c r="V15" s="60"/>
      <c r="W15" s="60">
        <v>-1196106164</v>
      </c>
      <c r="X15" s="60">
        <v>-1241900628</v>
      </c>
      <c r="Y15" s="60">
        <v>45794464</v>
      </c>
      <c r="Z15" s="140">
        <v>-3.69</v>
      </c>
      <c r="AA15" s="62">
        <v>-1455723182</v>
      </c>
    </row>
    <row r="16" spans="1:27" ht="12.75">
      <c r="A16" s="249" t="s">
        <v>42</v>
      </c>
      <c r="B16" s="182"/>
      <c r="C16" s="155"/>
      <c r="D16" s="155"/>
      <c r="E16" s="59">
        <v>-49980231</v>
      </c>
      <c r="F16" s="60">
        <v>-50061522</v>
      </c>
      <c r="G16" s="60">
        <v>-1456512</v>
      </c>
      <c r="H16" s="60">
        <v>-1953734</v>
      </c>
      <c r="I16" s="60">
        <v>-14733020</v>
      </c>
      <c r="J16" s="60">
        <v>-18143266</v>
      </c>
      <c r="K16" s="60">
        <v>-16498788</v>
      </c>
      <c r="L16" s="60">
        <v>-11907964</v>
      </c>
      <c r="M16" s="60">
        <v>-2026472</v>
      </c>
      <c r="N16" s="60">
        <v>-30433224</v>
      </c>
      <c r="O16" s="60">
        <v>-17097753</v>
      </c>
      <c r="P16" s="60">
        <v>-4478179</v>
      </c>
      <c r="Q16" s="60">
        <v>-12658063</v>
      </c>
      <c r="R16" s="60">
        <v>-34233995</v>
      </c>
      <c r="S16" s="60"/>
      <c r="T16" s="60"/>
      <c r="U16" s="60"/>
      <c r="V16" s="60"/>
      <c r="W16" s="60">
        <v>-82810485</v>
      </c>
      <c r="X16" s="60">
        <v>-25665173</v>
      </c>
      <c r="Y16" s="60">
        <v>-57145312</v>
      </c>
      <c r="Z16" s="140">
        <v>222.66</v>
      </c>
      <c r="AA16" s="62">
        <v>-50061522</v>
      </c>
    </row>
    <row r="17" spans="1:27" ht="12.75">
      <c r="A17" s="250" t="s">
        <v>185</v>
      </c>
      <c r="B17" s="251"/>
      <c r="C17" s="168">
        <f aca="true" t="shared" si="0" ref="C17:Y17">SUM(C6:C16)</f>
        <v>4315122344</v>
      </c>
      <c r="D17" s="168">
        <f t="shared" si="0"/>
        <v>0</v>
      </c>
      <c r="E17" s="72">
        <f t="shared" si="0"/>
        <v>4769623250</v>
      </c>
      <c r="F17" s="73">
        <f t="shared" si="0"/>
        <v>4143578470</v>
      </c>
      <c r="G17" s="73">
        <f t="shared" si="0"/>
        <v>91622633</v>
      </c>
      <c r="H17" s="73">
        <f t="shared" si="0"/>
        <v>433855693</v>
      </c>
      <c r="I17" s="73">
        <f t="shared" si="0"/>
        <v>-581882407</v>
      </c>
      <c r="J17" s="73">
        <f t="shared" si="0"/>
        <v>-56404081</v>
      </c>
      <c r="K17" s="73">
        <f t="shared" si="0"/>
        <v>83031897</v>
      </c>
      <c r="L17" s="73">
        <f t="shared" si="0"/>
        <v>-215923754</v>
      </c>
      <c r="M17" s="73">
        <f t="shared" si="0"/>
        <v>75794486</v>
      </c>
      <c r="N17" s="73">
        <f t="shared" si="0"/>
        <v>-57097371</v>
      </c>
      <c r="O17" s="73">
        <f t="shared" si="0"/>
        <v>366583821</v>
      </c>
      <c r="P17" s="73">
        <f t="shared" si="0"/>
        <v>1026684384</v>
      </c>
      <c r="Q17" s="73">
        <f t="shared" si="0"/>
        <v>1293855163</v>
      </c>
      <c r="R17" s="73">
        <f t="shared" si="0"/>
        <v>2687123368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2573621916</v>
      </c>
      <c r="X17" s="73">
        <f t="shared" si="0"/>
        <v>4081231383</v>
      </c>
      <c r="Y17" s="73">
        <f t="shared" si="0"/>
        <v>-1507609467</v>
      </c>
      <c r="Z17" s="170">
        <f>+IF(X17&lt;&gt;0,+(Y17/X17)*100,0)</f>
        <v>-36.94006356218397</v>
      </c>
      <c r="AA17" s="74">
        <f>SUM(AA6:AA16)</f>
        <v>4143578470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3603765</v>
      </c>
      <c r="D21" s="155"/>
      <c r="E21" s="59">
        <v>5880216</v>
      </c>
      <c r="F21" s="60">
        <v>5880214</v>
      </c>
      <c r="G21" s="159">
        <v>13389838</v>
      </c>
      <c r="H21" s="159">
        <v>2116194</v>
      </c>
      <c r="I21" s="159"/>
      <c r="J21" s="60">
        <v>15506032</v>
      </c>
      <c r="K21" s="159">
        <v>-66783</v>
      </c>
      <c r="L21" s="159">
        <v>77104683</v>
      </c>
      <c r="M21" s="60">
        <v>3761176</v>
      </c>
      <c r="N21" s="159">
        <v>80799076</v>
      </c>
      <c r="O21" s="159">
        <v>-3284818</v>
      </c>
      <c r="P21" s="159">
        <v>11914380</v>
      </c>
      <c r="Q21" s="60">
        <v>19213148</v>
      </c>
      <c r="R21" s="159">
        <v>27842710</v>
      </c>
      <c r="S21" s="159"/>
      <c r="T21" s="60"/>
      <c r="U21" s="159"/>
      <c r="V21" s="159"/>
      <c r="W21" s="159">
        <v>124147818</v>
      </c>
      <c r="X21" s="60">
        <v>2940132</v>
      </c>
      <c r="Y21" s="159">
        <v>121207686</v>
      </c>
      <c r="Z21" s="141">
        <v>4122.53</v>
      </c>
      <c r="AA21" s="225">
        <v>5880214</v>
      </c>
    </row>
    <row r="22" spans="1:27" ht="12.75">
      <c r="A22" s="249" t="s">
        <v>188</v>
      </c>
      <c r="B22" s="182"/>
      <c r="C22" s="155"/>
      <c r="D22" s="155"/>
      <c r="E22" s="268">
        <v>-102704580</v>
      </c>
      <c r="F22" s="159"/>
      <c r="G22" s="60">
        <v>-16523621</v>
      </c>
      <c r="H22" s="60"/>
      <c r="I22" s="60"/>
      <c r="J22" s="60">
        <v>-16523621</v>
      </c>
      <c r="K22" s="60"/>
      <c r="L22" s="60">
        <v>595480582</v>
      </c>
      <c r="M22" s="159">
        <v>7190869</v>
      </c>
      <c r="N22" s="60">
        <v>602671451</v>
      </c>
      <c r="O22" s="60"/>
      <c r="P22" s="60"/>
      <c r="Q22" s="60"/>
      <c r="R22" s="60"/>
      <c r="S22" s="60"/>
      <c r="T22" s="159"/>
      <c r="U22" s="60"/>
      <c r="V22" s="60"/>
      <c r="W22" s="60">
        <v>586147830</v>
      </c>
      <c r="X22" s="60"/>
      <c r="Y22" s="60">
        <v>586147830</v>
      </c>
      <c r="Z22" s="140"/>
      <c r="AA22" s="62"/>
    </row>
    <row r="23" spans="1:27" ht="12.75">
      <c r="A23" s="249" t="s">
        <v>189</v>
      </c>
      <c r="B23" s="182"/>
      <c r="C23" s="157">
        <v>-2591394</v>
      </c>
      <c r="D23" s="157"/>
      <c r="E23" s="59">
        <v>992760</v>
      </c>
      <c r="F23" s="60">
        <v>-1634844</v>
      </c>
      <c r="G23" s="159">
        <v>36520970</v>
      </c>
      <c r="H23" s="159">
        <v>-58579501</v>
      </c>
      <c r="I23" s="159">
        <v>-21845500</v>
      </c>
      <c r="J23" s="60">
        <v>-43904031</v>
      </c>
      <c r="K23" s="159">
        <v>2365150</v>
      </c>
      <c r="L23" s="159">
        <v>135756528</v>
      </c>
      <c r="M23" s="60">
        <v>-32988059</v>
      </c>
      <c r="N23" s="159">
        <v>105133619</v>
      </c>
      <c r="O23" s="159">
        <v>35408311</v>
      </c>
      <c r="P23" s="159">
        <v>-47215978</v>
      </c>
      <c r="Q23" s="60"/>
      <c r="R23" s="159">
        <v>-11807667</v>
      </c>
      <c r="S23" s="159"/>
      <c r="T23" s="60"/>
      <c r="U23" s="159"/>
      <c r="V23" s="159"/>
      <c r="W23" s="159">
        <v>49421921</v>
      </c>
      <c r="X23" s="60">
        <v>-1226133</v>
      </c>
      <c r="Y23" s="159">
        <v>50648054</v>
      </c>
      <c r="Z23" s="141">
        <v>-4130.71</v>
      </c>
      <c r="AA23" s="225">
        <v>-1634844</v>
      </c>
    </row>
    <row r="24" spans="1:27" ht="12.75">
      <c r="A24" s="249" t="s">
        <v>190</v>
      </c>
      <c r="B24" s="182"/>
      <c r="C24" s="155"/>
      <c r="D24" s="155"/>
      <c r="E24" s="59">
        <v>-500246484</v>
      </c>
      <c r="F24" s="60">
        <v>-742344565</v>
      </c>
      <c r="G24" s="60"/>
      <c r="H24" s="60">
        <v>-1262102</v>
      </c>
      <c r="I24" s="60">
        <v>6595216</v>
      </c>
      <c r="J24" s="60">
        <v>5333114</v>
      </c>
      <c r="K24" s="60">
        <v>-2962205</v>
      </c>
      <c r="L24" s="60"/>
      <c r="M24" s="60"/>
      <c r="N24" s="60">
        <v>-2962205</v>
      </c>
      <c r="O24" s="60"/>
      <c r="P24" s="60"/>
      <c r="Q24" s="60"/>
      <c r="R24" s="60"/>
      <c r="S24" s="60"/>
      <c r="T24" s="60"/>
      <c r="U24" s="60"/>
      <c r="V24" s="60"/>
      <c r="W24" s="60">
        <v>2370909</v>
      </c>
      <c r="X24" s="60">
        <v>-556758423</v>
      </c>
      <c r="Y24" s="60">
        <v>559129332</v>
      </c>
      <c r="Z24" s="140">
        <v>-100.43</v>
      </c>
      <c r="AA24" s="62">
        <v>-742344565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-4448263316</v>
      </c>
      <c r="D26" s="155"/>
      <c r="E26" s="59">
        <v>-3863903404</v>
      </c>
      <c r="F26" s="60">
        <v>-3648736043</v>
      </c>
      <c r="G26" s="60">
        <v>443277</v>
      </c>
      <c r="H26" s="60">
        <v>-61036540</v>
      </c>
      <c r="I26" s="60">
        <v>-78006467</v>
      </c>
      <c r="J26" s="60">
        <v>-138599730</v>
      </c>
      <c r="K26" s="60">
        <v>-154339897</v>
      </c>
      <c r="L26" s="60">
        <v>-254183051</v>
      </c>
      <c r="M26" s="60">
        <v>-305942072</v>
      </c>
      <c r="N26" s="60">
        <v>-714465020</v>
      </c>
      <c r="O26" s="60">
        <v>-115541011</v>
      </c>
      <c r="P26" s="60">
        <v>-152006612</v>
      </c>
      <c r="Q26" s="60">
        <v>-293502048</v>
      </c>
      <c r="R26" s="60">
        <v>-561049671</v>
      </c>
      <c r="S26" s="60"/>
      <c r="T26" s="60"/>
      <c r="U26" s="60"/>
      <c r="V26" s="60"/>
      <c r="W26" s="60">
        <v>-1414114421</v>
      </c>
      <c r="X26" s="60">
        <v>-1526347422</v>
      </c>
      <c r="Y26" s="60">
        <v>112233001</v>
      </c>
      <c r="Z26" s="140">
        <v>-7.35</v>
      </c>
      <c r="AA26" s="62">
        <v>-3648736043</v>
      </c>
    </row>
    <row r="27" spans="1:27" ht="12.75">
      <c r="A27" s="250" t="s">
        <v>192</v>
      </c>
      <c r="B27" s="251"/>
      <c r="C27" s="168">
        <f aca="true" t="shared" si="1" ref="C27:Y27">SUM(C21:C26)</f>
        <v>-4447250945</v>
      </c>
      <c r="D27" s="168">
        <f>SUM(D21:D26)</f>
        <v>0</v>
      </c>
      <c r="E27" s="72">
        <f t="shared" si="1"/>
        <v>-4459981492</v>
      </c>
      <c r="F27" s="73">
        <f t="shared" si="1"/>
        <v>-4386835238</v>
      </c>
      <c r="G27" s="73">
        <f t="shared" si="1"/>
        <v>33830464</v>
      </c>
      <c r="H27" s="73">
        <f t="shared" si="1"/>
        <v>-118761949</v>
      </c>
      <c r="I27" s="73">
        <f t="shared" si="1"/>
        <v>-93256751</v>
      </c>
      <c r="J27" s="73">
        <f t="shared" si="1"/>
        <v>-178188236</v>
      </c>
      <c r="K27" s="73">
        <f t="shared" si="1"/>
        <v>-155003735</v>
      </c>
      <c r="L27" s="73">
        <f t="shared" si="1"/>
        <v>554158742</v>
      </c>
      <c r="M27" s="73">
        <f t="shared" si="1"/>
        <v>-327978086</v>
      </c>
      <c r="N27" s="73">
        <f t="shared" si="1"/>
        <v>71176921</v>
      </c>
      <c r="O27" s="73">
        <f t="shared" si="1"/>
        <v>-83417518</v>
      </c>
      <c r="P27" s="73">
        <f t="shared" si="1"/>
        <v>-187308210</v>
      </c>
      <c r="Q27" s="73">
        <f t="shared" si="1"/>
        <v>-274288900</v>
      </c>
      <c r="R27" s="73">
        <f t="shared" si="1"/>
        <v>-545014628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-652025943</v>
      </c>
      <c r="X27" s="73">
        <f t="shared" si="1"/>
        <v>-2081391846</v>
      </c>
      <c r="Y27" s="73">
        <f t="shared" si="1"/>
        <v>1429365903</v>
      </c>
      <c r="Z27" s="170">
        <f>+IF(X27&lt;&gt;0,+(Y27/X27)*100,0)</f>
        <v>-68.67356119161043</v>
      </c>
      <c r="AA27" s="74">
        <f>SUM(AA21:AA26)</f>
        <v>-4386835238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>
        <v>669124860</v>
      </c>
      <c r="D31" s="155"/>
      <c r="E31" s="59"/>
      <c r="F31" s="60"/>
      <c r="G31" s="60"/>
      <c r="H31" s="60"/>
      <c r="I31" s="60">
        <v>205000000</v>
      </c>
      <c r="J31" s="60">
        <v>205000000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205000000</v>
      </c>
      <c r="X31" s="60"/>
      <c r="Y31" s="60">
        <v>205000000</v>
      </c>
      <c r="Z31" s="140"/>
      <c r="AA31" s="62"/>
    </row>
    <row r="32" spans="1:27" ht="12.75">
      <c r="A32" s="249" t="s">
        <v>195</v>
      </c>
      <c r="B32" s="182"/>
      <c r="C32" s="155">
        <v>1000000000</v>
      </c>
      <c r="D32" s="155"/>
      <c r="E32" s="59">
        <v>1000000000</v>
      </c>
      <c r="F32" s="60">
        <v>1000000000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450169895</v>
      </c>
      <c r="Y32" s="60">
        <v>-450169895</v>
      </c>
      <c r="Z32" s="140">
        <v>-100</v>
      </c>
      <c r="AA32" s="62">
        <v>1000000000</v>
      </c>
    </row>
    <row r="33" spans="1:27" ht="12.75">
      <c r="A33" s="249" t="s">
        <v>196</v>
      </c>
      <c r="B33" s="182"/>
      <c r="C33" s="155"/>
      <c r="D33" s="155"/>
      <c r="E33" s="59">
        <v>7759908</v>
      </c>
      <c r="F33" s="60">
        <v>8226904</v>
      </c>
      <c r="G33" s="60"/>
      <c r="H33" s="159">
        <v>8767238</v>
      </c>
      <c r="I33" s="159">
        <v>12404675</v>
      </c>
      <c r="J33" s="159">
        <v>21171913</v>
      </c>
      <c r="K33" s="60">
        <v>14875568</v>
      </c>
      <c r="L33" s="60">
        <v>11869126</v>
      </c>
      <c r="M33" s="60">
        <v>8024363</v>
      </c>
      <c r="N33" s="60">
        <v>34769057</v>
      </c>
      <c r="O33" s="159">
        <v>10117439</v>
      </c>
      <c r="P33" s="159">
        <v>6591643</v>
      </c>
      <c r="Q33" s="159">
        <v>1427302</v>
      </c>
      <c r="R33" s="60">
        <v>18136384</v>
      </c>
      <c r="S33" s="60"/>
      <c r="T33" s="60"/>
      <c r="U33" s="60"/>
      <c r="V33" s="159"/>
      <c r="W33" s="159">
        <v>74077354</v>
      </c>
      <c r="X33" s="159">
        <v>6109729</v>
      </c>
      <c r="Y33" s="60">
        <v>67967625</v>
      </c>
      <c r="Z33" s="140">
        <v>1112.45</v>
      </c>
      <c r="AA33" s="62">
        <v>8226904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-552420627</v>
      </c>
      <c r="D35" s="155"/>
      <c r="E35" s="59">
        <v>-601793928</v>
      </c>
      <c r="F35" s="60">
        <v>-601478535</v>
      </c>
      <c r="G35" s="60"/>
      <c r="H35" s="60"/>
      <c r="I35" s="60">
        <v>-72721338</v>
      </c>
      <c r="J35" s="60">
        <v>-72721338</v>
      </c>
      <c r="K35" s="60">
        <v>-37569012</v>
      </c>
      <c r="L35" s="60">
        <v>-2</v>
      </c>
      <c r="M35" s="60"/>
      <c r="N35" s="60">
        <v>-37569014</v>
      </c>
      <c r="O35" s="60">
        <v>-62340003</v>
      </c>
      <c r="P35" s="60"/>
      <c r="Q35" s="60">
        <v>-94142547</v>
      </c>
      <c r="R35" s="60">
        <v>-156482550</v>
      </c>
      <c r="S35" s="60"/>
      <c r="T35" s="60"/>
      <c r="U35" s="60"/>
      <c r="V35" s="60"/>
      <c r="W35" s="60">
        <v>-266772902</v>
      </c>
      <c r="X35" s="60">
        <v>-270767529</v>
      </c>
      <c r="Y35" s="60">
        <v>3994627</v>
      </c>
      <c r="Z35" s="140">
        <v>-1.48</v>
      </c>
      <c r="AA35" s="62">
        <v>-601478535</v>
      </c>
    </row>
    <row r="36" spans="1:27" ht="12.75">
      <c r="A36" s="250" t="s">
        <v>198</v>
      </c>
      <c r="B36" s="251"/>
      <c r="C36" s="168">
        <f aca="true" t="shared" si="2" ref="C36:Y36">SUM(C31:C35)</f>
        <v>1116704233</v>
      </c>
      <c r="D36" s="168">
        <f>SUM(D31:D35)</f>
        <v>0</v>
      </c>
      <c r="E36" s="72">
        <f t="shared" si="2"/>
        <v>405965980</v>
      </c>
      <c r="F36" s="73">
        <f t="shared" si="2"/>
        <v>406748369</v>
      </c>
      <c r="G36" s="73">
        <f t="shared" si="2"/>
        <v>0</v>
      </c>
      <c r="H36" s="73">
        <f t="shared" si="2"/>
        <v>8767238</v>
      </c>
      <c r="I36" s="73">
        <f t="shared" si="2"/>
        <v>144683337</v>
      </c>
      <c r="J36" s="73">
        <f t="shared" si="2"/>
        <v>153450575</v>
      </c>
      <c r="K36" s="73">
        <f t="shared" si="2"/>
        <v>-22693444</v>
      </c>
      <c r="L36" s="73">
        <f t="shared" si="2"/>
        <v>11869124</v>
      </c>
      <c r="M36" s="73">
        <f t="shared" si="2"/>
        <v>8024363</v>
      </c>
      <c r="N36" s="73">
        <f t="shared" si="2"/>
        <v>-2799957</v>
      </c>
      <c r="O36" s="73">
        <f t="shared" si="2"/>
        <v>-52222564</v>
      </c>
      <c r="P36" s="73">
        <f t="shared" si="2"/>
        <v>6591643</v>
      </c>
      <c r="Q36" s="73">
        <f t="shared" si="2"/>
        <v>-92715245</v>
      </c>
      <c r="R36" s="73">
        <f t="shared" si="2"/>
        <v>-138346166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12304452</v>
      </c>
      <c r="X36" s="73">
        <f t="shared" si="2"/>
        <v>185512095</v>
      </c>
      <c r="Y36" s="73">
        <f t="shared" si="2"/>
        <v>-173207643</v>
      </c>
      <c r="Z36" s="170">
        <f>+IF(X36&lt;&gt;0,+(Y36/X36)*100,0)</f>
        <v>-93.36730470323242</v>
      </c>
      <c r="AA36" s="74">
        <f>SUM(AA31:AA35)</f>
        <v>406748369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984575632</v>
      </c>
      <c r="D38" s="153">
        <f>+D17+D27+D36</f>
        <v>0</v>
      </c>
      <c r="E38" s="99">
        <f t="shared" si="3"/>
        <v>715607738</v>
      </c>
      <c r="F38" s="100">
        <f t="shared" si="3"/>
        <v>163491601</v>
      </c>
      <c r="G38" s="100">
        <f t="shared" si="3"/>
        <v>125453097</v>
      </c>
      <c r="H38" s="100">
        <f t="shared" si="3"/>
        <v>323860982</v>
      </c>
      <c r="I38" s="100">
        <f t="shared" si="3"/>
        <v>-530455821</v>
      </c>
      <c r="J38" s="100">
        <f t="shared" si="3"/>
        <v>-81141742</v>
      </c>
      <c r="K38" s="100">
        <f t="shared" si="3"/>
        <v>-94665282</v>
      </c>
      <c r="L38" s="100">
        <f t="shared" si="3"/>
        <v>350104112</v>
      </c>
      <c r="M38" s="100">
        <f t="shared" si="3"/>
        <v>-244159237</v>
      </c>
      <c r="N38" s="100">
        <f t="shared" si="3"/>
        <v>11279593</v>
      </c>
      <c r="O38" s="100">
        <f t="shared" si="3"/>
        <v>230943739</v>
      </c>
      <c r="P38" s="100">
        <f t="shared" si="3"/>
        <v>845967817</v>
      </c>
      <c r="Q38" s="100">
        <f t="shared" si="3"/>
        <v>926851018</v>
      </c>
      <c r="R38" s="100">
        <f t="shared" si="3"/>
        <v>2003762574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1933900425</v>
      </c>
      <c r="X38" s="100">
        <f t="shared" si="3"/>
        <v>2185351632</v>
      </c>
      <c r="Y38" s="100">
        <f t="shared" si="3"/>
        <v>-251451207</v>
      </c>
      <c r="Z38" s="137">
        <f>+IF(X38&lt;&gt;0,+(Y38/X38)*100,0)</f>
        <v>-11.50621269904632</v>
      </c>
      <c r="AA38" s="102">
        <f>+AA17+AA27+AA36</f>
        <v>163491601</v>
      </c>
    </row>
    <row r="39" spans="1:27" ht="12.75">
      <c r="A39" s="249" t="s">
        <v>200</v>
      </c>
      <c r="B39" s="182"/>
      <c r="C39" s="153">
        <v>1184740170</v>
      </c>
      <c r="D39" s="153"/>
      <c r="E39" s="99">
        <v>1907680971</v>
      </c>
      <c r="F39" s="100">
        <v>2169315803</v>
      </c>
      <c r="G39" s="100">
        <v>2110884426</v>
      </c>
      <c r="H39" s="100">
        <v>2236337523</v>
      </c>
      <c r="I39" s="100">
        <v>2560198505</v>
      </c>
      <c r="J39" s="100">
        <v>2110884426</v>
      </c>
      <c r="K39" s="100">
        <v>2029742684</v>
      </c>
      <c r="L39" s="100">
        <v>1935077402</v>
      </c>
      <c r="M39" s="100">
        <v>2285181514</v>
      </c>
      <c r="N39" s="100">
        <v>2029742684</v>
      </c>
      <c r="O39" s="100">
        <v>2041022277</v>
      </c>
      <c r="P39" s="100">
        <v>2271966016</v>
      </c>
      <c r="Q39" s="100">
        <v>3117933833</v>
      </c>
      <c r="R39" s="100">
        <v>2041022277</v>
      </c>
      <c r="S39" s="100"/>
      <c r="T39" s="100"/>
      <c r="U39" s="100"/>
      <c r="V39" s="100"/>
      <c r="W39" s="100">
        <v>2110884426</v>
      </c>
      <c r="X39" s="100">
        <v>2169315803</v>
      </c>
      <c r="Y39" s="100">
        <v>-58431377</v>
      </c>
      <c r="Z39" s="137">
        <v>-2.69</v>
      </c>
      <c r="AA39" s="102">
        <v>2169315803</v>
      </c>
    </row>
    <row r="40" spans="1:27" ht="12.75">
      <c r="A40" s="269" t="s">
        <v>201</v>
      </c>
      <c r="B40" s="256"/>
      <c r="C40" s="257">
        <v>2169315802</v>
      </c>
      <c r="D40" s="257"/>
      <c r="E40" s="258">
        <v>2623288707</v>
      </c>
      <c r="F40" s="259">
        <v>2332807404</v>
      </c>
      <c r="G40" s="259">
        <v>2236337523</v>
      </c>
      <c r="H40" s="259">
        <v>2560198505</v>
      </c>
      <c r="I40" s="259">
        <v>2029742684</v>
      </c>
      <c r="J40" s="259">
        <v>2029742684</v>
      </c>
      <c r="K40" s="259">
        <v>1935077402</v>
      </c>
      <c r="L40" s="259">
        <v>2285181514</v>
      </c>
      <c r="M40" s="259">
        <v>2041022277</v>
      </c>
      <c r="N40" s="259">
        <v>2041022277</v>
      </c>
      <c r="O40" s="259">
        <v>2271966016</v>
      </c>
      <c r="P40" s="259">
        <v>3117933833</v>
      </c>
      <c r="Q40" s="259">
        <v>4044784851</v>
      </c>
      <c r="R40" s="259">
        <v>4044784851</v>
      </c>
      <c r="S40" s="259"/>
      <c r="T40" s="259"/>
      <c r="U40" s="259"/>
      <c r="V40" s="259"/>
      <c r="W40" s="259">
        <v>4044784851</v>
      </c>
      <c r="X40" s="259">
        <v>4354667435</v>
      </c>
      <c r="Y40" s="259">
        <v>-309882584</v>
      </c>
      <c r="Z40" s="260">
        <v>-7.12</v>
      </c>
      <c r="AA40" s="261">
        <v>2332807404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1659984248</v>
      </c>
      <c r="D5" s="200">
        <f t="shared" si="0"/>
        <v>0</v>
      </c>
      <c r="E5" s="106">
        <f t="shared" si="0"/>
        <v>2658390901</v>
      </c>
      <c r="F5" s="106">
        <f t="shared" si="0"/>
        <v>2841991854</v>
      </c>
      <c r="G5" s="106">
        <f t="shared" si="0"/>
        <v>34346</v>
      </c>
      <c r="H5" s="106">
        <f t="shared" si="0"/>
        <v>45210142</v>
      </c>
      <c r="I5" s="106">
        <f t="shared" si="0"/>
        <v>45239787</v>
      </c>
      <c r="J5" s="106">
        <f t="shared" si="0"/>
        <v>90484275</v>
      </c>
      <c r="K5" s="106">
        <f t="shared" si="0"/>
        <v>86428380</v>
      </c>
      <c r="L5" s="106">
        <f t="shared" si="0"/>
        <v>175400337</v>
      </c>
      <c r="M5" s="106">
        <f t="shared" si="0"/>
        <v>147122564</v>
      </c>
      <c r="N5" s="106">
        <f t="shared" si="0"/>
        <v>408951281</v>
      </c>
      <c r="O5" s="106">
        <f t="shared" si="0"/>
        <v>34781360</v>
      </c>
      <c r="P5" s="106">
        <f t="shared" si="0"/>
        <v>91556287</v>
      </c>
      <c r="Q5" s="106">
        <f t="shared" si="0"/>
        <v>109903306</v>
      </c>
      <c r="R5" s="106">
        <f t="shared" si="0"/>
        <v>236240953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735676509</v>
      </c>
      <c r="X5" s="106">
        <f t="shared" si="0"/>
        <v>2131493891</v>
      </c>
      <c r="Y5" s="106">
        <f t="shared" si="0"/>
        <v>-1395817382</v>
      </c>
      <c r="Z5" s="201">
        <f>+IF(X5&lt;&gt;0,+(Y5/X5)*100,0)</f>
        <v>-65.48540382375414</v>
      </c>
      <c r="AA5" s="199">
        <f>SUM(AA11:AA18)</f>
        <v>2841991854</v>
      </c>
    </row>
    <row r="6" spans="1:27" ht="12.75">
      <c r="A6" s="291" t="s">
        <v>205</v>
      </c>
      <c r="B6" s="142"/>
      <c r="C6" s="62">
        <v>1052611466</v>
      </c>
      <c r="D6" s="156"/>
      <c r="E6" s="60">
        <v>902146894</v>
      </c>
      <c r="F6" s="60">
        <v>970368413</v>
      </c>
      <c r="G6" s="60">
        <v>1727124</v>
      </c>
      <c r="H6" s="60">
        <v>41073578</v>
      </c>
      <c r="I6" s="60">
        <v>37412748</v>
      </c>
      <c r="J6" s="60">
        <v>80213450</v>
      </c>
      <c r="K6" s="60">
        <v>42652813</v>
      </c>
      <c r="L6" s="60">
        <v>129079172</v>
      </c>
      <c r="M6" s="60">
        <v>90330285</v>
      </c>
      <c r="N6" s="60">
        <v>262062270</v>
      </c>
      <c r="O6" s="60">
        <v>8875891</v>
      </c>
      <c r="P6" s="60">
        <v>35649874</v>
      </c>
      <c r="Q6" s="60">
        <v>48649727</v>
      </c>
      <c r="R6" s="60">
        <v>93175492</v>
      </c>
      <c r="S6" s="60"/>
      <c r="T6" s="60"/>
      <c r="U6" s="60"/>
      <c r="V6" s="60"/>
      <c r="W6" s="60">
        <v>435451212</v>
      </c>
      <c r="X6" s="60">
        <v>727776310</v>
      </c>
      <c r="Y6" s="60">
        <v>-292325098</v>
      </c>
      <c r="Z6" s="140">
        <v>-40.17</v>
      </c>
      <c r="AA6" s="155">
        <v>970368413</v>
      </c>
    </row>
    <row r="7" spans="1:27" ht="12.75">
      <c r="A7" s="291" t="s">
        <v>206</v>
      </c>
      <c r="B7" s="142"/>
      <c r="C7" s="62">
        <v>160242483</v>
      </c>
      <c r="D7" s="156"/>
      <c r="E7" s="60">
        <v>435200000</v>
      </c>
      <c r="F7" s="60">
        <v>503912951</v>
      </c>
      <c r="G7" s="60"/>
      <c r="H7" s="60"/>
      <c r="I7" s="60"/>
      <c r="J7" s="60"/>
      <c r="K7" s="60">
        <v>4176238</v>
      </c>
      <c r="L7" s="60">
        <v>11115159</v>
      </c>
      <c r="M7" s="60">
        <v>14620676</v>
      </c>
      <c r="N7" s="60">
        <v>29912073</v>
      </c>
      <c r="O7" s="60">
        <v>3047333</v>
      </c>
      <c r="P7" s="60">
        <v>4407882</v>
      </c>
      <c r="Q7" s="60">
        <v>-1317546</v>
      </c>
      <c r="R7" s="60">
        <v>6137669</v>
      </c>
      <c r="S7" s="60"/>
      <c r="T7" s="60"/>
      <c r="U7" s="60"/>
      <c r="V7" s="60"/>
      <c r="W7" s="60">
        <v>36049742</v>
      </c>
      <c r="X7" s="60">
        <v>377934713</v>
      </c>
      <c r="Y7" s="60">
        <v>-341884971</v>
      </c>
      <c r="Z7" s="140">
        <v>-90.46</v>
      </c>
      <c r="AA7" s="155">
        <v>503912951</v>
      </c>
    </row>
    <row r="8" spans="1:27" ht="12.75">
      <c r="A8" s="291" t="s">
        <v>207</v>
      </c>
      <c r="B8" s="142"/>
      <c r="C8" s="62">
        <v>39379145</v>
      </c>
      <c r="D8" s="156"/>
      <c r="E8" s="60">
        <v>156475358</v>
      </c>
      <c r="F8" s="60">
        <v>167454323</v>
      </c>
      <c r="G8" s="60">
        <v>-1747277</v>
      </c>
      <c r="H8" s="60"/>
      <c r="I8" s="60">
        <v>3796476</v>
      </c>
      <c r="J8" s="60">
        <v>2049199</v>
      </c>
      <c r="K8" s="60">
        <v>31555901</v>
      </c>
      <c r="L8" s="60">
        <v>7961531</v>
      </c>
      <c r="M8" s="60">
        <v>19310547</v>
      </c>
      <c r="N8" s="60">
        <v>58827979</v>
      </c>
      <c r="O8" s="60">
        <v>2093215</v>
      </c>
      <c r="P8" s="60">
        <v>10095609</v>
      </c>
      <c r="Q8" s="60">
        <v>12234595</v>
      </c>
      <c r="R8" s="60">
        <v>24423419</v>
      </c>
      <c r="S8" s="60"/>
      <c r="T8" s="60"/>
      <c r="U8" s="60"/>
      <c r="V8" s="60"/>
      <c r="W8" s="60">
        <v>85300597</v>
      </c>
      <c r="X8" s="60">
        <v>125590742</v>
      </c>
      <c r="Y8" s="60">
        <v>-40290145</v>
      </c>
      <c r="Z8" s="140">
        <v>-32.08</v>
      </c>
      <c r="AA8" s="155">
        <v>167454323</v>
      </c>
    </row>
    <row r="9" spans="1:27" ht="12.75">
      <c r="A9" s="291" t="s">
        <v>208</v>
      </c>
      <c r="B9" s="142"/>
      <c r="C9" s="62"/>
      <c r="D9" s="156"/>
      <c r="E9" s="60">
        <v>30000000</v>
      </c>
      <c r="F9" s="60">
        <v>15000000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11250000</v>
      </c>
      <c r="Y9" s="60">
        <v>-11250000</v>
      </c>
      <c r="Z9" s="140">
        <v>-100</v>
      </c>
      <c r="AA9" s="155">
        <v>15000000</v>
      </c>
    </row>
    <row r="10" spans="1:27" ht="12.75">
      <c r="A10" s="291" t="s">
        <v>209</v>
      </c>
      <c r="B10" s="142"/>
      <c r="C10" s="62">
        <v>167156995</v>
      </c>
      <c r="D10" s="156"/>
      <c r="E10" s="60">
        <v>63050000</v>
      </c>
      <c r="F10" s="60">
        <v>210030113</v>
      </c>
      <c r="G10" s="60"/>
      <c r="H10" s="60"/>
      <c r="I10" s="60">
        <v>3843650</v>
      </c>
      <c r="J10" s="60">
        <v>3843650</v>
      </c>
      <c r="K10" s="60">
        <v>2450511</v>
      </c>
      <c r="L10" s="60">
        <v>17109405</v>
      </c>
      <c r="M10" s="60">
        <v>3074220</v>
      </c>
      <c r="N10" s="60">
        <v>22634136</v>
      </c>
      <c r="O10" s="60">
        <v>12505845</v>
      </c>
      <c r="P10" s="60">
        <v>19775532</v>
      </c>
      <c r="Q10" s="60">
        <v>28477862</v>
      </c>
      <c r="R10" s="60">
        <v>60759239</v>
      </c>
      <c r="S10" s="60"/>
      <c r="T10" s="60"/>
      <c r="U10" s="60"/>
      <c r="V10" s="60"/>
      <c r="W10" s="60">
        <v>87237025</v>
      </c>
      <c r="X10" s="60">
        <v>157522585</v>
      </c>
      <c r="Y10" s="60">
        <v>-70285560</v>
      </c>
      <c r="Z10" s="140">
        <v>-44.62</v>
      </c>
      <c r="AA10" s="155">
        <v>210030113</v>
      </c>
    </row>
    <row r="11" spans="1:27" ht="12.75">
      <c r="A11" s="292" t="s">
        <v>210</v>
      </c>
      <c r="B11" s="142"/>
      <c r="C11" s="293">
        <f aca="true" t="shared" si="1" ref="C11:Y11">SUM(C6:C10)</f>
        <v>1419390089</v>
      </c>
      <c r="D11" s="294">
        <f t="shared" si="1"/>
        <v>0</v>
      </c>
      <c r="E11" s="295">
        <f t="shared" si="1"/>
        <v>1586872252</v>
      </c>
      <c r="F11" s="295">
        <f t="shared" si="1"/>
        <v>1866765800</v>
      </c>
      <c r="G11" s="295">
        <f t="shared" si="1"/>
        <v>-20153</v>
      </c>
      <c r="H11" s="295">
        <f t="shared" si="1"/>
        <v>41073578</v>
      </c>
      <c r="I11" s="295">
        <f t="shared" si="1"/>
        <v>45052874</v>
      </c>
      <c r="J11" s="295">
        <f t="shared" si="1"/>
        <v>86106299</v>
      </c>
      <c r="K11" s="295">
        <f t="shared" si="1"/>
        <v>80835463</v>
      </c>
      <c r="L11" s="295">
        <f t="shared" si="1"/>
        <v>165265267</v>
      </c>
      <c r="M11" s="295">
        <f t="shared" si="1"/>
        <v>127335728</v>
      </c>
      <c r="N11" s="295">
        <f t="shared" si="1"/>
        <v>373436458</v>
      </c>
      <c r="O11" s="295">
        <f t="shared" si="1"/>
        <v>26522284</v>
      </c>
      <c r="P11" s="295">
        <f t="shared" si="1"/>
        <v>69928897</v>
      </c>
      <c r="Q11" s="295">
        <f t="shared" si="1"/>
        <v>88044638</v>
      </c>
      <c r="R11" s="295">
        <f t="shared" si="1"/>
        <v>184495819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644038576</v>
      </c>
      <c r="X11" s="295">
        <f t="shared" si="1"/>
        <v>1400074350</v>
      </c>
      <c r="Y11" s="295">
        <f t="shared" si="1"/>
        <v>-756035774</v>
      </c>
      <c r="Z11" s="296">
        <f>+IF(X11&lt;&gt;0,+(Y11/X11)*100,0)</f>
        <v>-53.999687516595095</v>
      </c>
      <c r="AA11" s="297">
        <f>SUM(AA6:AA10)</f>
        <v>1866765800</v>
      </c>
    </row>
    <row r="12" spans="1:27" ht="12.75">
      <c r="A12" s="298" t="s">
        <v>211</v>
      </c>
      <c r="B12" s="136"/>
      <c r="C12" s="62">
        <v>143203113</v>
      </c>
      <c r="D12" s="156"/>
      <c r="E12" s="60">
        <v>193812146</v>
      </c>
      <c r="F12" s="60">
        <v>84231630</v>
      </c>
      <c r="G12" s="60">
        <v>65408</v>
      </c>
      <c r="H12" s="60">
        <v>4122565</v>
      </c>
      <c r="I12" s="60">
        <v>179294</v>
      </c>
      <c r="J12" s="60">
        <v>4367267</v>
      </c>
      <c r="K12" s="60">
        <v>5485647</v>
      </c>
      <c r="L12" s="60">
        <v>6405020</v>
      </c>
      <c r="M12" s="60">
        <v>17587032</v>
      </c>
      <c r="N12" s="60">
        <v>29477699</v>
      </c>
      <c r="O12" s="60">
        <v>7239239</v>
      </c>
      <c r="P12" s="60">
        <v>5748761</v>
      </c>
      <c r="Q12" s="60">
        <v>20887552</v>
      </c>
      <c r="R12" s="60">
        <v>33875552</v>
      </c>
      <c r="S12" s="60"/>
      <c r="T12" s="60"/>
      <c r="U12" s="60"/>
      <c r="V12" s="60"/>
      <c r="W12" s="60">
        <v>67720518</v>
      </c>
      <c r="X12" s="60">
        <v>63173723</v>
      </c>
      <c r="Y12" s="60">
        <v>4546795</v>
      </c>
      <c r="Z12" s="140">
        <v>7.2</v>
      </c>
      <c r="AA12" s="155">
        <v>84231630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>
        <v>56536802</v>
      </c>
      <c r="D14" s="156"/>
      <c r="E14" s="60">
        <v>575000000</v>
      </c>
      <c r="F14" s="60">
        <v>737478325</v>
      </c>
      <c r="G14" s="60"/>
      <c r="H14" s="60"/>
      <c r="I14" s="60"/>
      <c r="J14" s="60"/>
      <c r="K14" s="60"/>
      <c r="L14" s="60"/>
      <c r="M14" s="60"/>
      <c r="N14" s="60"/>
      <c r="O14" s="60"/>
      <c r="P14" s="60">
        <v>7718037</v>
      </c>
      <c r="Q14" s="60"/>
      <c r="R14" s="60">
        <v>7718037</v>
      </c>
      <c r="S14" s="60"/>
      <c r="T14" s="60"/>
      <c r="U14" s="60"/>
      <c r="V14" s="60"/>
      <c r="W14" s="60">
        <v>7718037</v>
      </c>
      <c r="X14" s="60">
        <v>553108744</v>
      </c>
      <c r="Y14" s="60">
        <v>-545390707</v>
      </c>
      <c r="Z14" s="140">
        <v>-98.6</v>
      </c>
      <c r="AA14" s="155">
        <v>737478325</v>
      </c>
    </row>
    <row r="15" spans="1:27" ht="12.75">
      <c r="A15" s="298" t="s">
        <v>214</v>
      </c>
      <c r="B15" s="136" t="s">
        <v>138</v>
      </c>
      <c r="C15" s="62">
        <v>19459024</v>
      </c>
      <c r="D15" s="156"/>
      <c r="E15" s="60">
        <v>288706503</v>
      </c>
      <c r="F15" s="60">
        <v>131516099</v>
      </c>
      <c r="G15" s="60">
        <v>-10909</v>
      </c>
      <c r="H15" s="60">
        <v>13999</v>
      </c>
      <c r="I15" s="60">
        <v>7619</v>
      </c>
      <c r="J15" s="60">
        <v>10709</v>
      </c>
      <c r="K15" s="60">
        <v>107270</v>
      </c>
      <c r="L15" s="60">
        <v>3730050</v>
      </c>
      <c r="M15" s="60">
        <v>2199804</v>
      </c>
      <c r="N15" s="60">
        <v>6037124</v>
      </c>
      <c r="O15" s="60">
        <v>1019837</v>
      </c>
      <c r="P15" s="60">
        <v>6973293</v>
      </c>
      <c r="Q15" s="60">
        <v>953616</v>
      </c>
      <c r="R15" s="60">
        <v>8946746</v>
      </c>
      <c r="S15" s="60"/>
      <c r="T15" s="60"/>
      <c r="U15" s="60"/>
      <c r="V15" s="60"/>
      <c r="W15" s="60">
        <v>14994579</v>
      </c>
      <c r="X15" s="60">
        <v>98637074</v>
      </c>
      <c r="Y15" s="60">
        <v>-83642495</v>
      </c>
      <c r="Z15" s="140">
        <v>-84.8</v>
      </c>
      <c r="AA15" s="155">
        <v>131516099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21395220</v>
      </c>
      <c r="D18" s="276"/>
      <c r="E18" s="82">
        <v>14000000</v>
      </c>
      <c r="F18" s="82">
        <v>22000000</v>
      </c>
      <c r="G18" s="82"/>
      <c r="H18" s="82"/>
      <c r="I18" s="82"/>
      <c r="J18" s="82"/>
      <c r="K18" s="82"/>
      <c r="L18" s="82"/>
      <c r="M18" s="82"/>
      <c r="N18" s="82"/>
      <c r="O18" s="82"/>
      <c r="P18" s="82">
        <v>1187299</v>
      </c>
      <c r="Q18" s="82">
        <v>17500</v>
      </c>
      <c r="R18" s="82">
        <v>1204799</v>
      </c>
      <c r="S18" s="82"/>
      <c r="T18" s="82"/>
      <c r="U18" s="82"/>
      <c r="V18" s="82"/>
      <c r="W18" s="82">
        <v>1204799</v>
      </c>
      <c r="X18" s="82">
        <v>16500000</v>
      </c>
      <c r="Y18" s="82">
        <v>-15295201</v>
      </c>
      <c r="Z18" s="270">
        <v>-92.7</v>
      </c>
      <c r="AA18" s="278">
        <v>22000000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1534650025</v>
      </c>
      <c r="D20" s="154">
        <f t="shared" si="2"/>
        <v>0</v>
      </c>
      <c r="E20" s="100">
        <f t="shared" si="2"/>
        <v>1201893139</v>
      </c>
      <c r="F20" s="100">
        <f t="shared" si="2"/>
        <v>881208190</v>
      </c>
      <c r="G20" s="100">
        <f t="shared" si="2"/>
        <v>-477623</v>
      </c>
      <c r="H20" s="100">
        <f t="shared" si="2"/>
        <v>15826399</v>
      </c>
      <c r="I20" s="100">
        <f t="shared" si="2"/>
        <v>32766680</v>
      </c>
      <c r="J20" s="100">
        <f t="shared" si="2"/>
        <v>48115456</v>
      </c>
      <c r="K20" s="100">
        <f t="shared" si="2"/>
        <v>67911517</v>
      </c>
      <c r="L20" s="100">
        <f t="shared" si="2"/>
        <v>78782713</v>
      </c>
      <c r="M20" s="100">
        <f t="shared" si="2"/>
        <v>158819508</v>
      </c>
      <c r="N20" s="100">
        <f t="shared" si="2"/>
        <v>305513738</v>
      </c>
      <c r="O20" s="100">
        <f t="shared" si="2"/>
        <v>80759648</v>
      </c>
      <c r="P20" s="100">
        <f t="shared" si="2"/>
        <v>61767287</v>
      </c>
      <c r="Q20" s="100">
        <f t="shared" si="2"/>
        <v>182281780</v>
      </c>
      <c r="R20" s="100">
        <f t="shared" si="2"/>
        <v>324808715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678437909</v>
      </c>
      <c r="X20" s="100">
        <f t="shared" si="2"/>
        <v>660906142</v>
      </c>
      <c r="Y20" s="100">
        <f t="shared" si="2"/>
        <v>17531767</v>
      </c>
      <c r="Z20" s="137">
        <f>+IF(X20&lt;&gt;0,+(Y20/X20)*100,0)</f>
        <v>2.652686347708356</v>
      </c>
      <c r="AA20" s="153">
        <f>SUM(AA26:AA33)</f>
        <v>881208190</v>
      </c>
    </row>
    <row r="21" spans="1:27" ht="12.75">
      <c r="A21" s="291" t="s">
        <v>205</v>
      </c>
      <c r="B21" s="142"/>
      <c r="C21" s="62">
        <v>1088044</v>
      </c>
      <c r="D21" s="156"/>
      <c r="E21" s="60">
        <v>249229160</v>
      </c>
      <c r="F21" s="60">
        <v>332691160</v>
      </c>
      <c r="G21" s="60"/>
      <c r="H21" s="60"/>
      <c r="I21" s="60"/>
      <c r="J21" s="60"/>
      <c r="K21" s="60"/>
      <c r="L21" s="60"/>
      <c r="M21" s="60"/>
      <c r="N21" s="60"/>
      <c r="O21" s="60">
        <v>301641</v>
      </c>
      <c r="P21" s="60">
        <v>42276</v>
      </c>
      <c r="Q21" s="60">
        <v>174131</v>
      </c>
      <c r="R21" s="60">
        <v>518048</v>
      </c>
      <c r="S21" s="60"/>
      <c r="T21" s="60"/>
      <c r="U21" s="60"/>
      <c r="V21" s="60"/>
      <c r="W21" s="60">
        <v>518048</v>
      </c>
      <c r="X21" s="60">
        <v>249518370</v>
      </c>
      <c r="Y21" s="60">
        <v>-249000322</v>
      </c>
      <c r="Z21" s="140">
        <v>-99.79</v>
      </c>
      <c r="AA21" s="155">
        <v>332691160</v>
      </c>
    </row>
    <row r="22" spans="1:27" ht="12.75">
      <c r="A22" s="291" t="s">
        <v>206</v>
      </c>
      <c r="B22" s="142"/>
      <c r="C22" s="62">
        <v>331745253</v>
      </c>
      <c r="D22" s="156"/>
      <c r="E22" s="60">
        <v>35000000</v>
      </c>
      <c r="F22" s="60">
        <v>31476225</v>
      </c>
      <c r="G22" s="60">
        <v>-239084</v>
      </c>
      <c r="H22" s="60">
        <v>5037647</v>
      </c>
      <c r="I22" s="60">
        <v>21184549</v>
      </c>
      <c r="J22" s="60">
        <v>25983112</v>
      </c>
      <c r="K22" s="60">
        <v>35945347</v>
      </c>
      <c r="L22" s="60">
        <v>35636292</v>
      </c>
      <c r="M22" s="60">
        <v>18301114</v>
      </c>
      <c r="N22" s="60">
        <v>89882753</v>
      </c>
      <c r="O22" s="60">
        <v>16271755</v>
      </c>
      <c r="P22" s="60">
        <v>13751031</v>
      </c>
      <c r="Q22" s="60">
        <v>36621750</v>
      </c>
      <c r="R22" s="60">
        <v>66644536</v>
      </c>
      <c r="S22" s="60"/>
      <c r="T22" s="60"/>
      <c r="U22" s="60"/>
      <c r="V22" s="60"/>
      <c r="W22" s="60">
        <v>182510401</v>
      </c>
      <c r="X22" s="60">
        <v>23607169</v>
      </c>
      <c r="Y22" s="60">
        <v>158903232</v>
      </c>
      <c r="Z22" s="140">
        <v>673.11</v>
      </c>
      <c r="AA22" s="155">
        <v>31476225</v>
      </c>
    </row>
    <row r="23" spans="1:27" ht="12.75">
      <c r="A23" s="291" t="s">
        <v>207</v>
      </c>
      <c r="B23" s="142"/>
      <c r="C23" s="62">
        <v>370506784</v>
      </c>
      <c r="D23" s="156"/>
      <c r="E23" s="60">
        <v>12000000</v>
      </c>
      <c r="F23" s="60">
        <v>14400000</v>
      </c>
      <c r="G23" s="60">
        <v>20659</v>
      </c>
      <c r="H23" s="60">
        <v>59688</v>
      </c>
      <c r="I23" s="60">
        <v>1387851</v>
      </c>
      <c r="J23" s="60">
        <v>1468198</v>
      </c>
      <c r="K23" s="60">
        <v>6787108</v>
      </c>
      <c r="L23" s="60">
        <v>1081891</v>
      </c>
      <c r="M23" s="60">
        <v>3072878</v>
      </c>
      <c r="N23" s="60">
        <v>10941877</v>
      </c>
      <c r="O23" s="60">
        <v>43384845</v>
      </c>
      <c r="P23" s="60">
        <v>5926789</v>
      </c>
      <c r="Q23" s="60">
        <v>18155451</v>
      </c>
      <c r="R23" s="60">
        <v>67467085</v>
      </c>
      <c r="S23" s="60"/>
      <c r="T23" s="60"/>
      <c r="U23" s="60"/>
      <c r="V23" s="60"/>
      <c r="W23" s="60">
        <v>79877160</v>
      </c>
      <c r="X23" s="60">
        <v>10800000</v>
      </c>
      <c r="Y23" s="60">
        <v>69077160</v>
      </c>
      <c r="Z23" s="140">
        <v>639.6</v>
      </c>
      <c r="AA23" s="155">
        <v>14400000</v>
      </c>
    </row>
    <row r="24" spans="1:27" ht="12.75">
      <c r="A24" s="291" t="s">
        <v>208</v>
      </c>
      <c r="B24" s="142"/>
      <c r="C24" s="62">
        <v>11675308</v>
      </c>
      <c r="D24" s="156"/>
      <c r="E24" s="60">
        <v>18991547</v>
      </c>
      <c r="F24" s="60">
        <v>30131547</v>
      </c>
      <c r="G24" s="60"/>
      <c r="H24" s="60"/>
      <c r="I24" s="60">
        <v>849432</v>
      </c>
      <c r="J24" s="60">
        <v>849432</v>
      </c>
      <c r="K24" s="60">
        <v>499326</v>
      </c>
      <c r="L24" s="60">
        <v>65049</v>
      </c>
      <c r="M24" s="60">
        <v>166278</v>
      </c>
      <c r="N24" s="60">
        <v>730653</v>
      </c>
      <c r="O24" s="60">
        <v>726013</v>
      </c>
      <c r="P24" s="60">
        <v>1081894</v>
      </c>
      <c r="Q24" s="60">
        <v>719676</v>
      </c>
      <c r="R24" s="60">
        <v>2527583</v>
      </c>
      <c r="S24" s="60"/>
      <c r="T24" s="60"/>
      <c r="U24" s="60"/>
      <c r="V24" s="60"/>
      <c r="W24" s="60">
        <v>4107668</v>
      </c>
      <c r="X24" s="60">
        <v>22598660</v>
      </c>
      <c r="Y24" s="60">
        <v>-18490992</v>
      </c>
      <c r="Z24" s="140">
        <v>-81.82</v>
      </c>
      <c r="AA24" s="155">
        <v>30131547</v>
      </c>
    </row>
    <row r="25" spans="1:27" ht="12.75">
      <c r="A25" s="291" t="s">
        <v>209</v>
      </c>
      <c r="B25" s="142"/>
      <c r="C25" s="62">
        <v>56852404</v>
      </c>
      <c r="D25" s="156"/>
      <c r="E25" s="60">
        <v>39500000</v>
      </c>
      <c r="F25" s="60">
        <v>19300000</v>
      </c>
      <c r="G25" s="60"/>
      <c r="H25" s="60"/>
      <c r="I25" s="60">
        <v>2101060</v>
      </c>
      <c r="J25" s="60">
        <v>2101060</v>
      </c>
      <c r="K25" s="60">
        <v>8508062</v>
      </c>
      <c r="L25" s="60">
        <v>6444106</v>
      </c>
      <c r="M25" s="60">
        <v>536200</v>
      </c>
      <c r="N25" s="60">
        <v>15488368</v>
      </c>
      <c r="O25" s="60">
        <v>11424100</v>
      </c>
      <c r="P25" s="60">
        <v>9518438</v>
      </c>
      <c r="Q25" s="60">
        <v>1774887</v>
      </c>
      <c r="R25" s="60">
        <v>22717425</v>
      </c>
      <c r="S25" s="60"/>
      <c r="T25" s="60"/>
      <c r="U25" s="60"/>
      <c r="V25" s="60"/>
      <c r="W25" s="60">
        <v>40306853</v>
      </c>
      <c r="X25" s="60">
        <v>14475000</v>
      </c>
      <c r="Y25" s="60">
        <v>25831853</v>
      </c>
      <c r="Z25" s="140">
        <v>178.46</v>
      </c>
      <c r="AA25" s="155">
        <v>19300000</v>
      </c>
    </row>
    <row r="26" spans="1:27" ht="12.75">
      <c r="A26" s="292" t="s">
        <v>210</v>
      </c>
      <c r="B26" s="302"/>
      <c r="C26" s="293">
        <f aca="true" t="shared" si="3" ref="C26:Y26">SUM(C21:C25)</f>
        <v>771867793</v>
      </c>
      <c r="D26" s="294">
        <f t="shared" si="3"/>
        <v>0</v>
      </c>
      <c r="E26" s="295">
        <f t="shared" si="3"/>
        <v>354720707</v>
      </c>
      <c r="F26" s="295">
        <f t="shared" si="3"/>
        <v>427998932</v>
      </c>
      <c r="G26" s="295">
        <f t="shared" si="3"/>
        <v>-218425</v>
      </c>
      <c r="H26" s="295">
        <f t="shared" si="3"/>
        <v>5097335</v>
      </c>
      <c r="I26" s="295">
        <f t="shared" si="3"/>
        <v>25522892</v>
      </c>
      <c r="J26" s="295">
        <f t="shared" si="3"/>
        <v>30401802</v>
      </c>
      <c r="K26" s="295">
        <f t="shared" si="3"/>
        <v>51739843</v>
      </c>
      <c r="L26" s="295">
        <f t="shared" si="3"/>
        <v>43227338</v>
      </c>
      <c r="M26" s="295">
        <f t="shared" si="3"/>
        <v>22076470</v>
      </c>
      <c r="N26" s="295">
        <f t="shared" si="3"/>
        <v>117043651</v>
      </c>
      <c r="O26" s="295">
        <f t="shared" si="3"/>
        <v>72108354</v>
      </c>
      <c r="P26" s="295">
        <f t="shared" si="3"/>
        <v>30320428</v>
      </c>
      <c r="Q26" s="295">
        <f t="shared" si="3"/>
        <v>57445895</v>
      </c>
      <c r="R26" s="295">
        <f t="shared" si="3"/>
        <v>159874677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307320130</v>
      </c>
      <c r="X26" s="295">
        <f t="shared" si="3"/>
        <v>320999199</v>
      </c>
      <c r="Y26" s="295">
        <f t="shared" si="3"/>
        <v>-13679069</v>
      </c>
      <c r="Z26" s="296">
        <f>+IF(X26&lt;&gt;0,+(Y26/X26)*100,0)</f>
        <v>-4.2614028454320225</v>
      </c>
      <c r="AA26" s="297">
        <f>SUM(AA21:AA25)</f>
        <v>427998932</v>
      </c>
    </row>
    <row r="27" spans="1:27" ht="12.75">
      <c r="A27" s="298" t="s">
        <v>211</v>
      </c>
      <c r="B27" s="147"/>
      <c r="C27" s="62">
        <v>55784157</v>
      </c>
      <c r="D27" s="156"/>
      <c r="E27" s="60">
        <v>81000000</v>
      </c>
      <c r="F27" s="60">
        <v>47877139</v>
      </c>
      <c r="G27" s="60">
        <v>497622</v>
      </c>
      <c r="H27" s="60">
        <v>225683</v>
      </c>
      <c r="I27" s="60">
        <v>728432</v>
      </c>
      <c r="J27" s="60">
        <v>1451737</v>
      </c>
      <c r="K27" s="60">
        <v>122500</v>
      </c>
      <c r="L27" s="60">
        <v>75243</v>
      </c>
      <c r="M27" s="60">
        <v>158369</v>
      </c>
      <c r="N27" s="60">
        <v>356112</v>
      </c>
      <c r="O27" s="60">
        <v>954729</v>
      </c>
      <c r="P27" s="60">
        <v>20100</v>
      </c>
      <c r="Q27" s="60">
        <v>3486469</v>
      </c>
      <c r="R27" s="60">
        <v>4461298</v>
      </c>
      <c r="S27" s="60"/>
      <c r="T27" s="60"/>
      <c r="U27" s="60"/>
      <c r="V27" s="60"/>
      <c r="W27" s="60">
        <v>6269147</v>
      </c>
      <c r="X27" s="60">
        <v>35907854</v>
      </c>
      <c r="Y27" s="60">
        <v>-29638707</v>
      </c>
      <c r="Z27" s="140">
        <v>-82.54</v>
      </c>
      <c r="AA27" s="155">
        <v>47877139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>
        <v>596235323</v>
      </c>
      <c r="D29" s="156"/>
      <c r="E29" s="60">
        <v>363422432</v>
      </c>
      <c r="F29" s="60">
        <v>347172432</v>
      </c>
      <c r="G29" s="60">
        <v>-983820</v>
      </c>
      <c r="H29" s="60">
        <v>10503381</v>
      </c>
      <c r="I29" s="60">
        <v>6515356</v>
      </c>
      <c r="J29" s="60">
        <v>16034917</v>
      </c>
      <c r="K29" s="60">
        <v>15972882</v>
      </c>
      <c r="L29" s="60">
        <v>35252197</v>
      </c>
      <c r="M29" s="60">
        <v>130778103</v>
      </c>
      <c r="N29" s="60">
        <v>182003182</v>
      </c>
      <c r="O29" s="60">
        <v>6108567</v>
      </c>
      <c r="P29" s="60">
        <v>23202864</v>
      </c>
      <c r="Q29" s="60">
        <v>107445989</v>
      </c>
      <c r="R29" s="60">
        <v>136757420</v>
      </c>
      <c r="S29" s="60"/>
      <c r="T29" s="60"/>
      <c r="U29" s="60"/>
      <c r="V29" s="60"/>
      <c r="W29" s="60">
        <v>334795519</v>
      </c>
      <c r="X29" s="60">
        <v>260379324</v>
      </c>
      <c r="Y29" s="60">
        <v>74416195</v>
      </c>
      <c r="Z29" s="140">
        <v>28.58</v>
      </c>
      <c r="AA29" s="155">
        <v>347172432</v>
      </c>
    </row>
    <row r="30" spans="1:27" ht="12.75">
      <c r="A30" s="298" t="s">
        <v>214</v>
      </c>
      <c r="B30" s="136" t="s">
        <v>138</v>
      </c>
      <c r="C30" s="62">
        <v>110762752</v>
      </c>
      <c r="D30" s="156"/>
      <c r="E30" s="60">
        <v>402750000</v>
      </c>
      <c r="F30" s="60">
        <v>58159687</v>
      </c>
      <c r="G30" s="60">
        <v>227000</v>
      </c>
      <c r="H30" s="60"/>
      <c r="I30" s="60"/>
      <c r="J30" s="60">
        <v>227000</v>
      </c>
      <c r="K30" s="60">
        <v>76292</v>
      </c>
      <c r="L30" s="60">
        <v>227935</v>
      </c>
      <c r="M30" s="60">
        <v>5806566</v>
      </c>
      <c r="N30" s="60">
        <v>6110793</v>
      </c>
      <c r="O30" s="60">
        <v>1587998</v>
      </c>
      <c r="P30" s="60">
        <v>8223895</v>
      </c>
      <c r="Q30" s="60">
        <v>13903427</v>
      </c>
      <c r="R30" s="60">
        <v>23715320</v>
      </c>
      <c r="S30" s="60"/>
      <c r="T30" s="60"/>
      <c r="U30" s="60"/>
      <c r="V30" s="60"/>
      <c r="W30" s="60">
        <v>30053113</v>
      </c>
      <c r="X30" s="60">
        <v>43619765</v>
      </c>
      <c r="Y30" s="60">
        <v>-13566652</v>
      </c>
      <c r="Z30" s="140">
        <v>-31.1</v>
      </c>
      <c r="AA30" s="155">
        <v>58159687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1053699510</v>
      </c>
      <c r="D36" s="156">
        <f t="shared" si="4"/>
        <v>0</v>
      </c>
      <c r="E36" s="60">
        <f t="shared" si="4"/>
        <v>1151376054</v>
      </c>
      <c r="F36" s="60">
        <f t="shared" si="4"/>
        <v>1303059573</v>
      </c>
      <c r="G36" s="60">
        <f t="shared" si="4"/>
        <v>1727124</v>
      </c>
      <c r="H36" s="60">
        <f t="shared" si="4"/>
        <v>41073578</v>
      </c>
      <c r="I36" s="60">
        <f t="shared" si="4"/>
        <v>37412748</v>
      </c>
      <c r="J36" s="60">
        <f t="shared" si="4"/>
        <v>80213450</v>
      </c>
      <c r="K36" s="60">
        <f t="shared" si="4"/>
        <v>42652813</v>
      </c>
      <c r="L36" s="60">
        <f t="shared" si="4"/>
        <v>129079172</v>
      </c>
      <c r="M36" s="60">
        <f t="shared" si="4"/>
        <v>90330285</v>
      </c>
      <c r="N36" s="60">
        <f t="shared" si="4"/>
        <v>262062270</v>
      </c>
      <c r="O36" s="60">
        <f t="shared" si="4"/>
        <v>9177532</v>
      </c>
      <c r="P36" s="60">
        <f t="shared" si="4"/>
        <v>35692150</v>
      </c>
      <c r="Q36" s="60">
        <f t="shared" si="4"/>
        <v>48823858</v>
      </c>
      <c r="R36" s="60">
        <f t="shared" si="4"/>
        <v>93693540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435969260</v>
      </c>
      <c r="X36" s="60">
        <f t="shared" si="4"/>
        <v>977294680</v>
      </c>
      <c r="Y36" s="60">
        <f t="shared" si="4"/>
        <v>-541325420</v>
      </c>
      <c r="Z36" s="140">
        <f aca="true" t="shared" si="5" ref="Z36:Z49">+IF(X36&lt;&gt;0,+(Y36/X36)*100,0)</f>
        <v>-55.39019408148216</v>
      </c>
      <c r="AA36" s="155">
        <f>AA6+AA21</f>
        <v>1303059573</v>
      </c>
    </row>
    <row r="37" spans="1:27" ht="12.75">
      <c r="A37" s="291" t="s">
        <v>206</v>
      </c>
      <c r="B37" s="142"/>
      <c r="C37" s="62">
        <f t="shared" si="4"/>
        <v>491987736</v>
      </c>
      <c r="D37" s="156">
        <f t="shared" si="4"/>
        <v>0</v>
      </c>
      <c r="E37" s="60">
        <f t="shared" si="4"/>
        <v>470200000</v>
      </c>
      <c r="F37" s="60">
        <f t="shared" si="4"/>
        <v>535389176</v>
      </c>
      <c r="G37" s="60">
        <f t="shared" si="4"/>
        <v>-239084</v>
      </c>
      <c r="H37" s="60">
        <f t="shared" si="4"/>
        <v>5037647</v>
      </c>
      <c r="I37" s="60">
        <f t="shared" si="4"/>
        <v>21184549</v>
      </c>
      <c r="J37" s="60">
        <f t="shared" si="4"/>
        <v>25983112</v>
      </c>
      <c r="K37" s="60">
        <f t="shared" si="4"/>
        <v>40121585</v>
      </c>
      <c r="L37" s="60">
        <f t="shared" si="4"/>
        <v>46751451</v>
      </c>
      <c r="M37" s="60">
        <f t="shared" si="4"/>
        <v>32921790</v>
      </c>
      <c r="N37" s="60">
        <f t="shared" si="4"/>
        <v>119794826</v>
      </c>
      <c r="O37" s="60">
        <f t="shared" si="4"/>
        <v>19319088</v>
      </c>
      <c r="P37" s="60">
        <f t="shared" si="4"/>
        <v>18158913</v>
      </c>
      <c r="Q37" s="60">
        <f t="shared" si="4"/>
        <v>35304204</v>
      </c>
      <c r="R37" s="60">
        <f t="shared" si="4"/>
        <v>72782205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218560143</v>
      </c>
      <c r="X37" s="60">
        <f t="shared" si="4"/>
        <v>401541882</v>
      </c>
      <c r="Y37" s="60">
        <f t="shared" si="4"/>
        <v>-182981739</v>
      </c>
      <c r="Z37" s="140">
        <f t="shared" si="5"/>
        <v>-45.56977670389063</v>
      </c>
      <c r="AA37" s="155">
        <f>AA7+AA22</f>
        <v>535389176</v>
      </c>
    </row>
    <row r="38" spans="1:27" ht="12.75">
      <c r="A38" s="291" t="s">
        <v>207</v>
      </c>
      <c r="B38" s="142"/>
      <c r="C38" s="62">
        <f t="shared" si="4"/>
        <v>409885929</v>
      </c>
      <c r="D38" s="156">
        <f t="shared" si="4"/>
        <v>0</v>
      </c>
      <c r="E38" s="60">
        <f t="shared" si="4"/>
        <v>168475358</v>
      </c>
      <c r="F38" s="60">
        <f t="shared" si="4"/>
        <v>181854323</v>
      </c>
      <c r="G38" s="60">
        <f t="shared" si="4"/>
        <v>-1726618</v>
      </c>
      <c r="H38" s="60">
        <f t="shared" si="4"/>
        <v>59688</v>
      </c>
      <c r="I38" s="60">
        <f t="shared" si="4"/>
        <v>5184327</v>
      </c>
      <c r="J38" s="60">
        <f t="shared" si="4"/>
        <v>3517397</v>
      </c>
      <c r="K38" s="60">
        <f t="shared" si="4"/>
        <v>38343009</v>
      </c>
      <c r="L38" s="60">
        <f t="shared" si="4"/>
        <v>9043422</v>
      </c>
      <c r="M38" s="60">
        <f t="shared" si="4"/>
        <v>22383425</v>
      </c>
      <c r="N38" s="60">
        <f t="shared" si="4"/>
        <v>69769856</v>
      </c>
      <c r="O38" s="60">
        <f t="shared" si="4"/>
        <v>45478060</v>
      </c>
      <c r="P38" s="60">
        <f t="shared" si="4"/>
        <v>16022398</v>
      </c>
      <c r="Q38" s="60">
        <f t="shared" si="4"/>
        <v>30390046</v>
      </c>
      <c r="R38" s="60">
        <f t="shared" si="4"/>
        <v>91890504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165177757</v>
      </c>
      <c r="X38" s="60">
        <f t="shared" si="4"/>
        <v>136390742</v>
      </c>
      <c r="Y38" s="60">
        <f t="shared" si="4"/>
        <v>28787015</v>
      </c>
      <c r="Z38" s="140">
        <f t="shared" si="5"/>
        <v>21.106282272443387</v>
      </c>
      <c r="AA38" s="155">
        <f>AA8+AA23</f>
        <v>181854323</v>
      </c>
    </row>
    <row r="39" spans="1:27" ht="12.75">
      <c r="A39" s="291" t="s">
        <v>208</v>
      </c>
      <c r="B39" s="142"/>
      <c r="C39" s="62">
        <f t="shared" si="4"/>
        <v>11675308</v>
      </c>
      <c r="D39" s="156">
        <f t="shared" si="4"/>
        <v>0</v>
      </c>
      <c r="E39" s="60">
        <f t="shared" si="4"/>
        <v>48991547</v>
      </c>
      <c r="F39" s="60">
        <f t="shared" si="4"/>
        <v>45131547</v>
      </c>
      <c r="G39" s="60">
        <f t="shared" si="4"/>
        <v>0</v>
      </c>
      <c r="H39" s="60">
        <f t="shared" si="4"/>
        <v>0</v>
      </c>
      <c r="I39" s="60">
        <f t="shared" si="4"/>
        <v>849432</v>
      </c>
      <c r="J39" s="60">
        <f t="shared" si="4"/>
        <v>849432</v>
      </c>
      <c r="K39" s="60">
        <f t="shared" si="4"/>
        <v>499326</v>
      </c>
      <c r="L39" s="60">
        <f t="shared" si="4"/>
        <v>65049</v>
      </c>
      <c r="M39" s="60">
        <f t="shared" si="4"/>
        <v>166278</v>
      </c>
      <c r="N39" s="60">
        <f t="shared" si="4"/>
        <v>730653</v>
      </c>
      <c r="O39" s="60">
        <f t="shared" si="4"/>
        <v>726013</v>
      </c>
      <c r="P39" s="60">
        <f t="shared" si="4"/>
        <v>1081894</v>
      </c>
      <c r="Q39" s="60">
        <f t="shared" si="4"/>
        <v>719676</v>
      </c>
      <c r="R39" s="60">
        <f t="shared" si="4"/>
        <v>2527583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4107668</v>
      </c>
      <c r="X39" s="60">
        <f t="shared" si="4"/>
        <v>33848660</v>
      </c>
      <c r="Y39" s="60">
        <f t="shared" si="4"/>
        <v>-29740992</v>
      </c>
      <c r="Z39" s="140">
        <f t="shared" si="5"/>
        <v>-87.86460675252728</v>
      </c>
      <c r="AA39" s="155">
        <f>AA9+AA24</f>
        <v>45131547</v>
      </c>
    </row>
    <row r="40" spans="1:27" ht="12.75">
      <c r="A40" s="291" t="s">
        <v>209</v>
      </c>
      <c r="B40" s="142"/>
      <c r="C40" s="62">
        <f t="shared" si="4"/>
        <v>224009399</v>
      </c>
      <c r="D40" s="156">
        <f t="shared" si="4"/>
        <v>0</v>
      </c>
      <c r="E40" s="60">
        <f t="shared" si="4"/>
        <v>102550000</v>
      </c>
      <c r="F40" s="60">
        <f t="shared" si="4"/>
        <v>229330113</v>
      </c>
      <c r="G40" s="60">
        <f t="shared" si="4"/>
        <v>0</v>
      </c>
      <c r="H40" s="60">
        <f t="shared" si="4"/>
        <v>0</v>
      </c>
      <c r="I40" s="60">
        <f t="shared" si="4"/>
        <v>5944710</v>
      </c>
      <c r="J40" s="60">
        <f t="shared" si="4"/>
        <v>5944710</v>
      </c>
      <c r="K40" s="60">
        <f t="shared" si="4"/>
        <v>10958573</v>
      </c>
      <c r="L40" s="60">
        <f t="shared" si="4"/>
        <v>23553511</v>
      </c>
      <c r="M40" s="60">
        <f t="shared" si="4"/>
        <v>3610420</v>
      </c>
      <c r="N40" s="60">
        <f t="shared" si="4"/>
        <v>38122504</v>
      </c>
      <c r="O40" s="60">
        <f t="shared" si="4"/>
        <v>23929945</v>
      </c>
      <c r="P40" s="60">
        <f t="shared" si="4"/>
        <v>29293970</v>
      </c>
      <c r="Q40" s="60">
        <f t="shared" si="4"/>
        <v>30252749</v>
      </c>
      <c r="R40" s="60">
        <f t="shared" si="4"/>
        <v>83476664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127543878</v>
      </c>
      <c r="X40" s="60">
        <f t="shared" si="4"/>
        <v>171997585</v>
      </c>
      <c r="Y40" s="60">
        <f t="shared" si="4"/>
        <v>-44453707</v>
      </c>
      <c r="Z40" s="140">
        <f t="shared" si="5"/>
        <v>-25.84554137780481</v>
      </c>
      <c r="AA40" s="155">
        <f>AA10+AA25</f>
        <v>229330113</v>
      </c>
    </row>
    <row r="41" spans="1:27" ht="12.75">
      <c r="A41" s="292" t="s">
        <v>210</v>
      </c>
      <c r="B41" s="142"/>
      <c r="C41" s="293">
        <f aca="true" t="shared" si="6" ref="C41:Y41">SUM(C36:C40)</f>
        <v>2191257882</v>
      </c>
      <c r="D41" s="294">
        <f t="shared" si="6"/>
        <v>0</v>
      </c>
      <c r="E41" s="295">
        <f t="shared" si="6"/>
        <v>1941592959</v>
      </c>
      <c r="F41" s="295">
        <f t="shared" si="6"/>
        <v>2294764732</v>
      </c>
      <c r="G41" s="295">
        <f t="shared" si="6"/>
        <v>-238578</v>
      </c>
      <c r="H41" s="295">
        <f t="shared" si="6"/>
        <v>46170913</v>
      </c>
      <c r="I41" s="295">
        <f t="shared" si="6"/>
        <v>70575766</v>
      </c>
      <c r="J41" s="295">
        <f t="shared" si="6"/>
        <v>116508101</v>
      </c>
      <c r="K41" s="295">
        <f t="shared" si="6"/>
        <v>132575306</v>
      </c>
      <c r="L41" s="295">
        <f t="shared" si="6"/>
        <v>208492605</v>
      </c>
      <c r="M41" s="295">
        <f t="shared" si="6"/>
        <v>149412198</v>
      </c>
      <c r="N41" s="295">
        <f t="shared" si="6"/>
        <v>490480109</v>
      </c>
      <c r="O41" s="295">
        <f t="shared" si="6"/>
        <v>98630638</v>
      </c>
      <c r="P41" s="295">
        <f t="shared" si="6"/>
        <v>100249325</v>
      </c>
      <c r="Q41" s="295">
        <f t="shared" si="6"/>
        <v>145490533</v>
      </c>
      <c r="R41" s="295">
        <f t="shared" si="6"/>
        <v>344370496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951358706</v>
      </c>
      <c r="X41" s="295">
        <f t="shared" si="6"/>
        <v>1721073549</v>
      </c>
      <c r="Y41" s="295">
        <f t="shared" si="6"/>
        <v>-769714843</v>
      </c>
      <c r="Z41" s="296">
        <f t="shared" si="5"/>
        <v>-44.72294885057234</v>
      </c>
      <c r="AA41" s="297">
        <f>SUM(AA36:AA40)</f>
        <v>2294764732</v>
      </c>
    </row>
    <row r="42" spans="1:27" ht="12.75">
      <c r="A42" s="298" t="s">
        <v>211</v>
      </c>
      <c r="B42" s="136"/>
      <c r="C42" s="95">
        <f aca="true" t="shared" si="7" ref="C42:Y48">C12+C27</f>
        <v>198987270</v>
      </c>
      <c r="D42" s="129">
        <f t="shared" si="7"/>
        <v>0</v>
      </c>
      <c r="E42" s="54">
        <f t="shared" si="7"/>
        <v>274812146</v>
      </c>
      <c r="F42" s="54">
        <f t="shared" si="7"/>
        <v>132108769</v>
      </c>
      <c r="G42" s="54">
        <f t="shared" si="7"/>
        <v>563030</v>
      </c>
      <c r="H42" s="54">
        <f t="shared" si="7"/>
        <v>4348248</v>
      </c>
      <c r="I42" s="54">
        <f t="shared" si="7"/>
        <v>907726</v>
      </c>
      <c r="J42" s="54">
        <f t="shared" si="7"/>
        <v>5819004</v>
      </c>
      <c r="K42" s="54">
        <f t="shared" si="7"/>
        <v>5608147</v>
      </c>
      <c r="L42" s="54">
        <f t="shared" si="7"/>
        <v>6480263</v>
      </c>
      <c r="M42" s="54">
        <f t="shared" si="7"/>
        <v>17745401</v>
      </c>
      <c r="N42" s="54">
        <f t="shared" si="7"/>
        <v>29833811</v>
      </c>
      <c r="O42" s="54">
        <f t="shared" si="7"/>
        <v>8193968</v>
      </c>
      <c r="P42" s="54">
        <f t="shared" si="7"/>
        <v>5768861</v>
      </c>
      <c r="Q42" s="54">
        <f t="shared" si="7"/>
        <v>24374021</v>
      </c>
      <c r="R42" s="54">
        <f t="shared" si="7"/>
        <v>38336850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73989665</v>
      </c>
      <c r="X42" s="54">
        <f t="shared" si="7"/>
        <v>99081577</v>
      </c>
      <c r="Y42" s="54">
        <f t="shared" si="7"/>
        <v>-25091912</v>
      </c>
      <c r="Z42" s="184">
        <f t="shared" si="5"/>
        <v>-25.324498014398785</v>
      </c>
      <c r="AA42" s="130">
        <f aca="true" t="shared" si="8" ref="AA42:AA48">AA12+AA27</f>
        <v>132108769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652772125</v>
      </c>
      <c r="D44" s="129">
        <f t="shared" si="7"/>
        <v>0</v>
      </c>
      <c r="E44" s="54">
        <f t="shared" si="7"/>
        <v>938422432</v>
      </c>
      <c r="F44" s="54">
        <f t="shared" si="7"/>
        <v>1084650757</v>
      </c>
      <c r="G44" s="54">
        <f t="shared" si="7"/>
        <v>-983820</v>
      </c>
      <c r="H44" s="54">
        <f t="shared" si="7"/>
        <v>10503381</v>
      </c>
      <c r="I44" s="54">
        <f t="shared" si="7"/>
        <v>6515356</v>
      </c>
      <c r="J44" s="54">
        <f t="shared" si="7"/>
        <v>16034917</v>
      </c>
      <c r="K44" s="54">
        <f t="shared" si="7"/>
        <v>15972882</v>
      </c>
      <c r="L44" s="54">
        <f t="shared" si="7"/>
        <v>35252197</v>
      </c>
      <c r="M44" s="54">
        <f t="shared" si="7"/>
        <v>130778103</v>
      </c>
      <c r="N44" s="54">
        <f t="shared" si="7"/>
        <v>182003182</v>
      </c>
      <c r="O44" s="54">
        <f t="shared" si="7"/>
        <v>6108567</v>
      </c>
      <c r="P44" s="54">
        <f t="shared" si="7"/>
        <v>30920901</v>
      </c>
      <c r="Q44" s="54">
        <f t="shared" si="7"/>
        <v>107445989</v>
      </c>
      <c r="R44" s="54">
        <f t="shared" si="7"/>
        <v>144475457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342513556</v>
      </c>
      <c r="X44" s="54">
        <f t="shared" si="7"/>
        <v>813488068</v>
      </c>
      <c r="Y44" s="54">
        <f t="shared" si="7"/>
        <v>-470974512</v>
      </c>
      <c r="Z44" s="184">
        <f t="shared" si="5"/>
        <v>-57.89568778284773</v>
      </c>
      <c r="AA44" s="130">
        <f t="shared" si="8"/>
        <v>1084650757</v>
      </c>
    </row>
    <row r="45" spans="1:27" ht="12.75">
      <c r="A45" s="298" t="s">
        <v>214</v>
      </c>
      <c r="B45" s="136" t="s">
        <v>138</v>
      </c>
      <c r="C45" s="95">
        <f t="shared" si="7"/>
        <v>130221776</v>
      </c>
      <c r="D45" s="129">
        <f t="shared" si="7"/>
        <v>0</v>
      </c>
      <c r="E45" s="54">
        <f t="shared" si="7"/>
        <v>691456503</v>
      </c>
      <c r="F45" s="54">
        <f t="shared" si="7"/>
        <v>189675786</v>
      </c>
      <c r="G45" s="54">
        <f t="shared" si="7"/>
        <v>216091</v>
      </c>
      <c r="H45" s="54">
        <f t="shared" si="7"/>
        <v>13999</v>
      </c>
      <c r="I45" s="54">
        <f t="shared" si="7"/>
        <v>7619</v>
      </c>
      <c r="J45" s="54">
        <f t="shared" si="7"/>
        <v>237709</v>
      </c>
      <c r="K45" s="54">
        <f t="shared" si="7"/>
        <v>183562</v>
      </c>
      <c r="L45" s="54">
        <f t="shared" si="7"/>
        <v>3957985</v>
      </c>
      <c r="M45" s="54">
        <f t="shared" si="7"/>
        <v>8006370</v>
      </c>
      <c r="N45" s="54">
        <f t="shared" si="7"/>
        <v>12147917</v>
      </c>
      <c r="O45" s="54">
        <f t="shared" si="7"/>
        <v>2607835</v>
      </c>
      <c r="P45" s="54">
        <f t="shared" si="7"/>
        <v>15197188</v>
      </c>
      <c r="Q45" s="54">
        <f t="shared" si="7"/>
        <v>14857043</v>
      </c>
      <c r="R45" s="54">
        <f t="shared" si="7"/>
        <v>32662066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45047692</v>
      </c>
      <c r="X45" s="54">
        <f t="shared" si="7"/>
        <v>142256839</v>
      </c>
      <c r="Y45" s="54">
        <f t="shared" si="7"/>
        <v>-97209147</v>
      </c>
      <c r="Z45" s="184">
        <f t="shared" si="5"/>
        <v>-68.33354915189702</v>
      </c>
      <c r="AA45" s="130">
        <f t="shared" si="8"/>
        <v>189675786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21395220</v>
      </c>
      <c r="D48" s="129">
        <f t="shared" si="7"/>
        <v>0</v>
      </c>
      <c r="E48" s="54">
        <f t="shared" si="7"/>
        <v>14000000</v>
      </c>
      <c r="F48" s="54">
        <f t="shared" si="7"/>
        <v>22000000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1187299</v>
      </c>
      <c r="Q48" s="54">
        <f t="shared" si="7"/>
        <v>17500</v>
      </c>
      <c r="R48" s="54">
        <f t="shared" si="7"/>
        <v>1204799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1204799</v>
      </c>
      <c r="X48" s="54">
        <f t="shared" si="7"/>
        <v>16500000</v>
      </c>
      <c r="Y48" s="54">
        <f t="shared" si="7"/>
        <v>-15295201</v>
      </c>
      <c r="Z48" s="184">
        <f t="shared" si="5"/>
        <v>-92.69818787878788</v>
      </c>
      <c r="AA48" s="130">
        <f t="shared" si="8"/>
        <v>22000000</v>
      </c>
    </row>
    <row r="49" spans="1:27" ht="12.75">
      <c r="A49" s="308" t="s">
        <v>220</v>
      </c>
      <c r="B49" s="149"/>
      <c r="C49" s="239">
        <f aca="true" t="shared" si="9" ref="C49:Y49">SUM(C41:C48)</f>
        <v>3194634273</v>
      </c>
      <c r="D49" s="218">
        <f t="shared" si="9"/>
        <v>0</v>
      </c>
      <c r="E49" s="220">
        <f t="shared" si="9"/>
        <v>3860284040</v>
      </c>
      <c r="F49" s="220">
        <f t="shared" si="9"/>
        <v>3723200044</v>
      </c>
      <c r="G49" s="220">
        <f t="shared" si="9"/>
        <v>-443277</v>
      </c>
      <c r="H49" s="220">
        <f t="shared" si="9"/>
        <v>61036541</v>
      </c>
      <c r="I49" s="220">
        <f t="shared" si="9"/>
        <v>78006467</v>
      </c>
      <c r="J49" s="220">
        <f t="shared" si="9"/>
        <v>138599731</v>
      </c>
      <c r="K49" s="220">
        <f t="shared" si="9"/>
        <v>154339897</v>
      </c>
      <c r="L49" s="220">
        <f t="shared" si="9"/>
        <v>254183050</v>
      </c>
      <c r="M49" s="220">
        <f t="shared" si="9"/>
        <v>305942072</v>
      </c>
      <c r="N49" s="220">
        <f t="shared" si="9"/>
        <v>714465019</v>
      </c>
      <c r="O49" s="220">
        <f t="shared" si="9"/>
        <v>115541008</v>
      </c>
      <c r="P49" s="220">
        <f t="shared" si="9"/>
        <v>153323574</v>
      </c>
      <c r="Q49" s="220">
        <f t="shared" si="9"/>
        <v>292185086</v>
      </c>
      <c r="R49" s="220">
        <f t="shared" si="9"/>
        <v>561049668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1414114418</v>
      </c>
      <c r="X49" s="220">
        <f t="shared" si="9"/>
        <v>2792400033</v>
      </c>
      <c r="Y49" s="220">
        <f t="shared" si="9"/>
        <v>-1378285615</v>
      </c>
      <c r="Z49" s="221">
        <f t="shared" si="5"/>
        <v>-49.35845862740684</v>
      </c>
      <c r="AA49" s="222">
        <f>SUM(AA41:AA48)</f>
        <v>3723200044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1061466368</v>
      </c>
      <c r="D51" s="129">
        <f t="shared" si="10"/>
        <v>0</v>
      </c>
      <c r="E51" s="54">
        <f t="shared" si="10"/>
        <v>0</v>
      </c>
      <c r="F51" s="54">
        <f t="shared" si="10"/>
        <v>1347273148</v>
      </c>
      <c r="G51" s="54">
        <f t="shared" si="10"/>
        <v>13855847</v>
      </c>
      <c r="H51" s="54">
        <f t="shared" si="10"/>
        <v>59711730</v>
      </c>
      <c r="I51" s="54">
        <f t="shared" si="10"/>
        <v>56003536</v>
      </c>
      <c r="J51" s="54">
        <f t="shared" si="10"/>
        <v>129571113</v>
      </c>
      <c r="K51" s="54">
        <f t="shared" si="10"/>
        <v>56098652</v>
      </c>
      <c r="L51" s="54">
        <f t="shared" si="10"/>
        <v>94236843</v>
      </c>
      <c r="M51" s="54">
        <f t="shared" si="10"/>
        <v>103924074</v>
      </c>
      <c r="N51" s="54">
        <f t="shared" si="10"/>
        <v>254259569</v>
      </c>
      <c r="O51" s="54">
        <f t="shared" si="10"/>
        <v>83260137</v>
      </c>
      <c r="P51" s="54">
        <f t="shared" si="10"/>
        <v>92954313</v>
      </c>
      <c r="Q51" s="54">
        <f t="shared" si="10"/>
        <v>139236921</v>
      </c>
      <c r="R51" s="54">
        <f t="shared" si="10"/>
        <v>315451371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699282053</v>
      </c>
      <c r="X51" s="54">
        <f t="shared" si="10"/>
        <v>1010454862</v>
      </c>
      <c r="Y51" s="54">
        <f t="shared" si="10"/>
        <v>-311172809</v>
      </c>
      <c r="Z51" s="184">
        <f>+IF(X51&lt;&gt;0,+(Y51/X51)*100,0)</f>
        <v>-30.795320078335177</v>
      </c>
      <c r="AA51" s="130">
        <f>SUM(AA57:AA61)</f>
        <v>1347273148</v>
      </c>
    </row>
    <row r="52" spans="1:27" ht="12.75">
      <c r="A52" s="310" t="s">
        <v>205</v>
      </c>
      <c r="B52" s="142"/>
      <c r="C52" s="62">
        <v>92816611</v>
      </c>
      <c r="D52" s="156"/>
      <c r="E52" s="60"/>
      <c r="F52" s="60">
        <v>134056908</v>
      </c>
      <c r="G52" s="60">
        <v>732634</v>
      </c>
      <c r="H52" s="60">
        <v>2370587</v>
      </c>
      <c r="I52" s="60">
        <v>1651460</v>
      </c>
      <c r="J52" s="60">
        <v>4754681</v>
      </c>
      <c r="K52" s="60">
        <v>5073904</v>
      </c>
      <c r="L52" s="60">
        <v>5662409</v>
      </c>
      <c r="M52" s="60">
        <v>8804228</v>
      </c>
      <c r="N52" s="60">
        <v>19540541</v>
      </c>
      <c r="O52" s="60">
        <v>1768499</v>
      </c>
      <c r="P52" s="60">
        <v>5928439</v>
      </c>
      <c r="Q52" s="60">
        <v>22304512</v>
      </c>
      <c r="R52" s="60">
        <v>30001450</v>
      </c>
      <c r="S52" s="60"/>
      <c r="T52" s="60"/>
      <c r="U52" s="60"/>
      <c r="V52" s="60"/>
      <c r="W52" s="60">
        <v>54296672</v>
      </c>
      <c r="X52" s="60">
        <v>100542681</v>
      </c>
      <c r="Y52" s="60">
        <v>-46246009</v>
      </c>
      <c r="Z52" s="140">
        <v>-46</v>
      </c>
      <c r="AA52" s="155">
        <v>134056908</v>
      </c>
    </row>
    <row r="53" spans="1:27" ht="12.75">
      <c r="A53" s="310" t="s">
        <v>206</v>
      </c>
      <c r="B53" s="142"/>
      <c r="C53" s="62">
        <v>295186446</v>
      </c>
      <c r="D53" s="156"/>
      <c r="E53" s="60"/>
      <c r="F53" s="60">
        <v>362112070</v>
      </c>
      <c r="G53" s="60">
        <v>7017480</v>
      </c>
      <c r="H53" s="60">
        <v>15744512</v>
      </c>
      <c r="I53" s="60">
        <v>18890903</v>
      </c>
      <c r="J53" s="60">
        <v>41652895</v>
      </c>
      <c r="K53" s="60">
        <v>28128606</v>
      </c>
      <c r="L53" s="60">
        <v>28148325</v>
      </c>
      <c r="M53" s="60">
        <v>18913867</v>
      </c>
      <c r="N53" s="60">
        <v>75190798</v>
      </c>
      <c r="O53" s="60">
        <v>36391846</v>
      </c>
      <c r="P53" s="60">
        <v>31403616</v>
      </c>
      <c r="Q53" s="60">
        <v>33436765</v>
      </c>
      <c r="R53" s="60">
        <v>101232227</v>
      </c>
      <c r="S53" s="60"/>
      <c r="T53" s="60"/>
      <c r="U53" s="60"/>
      <c r="V53" s="60"/>
      <c r="W53" s="60">
        <v>218075920</v>
      </c>
      <c r="X53" s="60">
        <v>271584053</v>
      </c>
      <c r="Y53" s="60">
        <v>-53508133</v>
      </c>
      <c r="Z53" s="140">
        <v>-19.7</v>
      </c>
      <c r="AA53" s="155">
        <v>362112070</v>
      </c>
    </row>
    <row r="54" spans="1:27" ht="12.75">
      <c r="A54" s="310" t="s">
        <v>207</v>
      </c>
      <c r="B54" s="142"/>
      <c r="C54" s="62">
        <v>119005588</v>
      </c>
      <c r="D54" s="156"/>
      <c r="E54" s="60"/>
      <c r="F54" s="60">
        <v>211427190</v>
      </c>
      <c r="G54" s="60">
        <v>2419656</v>
      </c>
      <c r="H54" s="60">
        <v>5182914</v>
      </c>
      <c r="I54" s="60">
        <v>9562725</v>
      </c>
      <c r="J54" s="60">
        <v>17165295</v>
      </c>
      <c r="K54" s="60">
        <v>-13629015</v>
      </c>
      <c r="L54" s="60">
        <v>13451337</v>
      </c>
      <c r="M54" s="60">
        <v>11015013</v>
      </c>
      <c r="N54" s="60">
        <v>10837335</v>
      </c>
      <c r="O54" s="60">
        <v>9165807</v>
      </c>
      <c r="P54" s="60">
        <v>15477032</v>
      </c>
      <c r="Q54" s="60">
        <v>14100953</v>
      </c>
      <c r="R54" s="60">
        <v>38743792</v>
      </c>
      <c r="S54" s="60"/>
      <c r="T54" s="60"/>
      <c r="U54" s="60"/>
      <c r="V54" s="60"/>
      <c r="W54" s="60">
        <v>66746422</v>
      </c>
      <c r="X54" s="60">
        <v>158570393</v>
      </c>
      <c r="Y54" s="60">
        <v>-91823971</v>
      </c>
      <c r="Z54" s="140">
        <v>-57.91</v>
      </c>
      <c r="AA54" s="155">
        <v>211427190</v>
      </c>
    </row>
    <row r="55" spans="1:27" ht="12.75">
      <c r="A55" s="310" t="s">
        <v>208</v>
      </c>
      <c r="B55" s="142"/>
      <c r="C55" s="62">
        <v>58478010</v>
      </c>
      <c r="D55" s="156"/>
      <c r="E55" s="60"/>
      <c r="F55" s="60">
        <v>82212151</v>
      </c>
      <c r="G55" s="60">
        <v>12000</v>
      </c>
      <c r="H55" s="60">
        <v>145364</v>
      </c>
      <c r="I55" s="60"/>
      <c r="J55" s="60">
        <v>157364</v>
      </c>
      <c r="K55" s="60">
        <v>5416229</v>
      </c>
      <c r="L55" s="60">
        <v>9545182</v>
      </c>
      <c r="M55" s="60">
        <v>4199192</v>
      </c>
      <c r="N55" s="60">
        <v>19160603</v>
      </c>
      <c r="O55" s="60">
        <v>8851129</v>
      </c>
      <c r="P55" s="60">
        <v>9701634</v>
      </c>
      <c r="Q55" s="60">
        <v>12256178</v>
      </c>
      <c r="R55" s="60">
        <v>30808941</v>
      </c>
      <c r="S55" s="60"/>
      <c r="T55" s="60"/>
      <c r="U55" s="60"/>
      <c r="V55" s="60"/>
      <c r="W55" s="60">
        <v>50126908</v>
      </c>
      <c r="X55" s="60">
        <v>61659113</v>
      </c>
      <c r="Y55" s="60">
        <v>-11532205</v>
      </c>
      <c r="Z55" s="140">
        <v>-18.7</v>
      </c>
      <c r="AA55" s="155">
        <v>82212151</v>
      </c>
    </row>
    <row r="56" spans="1:27" ht="12.75">
      <c r="A56" s="310" t="s">
        <v>209</v>
      </c>
      <c r="B56" s="142"/>
      <c r="C56" s="62">
        <v>12381700</v>
      </c>
      <c r="D56" s="156"/>
      <c r="E56" s="60"/>
      <c r="F56" s="60">
        <v>22633554</v>
      </c>
      <c r="G56" s="60">
        <v>1900904</v>
      </c>
      <c r="H56" s="60">
        <v>16143274</v>
      </c>
      <c r="I56" s="60">
        <v>11441983</v>
      </c>
      <c r="J56" s="60">
        <v>29486161</v>
      </c>
      <c r="K56" s="60">
        <v>7328666</v>
      </c>
      <c r="L56" s="60">
        <v>11889525</v>
      </c>
      <c r="M56" s="60">
        <v>9386988</v>
      </c>
      <c r="N56" s="60">
        <v>28605179</v>
      </c>
      <c r="O56" s="60">
        <v>4524504</v>
      </c>
      <c r="P56" s="60">
        <v>5618196</v>
      </c>
      <c r="Q56" s="60">
        <v>25887076</v>
      </c>
      <c r="R56" s="60">
        <v>36029776</v>
      </c>
      <c r="S56" s="60"/>
      <c r="T56" s="60"/>
      <c r="U56" s="60"/>
      <c r="V56" s="60"/>
      <c r="W56" s="60">
        <v>94121116</v>
      </c>
      <c r="X56" s="60">
        <v>16975166</v>
      </c>
      <c r="Y56" s="60">
        <v>77145950</v>
      </c>
      <c r="Z56" s="140">
        <v>454.46</v>
      </c>
      <c r="AA56" s="155">
        <v>22633554</v>
      </c>
    </row>
    <row r="57" spans="1:27" ht="12.75">
      <c r="A57" s="138" t="s">
        <v>210</v>
      </c>
      <c r="B57" s="142"/>
      <c r="C57" s="293">
        <f aca="true" t="shared" si="11" ref="C57:Y57">SUM(C52:C56)</f>
        <v>577868355</v>
      </c>
      <c r="D57" s="294">
        <f t="shared" si="11"/>
        <v>0</v>
      </c>
      <c r="E57" s="295">
        <f t="shared" si="11"/>
        <v>0</v>
      </c>
      <c r="F57" s="295">
        <f t="shared" si="11"/>
        <v>812441873</v>
      </c>
      <c r="G57" s="295">
        <f t="shared" si="11"/>
        <v>12082674</v>
      </c>
      <c r="H57" s="295">
        <f t="shared" si="11"/>
        <v>39586651</v>
      </c>
      <c r="I57" s="295">
        <f t="shared" si="11"/>
        <v>41547071</v>
      </c>
      <c r="J57" s="295">
        <f t="shared" si="11"/>
        <v>93216396</v>
      </c>
      <c r="K57" s="295">
        <f t="shared" si="11"/>
        <v>32318390</v>
      </c>
      <c r="L57" s="295">
        <f t="shared" si="11"/>
        <v>68696778</v>
      </c>
      <c r="M57" s="295">
        <f t="shared" si="11"/>
        <v>52319288</v>
      </c>
      <c r="N57" s="295">
        <f t="shared" si="11"/>
        <v>153334456</v>
      </c>
      <c r="O57" s="295">
        <f t="shared" si="11"/>
        <v>60701785</v>
      </c>
      <c r="P57" s="295">
        <f t="shared" si="11"/>
        <v>68128917</v>
      </c>
      <c r="Q57" s="295">
        <f t="shared" si="11"/>
        <v>107985484</v>
      </c>
      <c r="R57" s="295">
        <f t="shared" si="11"/>
        <v>236816186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483367038</v>
      </c>
      <c r="X57" s="295">
        <f t="shared" si="11"/>
        <v>609331406</v>
      </c>
      <c r="Y57" s="295">
        <f t="shared" si="11"/>
        <v>-125964368</v>
      </c>
      <c r="Z57" s="296">
        <f>+IF(X57&lt;&gt;0,+(Y57/X57)*100,0)</f>
        <v>-20.672554665596866</v>
      </c>
      <c r="AA57" s="297">
        <f>SUM(AA52:AA56)</f>
        <v>812441873</v>
      </c>
    </row>
    <row r="58" spans="1:27" ht="12.75">
      <c r="A58" s="311" t="s">
        <v>211</v>
      </c>
      <c r="B58" s="136"/>
      <c r="C58" s="62">
        <v>102430273</v>
      </c>
      <c r="D58" s="156"/>
      <c r="E58" s="60"/>
      <c r="F58" s="60">
        <v>134319087</v>
      </c>
      <c r="G58" s="60">
        <v>256076</v>
      </c>
      <c r="H58" s="60">
        <v>2576786</v>
      </c>
      <c r="I58" s="60">
        <v>1483894</v>
      </c>
      <c r="J58" s="60">
        <v>4316756</v>
      </c>
      <c r="K58" s="60">
        <v>637968</v>
      </c>
      <c r="L58" s="60">
        <v>730036</v>
      </c>
      <c r="M58" s="60">
        <v>558021</v>
      </c>
      <c r="N58" s="60">
        <v>1926025</v>
      </c>
      <c r="O58" s="60">
        <v>735820</v>
      </c>
      <c r="P58" s="60">
        <v>1317539</v>
      </c>
      <c r="Q58" s="60">
        <v>1798112</v>
      </c>
      <c r="R58" s="60">
        <v>3851471</v>
      </c>
      <c r="S58" s="60"/>
      <c r="T58" s="60"/>
      <c r="U58" s="60"/>
      <c r="V58" s="60"/>
      <c r="W58" s="60">
        <v>10094252</v>
      </c>
      <c r="X58" s="60">
        <v>100739315</v>
      </c>
      <c r="Y58" s="60">
        <v>-90645063</v>
      </c>
      <c r="Z58" s="140">
        <v>-89.98</v>
      </c>
      <c r="AA58" s="155">
        <v>134319087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381167740</v>
      </c>
      <c r="D61" s="156"/>
      <c r="E61" s="60"/>
      <c r="F61" s="60">
        <v>400512188</v>
      </c>
      <c r="G61" s="60">
        <v>1517097</v>
      </c>
      <c r="H61" s="60">
        <v>17548293</v>
      </c>
      <c r="I61" s="60">
        <v>12972571</v>
      </c>
      <c r="J61" s="60">
        <v>32037961</v>
      </c>
      <c r="K61" s="60">
        <v>23142294</v>
      </c>
      <c r="L61" s="60">
        <v>24810029</v>
      </c>
      <c r="M61" s="60">
        <v>51046765</v>
      </c>
      <c r="N61" s="60">
        <v>98999088</v>
      </c>
      <c r="O61" s="60">
        <v>21822532</v>
      </c>
      <c r="P61" s="60">
        <v>23507857</v>
      </c>
      <c r="Q61" s="60">
        <v>29453325</v>
      </c>
      <c r="R61" s="60">
        <v>74783714</v>
      </c>
      <c r="S61" s="60"/>
      <c r="T61" s="60"/>
      <c r="U61" s="60"/>
      <c r="V61" s="60"/>
      <c r="W61" s="60">
        <v>205820763</v>
      </c>
      <c r="X61" s="60">
        <v>300384141</v>
      </c>
      <c r="Y61" s="60">
        <v>-94563378</v>
      </c>
      <c r="Z61" s="140">
        <v>-31.48</v>
      </c>
      <c r="AA61" s="155">
        <v>400512188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3886511</v>
      </c>
      <c r="H65" s="60">
        <v>26398860</v>
      </c>
      <c r="I65" s="60">
        <v>25373942</v>
      </c>
      <c r="J65" s="60">
        <v>55659313</v>
      </c>
      <c r="K65" s="60">
        <v>25886243</v>
      </c>
      <c r="L65" s="60">
        <v>24216893</v>
      </c>
      <c r="M65" s="60">
        <v>17899018</v>
      </c>
      <c r="N65" s="60">
        <v>68002154</v>
      </c>
      <c r="O65" s="60">
        <v>19784615</v>
      </c>
      <c r="P65" s="60">
        <v>22910069</v>
      </c>
      <c r="Q65" s="60">
        <v>27651885</v>
      </c>
      <c r="R65" s="60">
        <v>70346569</v>
      </c>
      <c r="S65" s="60"/>
      <c r="T65" s="60"/>
      <c r="U65" s="60"/>
      <c r="V65" s="60"/>
      <c r="W65" s="60">
        <v>194008036</v>
      </c>
      <c r="X65" s="60"/>
      <c r="Y65" s="60">
        <v>194008036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346022950</v>
      </c>
      <c r="F66" s="275"/>
      <c r="G66" s="275">
        <v>44236</v>
      </c>
      <c r="H66" s="275">
        <v>3337782</v>
      </c>
      <c r="I66" s="275">
        <v>1856321</v>
      </c>
      <c r="J66" s="275">
        <v>5238339</v>
      </c>
      <c r="K66" s="275">
        <v>1664022</v>
      </c>
      <c r="L66" s="275">
        <v>1615881</v>
      </c>
      <c r="M66" s="275">
        <v>1085892</v>
      </c>
      <c r="N66" s="275">
        <v>4365795</v>
      </c>
      <c r="O66" s="275">
        <v>445788</v>
      </c>
      <c r="P66" s="275">
        <v>1497515</v>
      </c>
      <c r="Q66" s="275">
        <v>2333668</v>
      </c>
      <c r="R66" s="275">
        <v>4276971</v>
      </c>
      <c r="S66" s="275"/>
      <c r="T66" s="275"/>
      <c r="U66" s="275"/>
      <c r="V66" s="275"/>
      <c r="W66" s="275">
        <v>13881105</v>
      </c>
      <c r="X66" s="275"/>
      <c r="Y66" s="275">
        <v>13881105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811507175</v>
      </c>
      <c r="F67" s="60"/>
      <c r="G67" s="60">
        <v>13115913</v>
      </c>
      <c r="H67" s="60">
        <v>56658282</v>
      </c>
      <c r="I67" s="60">
        <v>53804772</v>
      </c>
      <c r="J67" s="60">
        <v>123578967</v>
      </c>
      <c r="K67" s="60">
        <v>47692867</v>
      </c>
      <c r="L67" s="60">
        <v>79661931</v>
      </c>
      <c r="M67" s="60">
        <v>90766292</v>
      </c>
      <c r="N67" s="60">
        <v>218121090</v>
      </c>
      <c r="O67" s="60">
        <v>64377845</v>
      </c>
      <c r="P67" s="60">
        <v>76491141</v>
      </c>
      <c r="Q67" s="60">
        <v>104089137</v>
      </c>
      <c r="R67" s="60">
        <v>244958123</v>
      </c>
      <c r="S67" s="60"/>
      <c r="T67" s="60"/>
      <c r="U67" s="60"/>
      <c r="V67" s="60"/>
      <c r="W67" s="60">
        <v>586658180</v>
      </c>
      <c r="X67" s="60"/>
      <c r="Y67" s="60">
        <v>586658180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40398595</v>
      </c>
      <c r="F68" s="60"/>
      <c r="G68" s="60">
        <v>1285575</v>
      </c>
      <c r="H68" s="60">
        <v>3283198</v>
      </c>
      <c r="I68" s="60">
        <v>4348838</v>
      </c>
      <c r="J68" s="60">
        <v>8917611</v>
      </c>
      <c r="K68" s="60">
        <v>10515879</v>
      </c>
      <c r="L68" s="60">
        <v>16214758</v>
      </c>
      <c r="M68" s="60">
        <v>14497010</v>
      </c>
      <c r="N68" s="60">
        <v>41227647</v>
      </c>
      <c r="O68" s="60">
        <v>20386576</v>
      </c>
      <c r="P68" s="60">
        <v>18322609</v>
      </c>
      <c r="Q68" s="60">
        <v>37032582</v>
      </c>
      <c r="R68" s="60">
        <v>75741767</v>
      </c>
      <c r="S68" s="60"/>
      <c r="T68" s="60"/>
      <c r="U68" s="60"/>
      <c r="V68" s="60"/>
      <c r="W68" s="60">
        <v>125887025</v>
      </c>
      <c r="X68" s="60"/>
      <c r="Y68" s="60">
        <v>125887025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1197928720</v>
      </c>
      <c r="F69" s="220">
        <f t="shared" si="12"/>
        <v>0</v>
      </c>
      <c r="G69" s="220">
        <f t="shared" si="12"/>
        <v>18332235</v>
      </c>
      <c r="H69" s="220">
        <f t="shared" si="12"/>
        <v>89678122</v>
      </c>
      <c r="I69" s="220">
        <f t="shared" si="12"/>
        <v>85383873</v>
      </c>
      <c r="J69" s="220">
        <f t="shared" si="12"/>
        <v>193394230</v>
      </c>
      <c r="K69" s="220">
        <f t="shared" si="12"/>
        <v>85759011</v>
      </c>
      <c r="L69" s="220">
        <f t="shared" si="12"/>
        <v>121709463</v>
      </c>
      <c r="M69" s="220">
        <f t="shared" si="12"/>
        <v>124248212</v>
      </c>
      <c r="N69" s="220">
        <f t="shared" si="12"/>
        <v>331716686</v>
      </c>
      <c r="O69" s="220">
        <f t="shared" si="12"/>
        <v>104994824</v>
      </c>
      <c r="P69" s="220">
        <f t="shared" si="12"/>
        <v>119221334</v>
      </c>
      <c r="Q69" s="220">
        <f t="shared" si="12"/>
        <v>171107272</v>
      </c>
      <c r="R69" s="220">
        <f t="shared" si="12"/>
        <v>395323430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920434346</v>
      </c>
      <c r="X69" s="220">
        <f t="shared" si="12"/>
        <v>0</v>
      </c>
      <c r="Y69" s="220">
        <f t="shared" si="12"/>
        <v>920434346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1419390089</v>
      </c>
      <c r="D5" s="357">
        <f t="shared" si="0"/>
        <v>0</v>
      </c>
      <c r="E5" s="356">
        <f t="shared" si="0"/>
        <v>1586872252</v>
      </c>
      <c r="F5" s="358">
        <f t="shared" si="0"/>
        <v>1866765800</v>
      </c>
      <c r="G5" s="358">
        <f t="shared" si="0"/>
        <v>-20153</v>
      </c>
      <c r="H5" s="356">
        <f t="shared" si="0"/>
        <v>41073578</v>
      </c>
      <c r="I5" s="356">
        <f t="shared" si="0"/>
        <v>45052874</v>
      </c>
      <c r="J5" s="358">
        <f t="shared" si="0"/>
        <v>86106299</v>
      </c>
      <c r="K5" s="358">
        <f t="shared" si="0"/>
        <v>80835463</v>
      </c>
      <c r="L5" s="356">
        <f t="shared" si="0"/>
        <v>165265267</v>
      </c>
      <c r="M5" s="356">
        <f t="shared" si="0"/>
        <v>127335728</v>
      </c>
      <c r="N5" s="358">
        <f t="shared" si="0"/>
        <v>373436458</v>
      </c>
      <c r="O5" s="358">
        <f t="shared" si="0"/>
        <v>26522284</v>
      </c>
      <c r="P5" s="356">
        <f t="shared" si="0"/>
        <v>69928897</v>
      </c>
      <c r="Q5" s="356">
        <f t="shared" si="0"/>
        <v>88044638</v>
      </c>
      <c r="R5" s="358">
        <f t="shared" si="0"/>
        <v>184495819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644038576</v>
      </c>
      <c r="X5" s="356">
        <f t="shared" si="0"/>
        <v>1400074350</v>
      </c>
      <c r="Y5" s="358">
        <f t="shared" si="0"/>
        <v>-756035774</v>
      </c>
      <c r="Z5" s="359">
        <f>+IF(X5&lt;&gt;0,+(Y5/X5)*100,0)</f>
        <v>-53.999687516595095</v>
      </c>
      <c r="AA5" s="360">
        <f>+AA6+AA8+AA11+AA13+AA15</f>
        <v>1866765800</v>
      </c>
    </row>
    <row r="6" spans="1:27" ht="12.75">
      <c r="A6" s="361" t="s">
        <v>205</v>
      </c>
      <c r="B6" s="142"/>
      <c r="C6" s="60">
        <f>+C7</f>
        <v>1052611466</v>
      </c>
      <c r="D6" s="340">
        <f aca="true" t="shared" si="1" ref="D6:AA6">+D7</f>
        <v>0</v>
      </c>
      <c r="E6" s="60">
        <f t="shared" si="1"/>
        <v>902146894</v>
      </c>
      <c r="F6" s="59">
        <f t="shared" si="1"/>
        <v>970368413</v>
      </c>
      <c r="G6" s="59">
        <f t="shared" si="1"/>
        <v>1727124</v>
      </c>
      <c r="H6" s="60">
        <f t="shared" si="1"/>
        <v>41073578</v>
      </c>
      <c r="I6" s="60">
        <f t="shared" si="1"/>
        <v>37412748</v>
      </c>
      <c r="J6" s="59">
        <f t="shared" si="1"/>
        <v>80213450</v>
      </c>
      <c r="K6" s="59">
        <f t="shared" si="1"/>
        <v>42652813</v>
      </c>
      <c r="L6" s="60">
        <f t="shared" si="1"/>
        <v>129079172</v>
      </c>
      <c r="M6" s="60">
        <f t="shared" si="1"/>
        <v>90330285</v>
      </c>
      <c r="N6" s="59">
        <f t="shared" si="1"/>
        <v>262062270</v>
      </c>
      <c r="O6" s="59">
        <f t="shared" si="1"/>
        <v>8875891</v>
      </c>
      <c r="P6" s="60">
        <f t="shared" si="1"/>
        <v>35649874</v>
      </c>
      <c r="Q6" s="60">
        <f t="shared" si="1"/>
        <v>48649727</v>
      </c>
      <c r="R6" s="59">
        <f t="shared" si="1"/>
        <v>93175492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435451212</v>
      </c>
      <c r="X6" s="60">
        <f t="shared" si="1"/>
        <v>727776310</v>
      </c>
      <c r="Y6" s="59">
        <f t="shared" si="1"/>
        <v>-292325098</v>
      </c>
      <c r="Z6" s="61">
        <f>+IF(X6&lt;&gt;0,+(Y6/X6)*100,0)</f>
        <v>-40.16688836711379</v>
      </c>
      <c r="AA6" s="62">
        <f t="shared" si="1"/>
        <v>970368413</v>
      </c>
    </row>
    <row r="7" spans="1:27" ht="12.75">
      <c r="A7" s="291" t="s">
        <v>229</v>
      </c>
      <c r="B7" s="142"/>
      <c r="C7" s="60">
        <v>1052611466</v>
      </c>
      <c r="D7" s="340"/>
      <c r="E7" s="60">
        <v>902146894</v>
      </c>
      <c r="F7" s="59">
        <v>970368413</v>
      </c>
      <c r="G7" s="59">
        <v>1727124</v>
      </c>
      <c r="H7" s="60">
        <v>41073578</v>
      </c>
      <c r="I7" s="60">
        <v>37412748</v>
      </c>
      <c r="J7" s="59">
        <v>80213450</v>
      </c>
      <c r="K7" s="59">
        <v>42652813</v>
      </c>
      <c r="L7" s="60">
        <v>129079172</v>
      </c>
      <c r="M7" s="60">
        <v>90330285</v>
      </c>
      <c r="N7" s="59">
        <v>262062270</v>
      </c>
      <c r="O7" s="59">
        <v>8875891</v>
      </c>
      <c r="P7" s="60">
        <v>35649874</v>
      </c>
      <c r="Q7" s="60">
        <v>48649727</v>
      </c>
      <c r="R7" s="59">
        <v>93175492</v>
      </c>
      <c r="S7" s="59"/>
      <c r="T7" s="60"/>
      <c r="U7" s="60"/>
      <c r="V7" s="59"/>
      <c r="W7" s="59">
        <v>435451212</v>
      </c>
      <c r="X7" s="60">
        <v>727776310</v>
      </c>
      <c r="Y7" s="59">
        <v>-292325098</v>
      </c>
      <c r="Z7" s="61">
        <v>-40.17</v>
      </c>
      <c r="AA7" s="62">
        <v>970368413</v>
      </c>
    </row>
    <row r="8" spans="1:27" ht="12.75">
      <c r="A8" s="361" t="s">
        <v>206</v>
      </c>
      <c r="B8" s="142"/>
      <c r="C8" s="60">
        <f aca="true" t="shared" si="2" ref="C8:Y8">SUM(C9:C10)</f>
        <v>160242483</v>
      </c>
      <c r="D8" s="340">
        <f t="shared" si="2"/>
        <v>0</v>
      </c>
      <c r="E8" s="60">
        <f t="shared" si="2"/>
        <v>435200000</v>
      </c>
      <c r="F8" s="59">
        <f t="shared" si="2"/>
        <v>503912951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4176238</v>
      </c>
      <c r="L8" s="60">
        <f t="shared" si="2"/>
        <v>11115159</v>
      </c>
      <c r="M8" s="60">
        <f t="shared" si="2"/>
        <v>14620676</v>
      </c>
      <c r="N8" s="59">
        <f t="shared" si="2"/>
        <v>29912073</v>
      </c>
      <c r="O8" s="59">
        <f t="shared" si="2"/>
        <v>3047333</v>
      </c>
      <c r="P8" s="60">
        <f t="shared" si="2"/>
        <v>4407882</v>
      </c>
      <c r="Q8" s="60">
        <f t="shared" si="2"/>
        <v>-1317546</v>
      </c>
      <c r="R8" s="59">
        <f t="shared" si="2"/>
        <v>6137669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36049742</v>
      </c>
      <c r="X8" s="60">
        <f t="shared" si="2"/>
        <v>377934713</v>
      </c>
      <c r="Y8" s="59">
        <f t="shared" si="2"/>
        <v>-341884971</v>
      </c>
      <c r="Z8" s="61">
        <f>+IF(X8&lt;&gt;0,+(Y8/X8)*100,0)</f>
        <v>-90.46138373640211</v>
      </c>
      <c r="AA8" s="62">
        <f>SUM(AA9:AA10)</f>
        <v>503912951</v>
      </c>
    </row>
    <row r="9" spans="1:27" ht="12.75">
      <c r="A9" s="291" t="s">
        <v>230</v>
      </c>
      <c r="B9" s="142"/>
      <c r="C9" s="60">
        <v>160242483</v>
      </c>
      <c r="D9" s="340"/>
      <c r="E9" s="60">
        <v>377100000</v>
      </c>
      <c r="F9" s="59">
        <v>425812951</v>
      </c>
      <c r="G9" s="59"/>
      <c r="H9" s="60"/>
      <c r="I9" s="60"/>
      <c r="J9" s="59"/>
      <c r="K9" s="59">
        <v>4176238</v>
      </c>
      <c r="L9" s="60">
        <v>11115159</v>
      </c>
      <c r="M9" s="60">
        <v>14620676</v>
      </c>
      <c r="N9" s="59">
        <v>29912073</v>
      </c>
      <c r="O9" s="59">
        <v>3047333</v>
      </c>
      <c r="P9" s="60">
        <v>4407882</v>
      </c>
      <c r="Q9" s="60">
        <v>-1317546</v>
      </c>
      <c r="R9" s="59">
        <v>6137669</v>
      </c>
      <c r="S9" s="59"/>
      <c r="T9" s="60"/>
      <c r="U9" s="60"/>
      <c r="V9" s="59"/>
      <c r="W9" s="59">
        <v>36049742</v>
      </c>
      <c r="X9" s="60">
        <v>319359713</v>
      </c>
      <c r="Y9" s="59">
        <v>-283309971</v>
      </c>
      <c r="Z9" s="61">
        <v>-88.71</v>
      </c>
      <c r="AA9" s="62">
        <v>425812951</v>
      </c>
    </row>
    <row r="10" spans="1:27" ht="12.75">
      <c r="A10" s="291" t="s">
        <v>231</v>
      </c>
      <c r="B10" s="142"/>
      <c r="C10" s="60"/>
      <c r="D10" s="340"/>
      <c r="E10" s="60">
        <v>58100000</v>
      </c>
      <c r="F10" s="59">
        <v>78100000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58575000</v>
      </c>
      <c r="Y10" s="59">
        <v>-58575000</v>
      </c>
      <c r="Z10" s="61">
        <v>-100</v>
      </c>
      <c r="AA10" s="62">
        <v>78100000</v>
      </c>
    </row>
    <row r="11" spans="1:27" ht="12.75">
      <c r="A11" s="361" t="s">
        <v>207</v>
      </c>
      <c r="B11" s="142"/>
      <c r="C11" s="362">
        <f>+C12</f>
        <v>39379145</v>
      </c>
      <c r="D11" s="363">
        <f aca="true" t="shared" si="3" ref="D11:AA11">+D12</f>
        <v>0</v>
      </c>
      <c r="E11" s="362">
        <f t="shared" si="3"/>
        <v>156475358</v>
      </c>
      <c r="F11" s="364">
        <f t="shared" si="3"/>
        <v>167454323</v>
      </c>
      <c r="G11" s="364">
        <f t="shared" si="3"/>
        <v>-1747277</v>
      </c>
      <c r="H11" s="362">
        <f t="shared" si="3"/>
        <v>0</v>
      </c>
      <c r="I11" s="362">
        <f t="shared" si="3"/>
        <v>3796476</v>
      </c>
      <c r="J11" s="364">
        <f t="shared" si="3"/>
        <v>2049199</v>
      </c>
      <c r="K11" s="364">
        <f t="shared" si="3"/>
        <v>31555901</v>
      </c>
      <c r="L11" s="362">
        <f t="shared" si="3"/>
        <v>7961531</v>
      </c>
      <c r="M11" s="362">
        <f t="shared" si="3"/>
        <v>19310547</v>
      </c>
      <c r="N11" s="364">
        <f t="shared" si="3"/>
        <v>58827979</v>
      </c>
      <c r="O11" s="364">
        <f t="shared" si="3"/>
        <v>2093215</v>
      </c>
      <c r="P11" s="362">
        <f t="shared" si="3"/>
        <v>10095609</v>
      </c>
      <c r="Q11" s="362">
        <f t="shared" si="3"/>
        <v>12234595</v>
      </c>
      <c r="R11" s="364">
        <f t="shared" si="3"/>
        <v>24423419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85300597</v>
      </c>
      <c r="X11" s="362">
        <f t="shared" si="3"/>
        <v>125590742</v>
      </c>
      <c r="Y11" s="364">
        <f t="shared" si="3"/>
        <v>-40290145</v>
      </c>
      <c r="Z11" s="365">
        <f>+IF(X11&lt;&gt;0,+(Y11/X11)*100,0)</f>
        <v>-32.08050558376349</v>
      </c>
      <c r="AA11" s="366">
        <f t="shared" si="3"/>
        <v>167454323</v>
      </c>
    </row>
    <row r="12" spans="1:27" ht="12.75">
      <c r="A12" s="291" t="s">
        <v>232</v>
      </c>
      <c r="B12" s="136"/>
      <c r="C12" s="60">
        <v>39379145</v>
      </c>
      <c r="D12" s="340"/>
      <c r="E12" s="60">
        <v>156475358</v>
      </c>
      <c r="F12" s="59">
        <v>167454323</v>
      </c>
      <c r="G12" s="59">
        <v>-1747277</v>
      </c>
      <c r="H12" s="60"/>
      <c r="I12" s="60">
        <v>3796476</v>
      </c>
      <c r="J12" s="59">
        <v>2049199</v>
      </c>
      <c r="K12" s="59">
        <v>31555901</v>
      </c>
      <c r="L12" s="60">
        <v>7961531</v>
      </c>
      <c r="M12" s="60">
        <v>19310547</v>
      </c>
      <c r="N12" s="59">
        <v>58827979</v>
      </c>
      <c r="O12" s="59">
        <v>2093215</v>
      </c>
      <c r="P12" s="60">
        <v>10095609</v>
      </c>
      <c r="Q12" s="60">
        <v>12234595</v>
      </c>
      <c r="R12" s="59">
        <v>24423419</v>
      </c>
      <c r="S12" s="59"/>
      <c r="T12" s="60"/>
      <c r="U12" s="60"/>
      <c r="V12" s="59"/>
      <c r="W12" s="59">
        <v>85300597</v>
      </c>
      <c r="X12" s="60">
        <v>125590742</v>
      </c>
      <c r="Y12" s="59">
        <v>-40290145</v>
      </c>
      <c r="Z12" s="61">
        <v>-32.08</v>
      </c>
      <c r="AA12" s="62">
        <v>167454323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30000000</v>
      </c>
      <c r="F13" s="342">
        <f t="shared" si="4"/>
        <v>15000000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11250000</v>
      </c>
      <c r="Y13" s="342">
        <f t="shared" si="4"/>
        <v>-11250000</v>
      </c>
      <c r="Z13" s="335">
        <f>+IF(X13&lt;&gt;0,+(Y13/X13)*100,0)</f>
        <v>-100</v>
      </c>
      <c r="AA13" s="273">
        <f t="shared" si="4"/>
        <v>15000000</v>
      </c>
    </row>
    <row r="14" spans="1:27" ht="12.75">
      <c r="A14" s="291" t="s">
        <v>233</v>
      </c>
      <c r="B14" s="136"/>
      <c r="C14" s="60"/>
      <c r="D14" s="340"/>
      <c r="E14" s="60">
        <v>30000000</v>
      </c>
      <c r="F14" s="59">
        <v>15000000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11250000</v>
      </c>
      <c r="Y14" s="59">
        <v>-11250000</v>
      </c>
      <c r="Z14" s="61">
        <v>-100</v>
      </c>
      <c r="AA14" s="62">
        <v>15000000</v>
      </c>
    </row>
    <row r="15" spans="1:27" ht="12.75">
      <c r="A15" s="361" t="s">
        <v>209</v>
      </c>
      <c r="B15" s="136"/>
      <c r="C15" s="60">
        <f aca="true" t="shared" si="5" ref="C15:Y15">SUM(C16:C20)</f>
        <v>167156995</v>
      </c>
      <c r="D15" s="340">
        <f t="shared" si="5"/>
        <v>0</v>
      </c>
      <c r="E15" s="60">
        <f t="shared" si="5"/>
        <v>63050000</v>
      </c>
      <c r="F15" s="59">
        <f t="shared" si="5"/>
        <v>210030113</v>
      </c>
      <c r="G15" s="59">
        <f t="shared" si="5"/>
        <v>0</v>
      </c>
      <c r="H15" s="60">
        <f t="shared" si="5"/>
        <v>0</v>
      </c>
      <c r="I15" s="60">
        <f t="shared" si="5"/>
        <v>3843650</v>
      </c>
      <c r="J15" s="59">
        <f t="shared" si="5"/>
        <v>3843650</v>
      </c>
      <c r="K15" s="59">
        <f t="shared" si="5"/>
        <v>2450511</v>
      </c>
      <c r="L15" s="60">
        <f t="shared" si="5"/>
        <v>17109405</v>
      </c>
      <c r="M15" s="60">
        <f t="shared" si="5"/>
        <v>3074220</v>
      </c>
      <c r="N15" s="59">
        <f t="shared" si="5"/>
        <v>22634136</v>
      </c>
      <c r="O15" s="59">
        <f t="shared" si="5"/>
        <v>12505845</v>
      </c>
      <c r="P15" s="60">
        <f t="shared" si="5"/>
        <v>19775532</v>
      </c>
      <c r="Q15" s="60">
        <f t="shared" si="5"/>
        <v>28477862</v>
      </c>
      <c r="R15" s="59">
        <f t="shared" si="5"/>
        <v>60759239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87237025</v>
      </c>
      <c r="X15" s="60">
        <f t="shared" si="5"/>
        <v>157522585</v>
      </c>
      <c r="Y15" s="59">
        <f t="shared" si="5"/>
        <v>-70285560</v>
      </c>
      <c r="Z15" s="61">
        <f>+IF(X15&lt;&gt;0,+(Y15/X15)*100,0)</f>
        <v>-44.61935410722215</v>
      </c>
      <c r="AA15" s="62">
        <f>SUM(AA16:AA20)</f>
        <v>210030113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>
        <v>642254</v>
      </c>
      <c r="D17" s="340"/>
      <c r="E17" s="60"/>
      <c r="F17" s="59">
        <v>20664650</v>
      </c>
      <c r="G17" s="59"/>
      <c r="H17" s="60"/>
      <c r="I17" s="60"/>
      <c r="J17" s="59"/>
      <c r="K17" s="59"/>
      <c r="L17" s="60"/>
      <c r="M17" s="60">
        <v>10264</v>
      </c>
      <c r="N17" s="59">
        <v>10264</v>
      </c>
      <c r="O17" s="59"/>
      <c r="P17" s="60"/>
      <c r="Q17" s="60"/>
      <c r="R17" s="59"/>
      <c r="S17" s="59"/>
      <c r="T17" s="60"/>
      <c r="U17" s="60"/>
      <c r="V17" s="59"/>
      <c r="W17" s="59">
        <v>10264</v>
      </c>
      <c r="X17" s="60">
        <v>15498488</v>
      </c>
      <c r="Y17" s="59">
        <v>-15488224</v>
      </c>
      <c r="Z17" s="61">
        <v>-99.93</v>
      </c>
      <c r="AA17" s="62">
        <v>20664650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166514741</v>
      </c>
      <c r="D20" s="340"/>
      <c r="E20" s="60">
        <v>63050000</v>
      </c>
      <c r="F20" s="59">
        <v>189365463</v>
      </c>
      <c r="G20" s="59"/>
      <c r="H20" s="60"/>
      <c r="I20" s="60">
        <v>3843650</v>
      </c>
      <c r="J20" s="59">
        <v>3843650</v>
      </c>
      <c r="K20" s="59">
        <v>2450511</v>
      </c>
      <c r="L20" s="60">
        <v>17109405</v>
      </c>
      <c r="M20" s="60">
        <v>3063956</v>
      </c>
      <c r="N20" s="59">
        <v>22623872</v>
      </c>
      <c r="O20" s="59">
        <v>12505845</v>
      </c>
      <c r="P20" s="60">
        <v>19775532</v>
      </c>
      <c r="Q20" s="60">
        <v>28477862</v>
      </c>
      <c r="R20" s="59">
        <v>60759239</v>
      </c>
      <c r="S20" s="59"/>
      <c r="T20" s="60"/>
      <c r="U20" s="60"/>
      <c r="V20" s="59"/>
      <c r="W20" s="59">
        <v>87226761</v>
      </c>
      <c r="X20" s="60">
        <v>142024097</v>
      </c>
      <c r="Y20" s="59">
        <v>-54797336</v>
      </c>
      <c r="Z20" s="61">
        <v>-38.58</v>
      </c>
      <c r="AA20" s="62">
        <v>189365463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143203113</v>
      </c>
      <c r="D22" s="344">
        <f t="shared" si="6"/>
        <v>0</v>
      </c>
      <c r="E22" s="343">
        <f t="shared" si="6"/>
        <v>193812146</v>
      </c>
      <c r="F22" s="345">
        <f t="shared" si="6"/>
        <v>84231630</v>
      </c>
      <c r="G22" s="345">
        <f t="shared" si="6"/>
        <v>65408</v>
      </c>
      <c r="H22" s="343">
        <f t="shared" si="6"/>
        <v>4122565</v>
      </c>
      <c r="I22" s="343">
        <f t="shared" si="6"/>
        <v>179294</v>
      </c>
      <c r="J22" s="345">
        <f t="shared" si="6"/>
        <v>4367267</v>
      </c>
      <c r="K22" s="345">
        <f t="shared" si="6"/>
        <v>5485647</v>
      </c>
      <c r="L22" s="343">
        <f t="shared" si="6"/>
        <v>6405020</v>
      </c>
      <c r="M22" s="343">
        <f t="shared" si="6"/>
        <v>17587032</v>
      </c>
      <c r="N22" s="345">
        <f t="shared" si="6"/>
        <v>29477699</v>
      </c>
      <c r="O22" s="345">
        <f t="shared" si="6"/>
        <v>7239239</v>
      </c>
      <c r="P22" s="343">
        <f t="shared" si="6"/>
        <v>5748761</v>
      </c>
      <c r="Q22" s="343">
        <f t="shared" si="6"/>
        <v>20887552</v>
      </c>
      <c r="R22" s="345">
        <f t="shared" si="6"/>
        <v>33875552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67720518</v>
      </c>
      <c r="X22" s="343">
        <f t="shared" si="6"/>
        <v>63173723</v>
      </c>
      <c r="Y22" s="345">
        <f t="shared" si="6"/>
        <v>4546795</v>
      </c>
      <c r="Z22" s="336">
        <f>+IF(X22&lt;&gt;0,+(Y22/X22)*100,0)</f>
        <v>7.1972883409135155</v>
      </c>
      <c r="AA22" s="350">
        <f>SUM(AA23:AA32)</f>
        <v>84231630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39333626</v>
      </c>
      <c r="D24" s="340"/>
      <c r="E24" s="60">
        <v>1800000</v>
      </c>
      <c r="F24" s="59">
        <v>10831630</v>
      </c>
      <c r="G24" s="59"/>
      <c r="H24" s="60">
        <v>-8450000</v>
      </c>
      <c r="I24" s="60"/>
      <c r="J24" s="59">
        <v>-8450000</v>
      </c>
      <c r="K24" s="59">
        <v>5377139</v>
      </c>
      <c r="L24" s="60"/>
      <c r="M24" s="60"/>
      <c r="N24" s="59">
        <v>5377139</v>
      </c>
      <c r="O24" s="59"/>
      <c r="P24" s="60"/>
      <c r="Q24" s="60"/>
      <c r="R24" s="59"/>
      <c r="S24" s="59"/>
      <c r="T24" s="60"/>
      <c r="U24" s="60"/>
      <c r="V24" s="59"/>
      <c r="W24" s="59">
        <v>-3072861</v>
      </c>
      <c r="X24" s="60">
        <v>8123723</v>
      </c>
      <c r="Y24" s="59">
        <v>-11196584</v>
      </c>
      <c r="Z24" s="61">
        <v>-137.83</v>
      </c>
      <c r="AA24" s="62">
        <v>10831630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11756282</v>
      </c>
      <c r="D26" s="363"/>
      <c r="E26" s="362">
        <v>35000000</v>
      </c>
      <c r="F26" s="364">
        <v>39000000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>
        <v>4919723</v>
      </c>
      <c r="R26" s="364">
        <v>4919723</v>
      </c>
      <c r="S26" s="364"/>
      <c r="T26" s="362"/>
      <c r="U26" s="362"/>
      <c r="V26" s="364"/>
      <c r="W26" s="364">
        <v>4919723</v>
      </c>
      <c r="X26" s="362">
        <v>29250000</v>
      </c>
      <c r="Y26" s="364">
        <v>-24330277</v>
      </c>
      <c r="Z26" s="365">
        <v>-83.18</v>
      </c>
      <c r="AA26" s="366">
        <v>39000000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>
        <v>57709709</v>
      </c>
      <c r="D30" s="340"/>
      <c r="E30" s="60">
        <v>24500000</v>
      </c>
      <c r="F30" s="59">
        <v>13000000</v>
      </c>
      <c r="G30" s="59">
        <v>65408</v>
      </c>
      <c r="H30" s="60">
        <v>12572565</v>
      </c>
      <c r="I30" s="60">
        <v>179294</v>
      </c>
      <c r="J30" s="59">
        <v>12817267</v>
      </c>
      <c r="K30" s="59">
        <v>108508</v>
      </c>
      <c r="L30" s="60">
        <v>3724971</v>
      </c>
      <c r="M30" s="60">
        <v>11873819</v>
      </c>
      <c r="N30" s="59">
        <v>15707298</v>
      </c>
      <c r="O30" s="59">
        <v>6580031</v>
      </c>
      <c r="P30" s="60">
        <v>1034273</v>
      </c>
      <c r="Q30" s="60">
        <v>13563030</v>
      </c>
      <c r="R30" s="59">
        <v>21177334</v>
      </c>
      <c r="S30" s="59"/>
      <c r="T30" s="60"/>
      <c r="U30" s="60"/>
      <c r="V30" s="59"/>
      <c r="W30" s="59">
        <v>49701899</v>
      </c>
      <c r="X30" s="60">
        <v>9750000</v>
      </c>
      <c r="Y30" s="59">
        <v>39951899</v>
      </c>
      <c r="Z30" s="61">
        <v>409.76</v>
      </c>
      <c r="AA30" s="62">
        <v>13000000</v>
      </c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34403496</v>
      </c>
      <c r="D32" s="340"/>
      <c r="E32" s="60">
        <v>132512146</v>
      </c>
      <c r="F32" s="59">
        <v>21400000</v>
      </c>
      <c r="G32" s="59"/>
      <c r="H32" s="60"/>
      <c r="I32" s="60"/>
      <c r="J32" s="59"/>
      <c r="K32" s="59"/>
      <c r="L32" s="60">
        <v>2680049</v>
      </c>
      <c r="M32" s="60">
        <v>5713213</v>
      </c>
      <c r="N32" s="59">
        <v>8393262</v>
      </c>
      <c r="O32" s="59">
        <v>659208</v>
      </c>
      <c r="P32" s="60">
        <v>4714488</v>
      </c>
      <c r="Q32" s="60">
        <v>2404799</v>
      </c>
      <c r="R32" s="59">
        <v>7778495</v>
      </c>
      <c r="S32" s="59"/>
      <c r="T32" s="60"/>
      <c r="U32" s="60"/>
      <c r="V32" s="59"/>
      <c r="W32" s="59">
        <v>16171757</v>
      </c>
      <c r="X32" s="60">
        <v>16050000</v>
      </c>
      <c r="Y32" s="59">
        <v>121757</v>
      </c>
      <c r="Z32" s="61">
        <v>0.76</v>
      </c>
      <c r="AA32" s="62">
        <v>21400000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56536802</v>
      </c>
      <c r="D37" s="344">
        <f aca="true" t="shared" si="8" ref="D37:AA37">+D38</f>
        <v>0</v>
      </c>
      <c r="E37" s="343">
        <f t="shared" si="8"/>
        <v>575000000</v>
      </c>
      <c r="F37" s="345">
        <f t="shared" si="8"/>
        <v>737478325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7718037</v>
      </c>
      <c r="Q37" s="343">
        <f t="shared" si="8"/>
        <v>0</v>
      </c>
      <c r="R37" s="345">
        <f t="shared" si="8"/>
        <v>7718037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7718037</v>
      </c>
      <c r="X37" s="343">
        <f t="shared" si="8"/>
        <v>553108744</v>
      </c>
      <c r="Y37" s="345">
        <f t="shared" si="8"/>
        <v>-545390707</v>
      </c>
      <c r="Z37" s="336">
        <f>+IF(X37&lt;&gt;0,+(Y37/X37)*100,0)</f>
        <v>-98.60460766825267</v>
      </c>
      <c r="AA37" s="350">
        <f t="shared" si="8"/>
        <v>737478325</v>
      </c>
    </row>
    <row r="38" spans="1:27" ht="12.75">
      <c r="A38" s="361" t="s">
        <v>213</v>
      </c>
      <c r="B38" s="142"/>
      <c r="C38" s="60">
        <v>56536802</v>
      </c>
      <c r="D38" s="340"/>
      <c r="E38" s="60">
        <v>575000000</v>
      </c>
      <c r="F38" s="59">
        <v>737478325</v>
      </c>
      <c r="G38" s="59"/>
      <c r="H38" s="60"/>
      <c r="I38" s="60"/>
      <c r="J38" s="59"/>
      <c r="K38" s="59"/>
      <c r="L38" s="60"/>
      <c r="M38" s="60"/>
      <c r="N38" s="59"/>
      <c r="O38" s="59"/>
      <c r="P38" s="60">
        <v>7718037</v>
      </c>
      <c r="Q38" s="60"/>
      <c r="R38" s="59">
        <v>7718037</v>
      </c>
      <c r="S38" s="59"/>
      <c r="T38" s="60"/>
      <c r="U38" s="60"/>
      <c r="V38" s="59"/>
      <c r="W38" s="59">
        <v>7718037</v>
      </c>
      <c r="X38" s="60">
        <v>553108744</v>
      </c>
      <c r="Y38" s="59">
        <v>-545390707</v>
      </c>
      <c r="Z38" s="61">
        <v>-98.6</v>
      </c>
      <c r="AA38" s="62">
        <v>737478325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19459024</v>
      </c>
      <c r="D40" s="344">
        <f t="shared" si="9"/>
        <v>0</v>
      </c>
      <c r="E40" s="343">
        <f t="shared" si="9"/>
        <v>288706503</v>
      </c>
      <c r="F40" s="345">
        <f t="shared" si="9"/>
        <v>131516099</v>
      </c>
      <c r="G40" s="345">
        <f t="shared" si="9"/>
        <v>-10909</v>
      </c>
      <c r="H40" s="343">
        <f t="shared" si="9"/>
        <v>13999</v>
      </c>
      <c r="I40" s="343">
        <f t="shared" si="9"/>
        <v>7619</v>
      </c>
      <c r="J40" s="345">
        <f t="shared" si="9"/>
        <v>10709</v>
      </c>
      <c r="K40" s="345">
        <f t="shared" si="9"/>
        <v>107270</v>
      </c>
      <c r="L40" s="343">
        <f t="shared" si="9"/>
        <v>3730050</v>
      </c>
      <c r="M40" s="343">
        <f t="shared" si="9"/>
        <v>2199804</v>
      </c>
      <c r="N40" s="345">
        <f t="shared" si="9"/>
        <v>6037124</v>
      </c>
      <c r="O40" s="345">
        <f t="shared" si="9"/>
        <v>1019837</v>
      </c>
      <c r="P40" s="343">
        <f t="shared" si="9"/>
        <v>6973293</v>
      </c>
      <c r="Q40" s="343">
        <f t="shared" si="9"/>
        <v>953616</v>
      </c>
      <c r="R40" s="345">
        <f t="shared" si="9"/>
        <v>8946746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14994579</v>
      </c>
      <c r="X40" s="343">
        <f t="shared" si="9"/>
        <v>98637075</v>
      </c>
      <c r="Y40" s="345">
        <f t="shared" si="9"/>
        <v>-83642496</v>
      </c>
      <c r="Z40" s="336">
        <f>+IF(X40&lt;&gt;0,+(Y40/X40)*100,0)</f>
        <v>-84.79823230767944</v>
      </c>
      <c r="AA40" s="350">
        <f>SUM(AA41:AA49)</f>
        <v>131516099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14114503</v>
      </c>
      <c r="D44" s="368"/>
      <c r="E44" s="54">
        <v>36707000</v>
      </c>
      <c r="F44" s="53">
        <v>24424226</v>
      </c>
      <c r="G44" s="53"/>
      <c r="H44" s="54">
        <v>13999</v>
      </c>
      <c r="I44" s="54">
        <v>7619</v>
      </c>
      <c r="J44" s="53">
        <v>21618</v>
      </c>
      <c r="K44" s="53">
        <v>107270</v>
      </c>
      <c r="L44" s="54">
        <v>254695</v>
      </c>
      <c r="M44" s="54">
        <v>154008</v>
      </c>
      <c r="N44" s="53">
        <v>515973</v>
      </c>
      <c r="O44" s="53">
        <v>226132</v>
      </c>
      <c r="P44" s="54">
        <v>215867</v>
      </c>
      <c r="Q44" s="54">
        <v>866829</v>
      </c>
      <c r="R44" s="53">
        <v>1308828</v>
      </c>
      <c r="S44" s="53"/>
      <c r="T44" s="54"/>
      <c r="U44" s="54"/>
      <c r="V44" s="53"/>
      <c r="W44" s="53">
        <v>1846419</v>
      </c>
      <c r="X44" s="54">
        <v>18318170</v>
      </c>
      <c r="Y44" s="53">
        <v>-16471751</v>
      </c>
      <c r="Z44" s="94">
        <v>-89.92</v>
      </c>
      <c r="AA44" s="95">
        <v>24424226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>
        <v>5344521</v>
      </c>
      <c r="D46" s="368"/>
      <c r="E46" s="54"/>
      <c r="F46" s="53">
        <v>200000</v>
      </c>
      <c r="G46" s="53">
        <v>-10909</v>
      </c>
      <c r="H46" s="54"/>
      <c r="I46" s="54"/>
      <c r="J46" s="53">
        <v>-10909</v>
      </c>
      <c r="K46" s="53"/>
      <c r="L46" s="54"/>
      <c r="M46" s="54"/>
      <c r="N46" s="53"/>
      <c r="O46" s="53">
        <v>793705</v>
      </c>
      <c r="P46" s="54">
        <v>-2176</v>
      </c>
      <c r="Q46" s="54">
        <v>86787</v>
      </c>
      <c r="R46" s="53">
        <v>878316</v>
      </c>
      <c r="S46" s="53"/>
      <c r="T46" s="54"/>
      <c r="U46" s="54"/>
      <c r="V46" s="53"/>
      <c r="W46" s="53">
        <v>867407</v>
      </c>
      <c r="X46" s="54">
        <v>150000</v>
      </c>
      <c r="Y46" s="53">
        <v>717407</v>
      </c>
      <c r="Z46" s="94">
        <v>478.27</v>
      </c>
      <c r="AA46" s="95">
        <v>200000</v>
      </c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137999503</v>
      </c>
      <c r="F48" s="53">
        <v>42412036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31809027</v>
      </c>
      <c r="Y48" s="53">
        <v>-31809027</v>
      </c>
      <c r="Z48" s="94">
        <v>-100</v>
      </c>
      <c r="AA48" s="95">
        <v>42412036</v>
      </c>
    </row>
    <row r="49" spans="1:27" ht="12.75">
      <c r="A49" s="361" t="s">
        <v>93</v>
      </c>
      <c r="B49" s="136"/>
      <c r="C49" s="54"/>
      <c r="D49" s="368"/>
      <c r="E49" s="54">
        <v>114000000</v>
      </c>
      <c r="F49" s="53">
        <v>64479837</v>
      </c>
      <c r="G49" s="53"/>
      <c r="H49" s="54"/>
      <c r="I49" s="54"/>
      <c r="J49" s="53"/>
      <c r="K49" s="53"/>
      <c r="L49" s="54">
        <v>3475355</v>
      </c>
      <c r="M49" s="54">
        <v>2045796</v>
      </c>
      <c r="N49" s="53">
        <v>5521151</v>
      </c>
      <c r="O49" s="53"/>
      <c r="P49" s="54">
        <v>6759602</v>
      </c>
      <c r="Q49" s="54"/>
      <c r="R49" s="53">
        <v>6759602</v>
      </c>
      <c r="S49" s="53"/>
      <c r="T49" s="54"/>
      <c r="U49" s="54"/>
      <c r="V49" s="53"/>
      <c r="W49" s="53">
        <v>12280753</v>
      </c>
      <c r="X49" s="54">
        <v>48359878</v>
      </c>
      <c r="Y49" s="53">
        <v>-36079125</v>
      </c>
      <c r="Z49" s="94">
        <v>-74.61</v>
      </c>
      <c r="AA49" s="95">
        <v>64479837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21395220</v>
      </c>
      <c r="D57" s="344">
        <f aca="true" t="shared" si="13" ref="D57:AA57">+D58</f>
        <v>0</v>
      </c>
      <c r="E57" s="343">
        <f t="shared" si="13"/>
        <v>14000000</v>
      </c>
      <c r="F57" s="345">
        <f t="shared" si="13"/>
        <v>22000000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1187299</v>
      </c>
      <c r="Q57" s="343">
        <f t="shared" si="13"/>
        <v>17500</v>
      </c>
      <c r="R57" s="345">
        <f t="shared" si="13"/>
        <v>1204799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1204799</v>
      </c>
      <c r="X57" s="343">
        <f t="shared" si="13"/>
        <v>16500000</v>
      </c>
      <c r="Y57" s="345">
        <f t="shared" si="13"/>
        <v>-15295201</v>
      </c>
      <c r="Z57" s="336">
        <f>+IF(X57&lt;&gt;0,+(Y57/X57)*100,0)</f>
        <v>-92.69818787878788</v>
      </c>
      <c r="AA57" s="350">
        <f t="shared" si="13"/>
        <v>22000000</v>
      </c>
    </row>
    <row r="58" spans="1:27" ht="12.75">
      <c r="A58" s="361" t="s">
        <v>217</v>
      </c>
      <c r="B58" s="136"/>
      <c r="C58" s="60">
        <v>21395220</v>
      </c>
      <c r="D58" s="340"/>
      <c r="E58" s="60">
        <v>14000000</v>
      </c>
      <c r="F58" s="59">
        <v>22000000</v>
      </c>
      <c r="G58" s="59"/>
      <c r="H58" s="60"/>
      <c r="I58" s="60"/>
      <c r="J58" s="59"/>
      <c r="K58" s="59"/>
      <c r="L58" s="60"/>
      <c r="M58" s="60"/>
      <c r="N58" s="59"/>
      <c r="O58" s="59"/>
      <c r="P58" s="60">
        <v>1187299</v>
      </c>
      <c r="Q58" s="60">
        <v>17500</v>
      </c>
      <c r="R58" s="59">
        <v>1204799</v>
      </c>
      <c r="S58" s="59"/>
      <c r="T58" s="60"/>
      <c r="U58" s="60"/>
      <c r="V58" s="59"/>
      <c r="W58" s="59">
        <v>1204799</v>
      </c>
      <c r="X58" s="60">
        <v>16500000</v>
      </c>
      <c r="Y58" s="59">
        <v>-15295201</v>
      </c>
      <c r="Z58" s="61">
        <v>-92.7</v>
      </c>
      <c r="AA58" s="62">
        <v>22000000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1659984248</v>
      </c>
      <c r="D60" s="346">
        <f t="shared" si="14"/>
        <v>0</v>
      </c>
      <c r="E60" s="219">
        <f t="shared" si="14"/>
        <v>2658390901</v>
      </c>
      <c r="F60" s="264">
        <f t="shared" si="14"/>
        <v>2841991854</v>
      </c>
      <c r="G60" s="264">
        <f t="shared" si="14"/>
        <v>34346</v>
      </c>
      <c r="H60" s="219">
        <f t="shared" si="14"/>
        <v>45210142</v>
      </c>
      <c r="I60" s="219">
        <f t="shared" si="14"/>
        <v>45239787</v>
      </c>
      <c r="J60" s="264">
        <f t="shared" si="14"/>
        <v>90484275</v>
      </c>
      <c r="K60" s="264">
        <f t="shared" si="14"/>
        <v>86428380</v>
      </c>
      <c r="L60" s="219">
        <f t="shared" si="14"/>
        <v>175400337</v>
      </c>
      <c r="M60" s="219">
        <f t="shared" si="14"/>
        <v>147122564</v>
      </c>
      <c r="N60" s="264">
        <f t="shared" si="14"/>
        <v>408951281</v>
      </c>
      <c r="O60" s="264">
        <f t="shared" si="14"/>
        <v>34781360</v>
      </c>
      <c r="P60" s="219">
        <f t="shared" si="14"/>
        <v>91556287</v>
      </c>
      <c r="Q60" s="219">
        <f t="shared" si="14"/>
        <v>109903306</v>
      </c>
      <c r="R60" s="264">
        <f t="shared" si="14"/>
        <v>236240953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735676509</v>
      </c>
      <c r="X60" s="219">
        <f t="shared" si="14"/>
        <v>2131493892</v>
      </c>
      <c r="Y60" s="264">
        <f t="shared" si="14"/>
        <v>-1395817383</v>
      </c>
      <c r="Z60" s="337">
        <f>+IF(X60&lt;&gt;0,+(Y60/X60)*100,0)</f>
        <v>-65.48540383994683</v>
      </c>
      <c r="AA60" s="232">
        <f>+AA57+AA54+AA51+AA40+AA37+AA34+AA22+AA5</f>
        <v>2841991854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771867793</v>
      </c>
      <c r="D5" s="357">
        <f t="shared" si="0"/>
        <v>0</v>
      </c>
      <c r="E5" s="356">
        <f t="shared" si="0"/>
        <v>354720707</v>
      </c>
      <c r="F5" s="358">
        <f t="shared" si="0"/>
        <v>427998932</v>
      </c>
      <c r="G5" s="358">
        <f t="shared" si="0"/>
        <v>-218425</v>
      </c>
      <c r="H5" s="356">
        <f t="shared" si="0"/>
        <v>5097335</v>
      </c>
      <c r="I5" s="356">
        <f t="shared" si="0"/>
        <v>25522892</v>
      </c>
      <c r="J5" s="358">
        <f t="shared" si="0"/>
        <v>30401802</v>
      </c>
      <c r="K5" s="358">
        <f t="shared" si="0"/>
        <v>51739843</v>
      </c>
      <c r="L5" s="356">
        <f t="shared" si="0"/>
        <v>43227338</v>
      </c>
      <c r="M5" s="356">
        <f t="shared" si="0"/>
        <v>22076470</v>
      </c>
      <c r="N5" s="358">
        <f t="shared" si="0"/>
        <v>117043651</v>
      </c>
      <c r="O5" s="358">
        <f t="shared" si="0"/>
        <v>72108354</v>
      </c>
      <c r="P5" s="356">
        <f t="shared" si="0"/>
        <v>30320428</v>
      </c>
      <c r="Q5" s="356">
        <f t="shared" si="0"/>
        <v>57445895</v>
      </c>
      <c r="R5" s="358">
        <f t="shared" si="0"/>
        <v>159874677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307320130</v>
      </c>
      <c r="X5" s="356">
        <f t="shared" si="0"/>
        <v>320999199</v>
      </c>
      <c r="Y5" s="358">
        <f t="shared" si="0"/>
        <v>-13679069</v>
      </c>
      <c r="Z5" s="359">
        <f>+IF(X5&lt;&gt;0,+(Y5/X5)*100,0)</f>
        <v>-4.2614028454320225</v>
      </c>
      <c r="AA5" s="360">
        <f>+AA6+AA8+AA11+AA13+AA15</f>
        <v>427998932</v>
      </c>
    </row>
    <row r="6" spans="1:27" ht="12.75">
      <c r="A6" s="361" t="s">
        <v>205</v>
      </c>
      <c r="B6" s="142"/>
      <c r="C6" s="60">
        <f>+C7</f>
        <v>1088044</v>
      </c>
      <c r="D6" s="340">
        <f aca="true" t="shared" si="1" ref="D6:AA6">+D7</f>
        <v>0</v>
      </c>
      <c r="E6" s="60">
        <f t="shared" si="1"/>
        <v>249229160</v>
      </c>
      <c r="F6" s="59">
        <f t="shared" si="1"/>
        <v>332691160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301641</v>
      </c>
      <c r="P6" s="60">
        <f t="shared" si="1"/>
        <v>42276</v>
      </c>
      <c r="Q6" s="60">
        <f t="shared" si="1"/>
        <v>174131</v>
      </c>
      <c r="R6" s="59">
        <f t="shared" si="1"/>
        <v>518048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518048</v>
      </c>
      <c r="X6" s="60">
        <f t="shared" si="1"/>
        <v>249518370</v>
      </c>
      <c r="Y6" s="59">
        <f t="shared" si="1"/>
        <v>-249000322</v>
      </c>
      <c r="Z6" s="61">
        <f>+IF(X6&lt;&gt;0,+(Y6/X6)*100,0)</f>
        <v>-99.79238081749251</v>
      </c>
      <c r="AA6" s="62">
        <f t="shared" si="1"/>
        <v>332691160</v>
      </c>
    </row>
    <row r="7" spans="1:27" ht="12.75">
      <c r="A7" s="291" t="s">
        <v>229</v>
      </c>
      <c r="B7" s="142"/>
      <c r="C7" s="60">
        <v>1088044</v>
      </c>
      <c r="D7" s="340"/>
      <c r="E7" s="60">
        <v>249229160</v>
      </c>
      <c r="F7" s="59">
        <v>332691160</v>
      </c>
      <c r="G7" s="59"/>
      <c r="H7" s="60"/>
      <c r="I7" s="60"/>
      <c r="J7" s="59"/>
      <c r="K7" s="59"/>
      <c r="L7" s="60"/>
      <c r="M7" s="60"/>
      <c r="N7" s="59"/>
      <c r="O7" s="59">
        <v>301641</v>
      </c>
      <c r="P7" s="60">
        <v>42276</v>
      </c>
      <c r="Q7" s="60">
        <v>174131</v>
      </c>
      <c r="R7" s="59">
        <v>518048</v>
      </c>
      <c r="S7" s="59"/>
      <c r="T7" s="60"/>
      <c r="U7" s="60"/>
      <c r="V7" s="59"/>
      <c r="W7" s="59">
        <v>518048</v>
      </c>
      <c r="X7" s="60">
        <v>249518370</v>
      </c>
      <c r="Y7" s="59">
        <v>-249000322</v>
      </c>
      <c r="Z7" s="61">
        <v>-99.79</v>
      </c>
      <c r="AA7" s="62">
        <v>332691160</v>
      </c>
    </row>
    <row r="8" spans="1:27" ht="12.75">
      <c r="A8" s="361" t="s">
        <v>206</v>
      </c>
      <c r="B8" s="142"/>
      <c r="C8" s="60">
        <f aca="true" t="shared" si="2" ref="C8:Y8">SUM(C9:C10)</f>
        <v>331745253</v>
      </c>
      <c r="D8" s="340">
        <f t="shared" si="2"/>
        <v>0</v>
      </c>
      <c r="E8" s="60">
        <f t="shared" si="2"/>
        <v>35000000</v>
      </c>
      <c r="F8" s="59">
        <f t="shared" si="2"/>
        <v>31476225</v>
      </c>
      <c r="G8" s="59">
        <f t="shared" si="2"/>
        <v>-239084</v>
      </c>
      <c r="H8" s="60">
        <f t="shared" si="2"/>
        <v>5037647</v>
      </c>
      <c r="I8" s="60">
        <f t="shared" si="2"/>
        <v>21184549</v>
      </c>
      <c r="J8" s="59">
        <f t="shared" si="2"/>
        <v>25983112</v>
      </c>
      <c r="K8" s="59">
        <f t="shared" si="2"/>
        <v>35945347</v>
      </c>
      <c r="L8" s="60">
        <f t="shared" si="2"/>
        <v>35636292</v>
      </c>
      <c r="M8" s="60">
        <f t="shared" si="2"/>
        <v>18301114</v>
      </c>
      <c r="N8" s="59">
        <f t="shared" si="2"/>
        <v>89882753</v>
      </c>
      <c r="O8" s="59">
        <f t="shared" si="2"/>
        <v>16271755</v>
      </c>
      <c r="P8" s="60">
        <f t="shared" si="2"/>
        <v>13751031</v>
      </c>
      <c r="Q8" s="60">
        <f t="shared" si="2"/>
        <v>36621750</v>
      </c>
      <c r="R8" s="59">
        <f t="shared" si="2"/>
        <v>66644536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182510401</v>
      </c>
      <c r="X8" s="60">
        <f t="shared" si="2"/>
        <v>23607169</v>
      </c>
      <c r="Y8" s="59">
        <f t="shared" si="2"/>
        <v>158903232</v>
      </c>
      <c r="Z8" s="61">
        <f>+IF(X8&lt;&gt;0,+(Y8/X8)*100,0)</f>
        <v>673.1143069293908</v>
      </c>
      <c r="AA8" s="62">
        <f>SUM(AA9:AA10)</f>
        <v>31476225</v>
      </c>
    </row>
    <row r="9" spans="1:27" ht="12.75">
      <c r="A9" s="291" t="s">
        <v>230</v>
      </c>
      <c r="B9" s="142"/>
      <c r="C9" s="60">
        <v>275114230</v>
      </c>
      <c r="D9" s="340"/>
      <c r="E9" s="60">
        <v>35000000</v>
      </c>
      <c r="F9" s="59">
        <v>31476225</v>
      </c>
      <c r="G9" s="59">
        <v>9996</v>
      </c>
      <c r="H9" s="60">
        <v>4809299</v>
      </c>
      <c r="I9" s="60">
        <v>20925977</v>
      </c>
      <c r="J9" s="59">
        <v>25745272</v>
      </c>
      <c r="K9" s="59">
        <v>35327512</v>
      </c>
      <c r="L9" s="60">
        <v>33584730</v>
      </c>
      <c r="M9" s="60">
        <v>12368697</v>
      </c>
      <c r="N9" s="59">
        <v>81280939</v>
      </c>
      <c r="O9" s="59">
        <v>16149735</v>
      </c>
      <c r="P9" s="60">
        <v>12307937</v>
      </c>
      <c r="Q9" s="60">
        <v>30336976</v>
      </c>
      <c r="R9" s="59">
        <v>58794648</v>
      </c>
      <c r="S9" s="59"/>
      <c r="T9" s="60"/>
      <c r="U9" s="60"/>
      <c r="V9" s="59"/>
      <c r="W9" s="59">
        <v>165820859</v>
      </c>
      <c r="X9" s="60">
        <v>23607169</v>
      </c>
      <c r="Y9" s="59">
        <v>142213690</v>
      </c>
      <c r="Z9" s="61">
        <v>602.42</v>
      </c>
      <c r="AA9" s="62">
        <v>31476225</v>
      </c>
    </row>
    <row r="10" spans="1:27" ht="12.75">
      <c r="A10" s="291" t="s">
        <v>231</v>
      </c>
      <c r="B10" s="142"/>
      <c r="C10" s="60">
        <v>56631023</v>
      </c>
      <c r="D10" s="340"/>
      <c r="E10" s="60"/>
      <c r="F10" s="59"/>
      <c r="G10" s="59">
        <v>-249080</v>
      </c>
      <c r="H10" s="60">
        <v>228348</v>
      </c>
      <c r="I10" s="60">
        <v>258572</v>
      </c>
      <c r="J10" s="59">
        <v>237840</v>
      </c>
      <c r="K10" s="59">
        <v>617835</v>
      </c>
      <c r="L10" s="60">
        <v>2051562</v>
      </c>
      <c r="M10" s="60">
        <v>5932417</v>
      </c>
      <c r="N10" s="59">
        <v>8601814</v>
      </c>
      <c r="O10" s="59">
        <v>122020</v>
      </c>
      <c r="P10" s="60">
        <v>1443094</v>
      </c>
      <c r="Q10" s="60">
        <v>6284774</v>
      </c>
      <c r="R10" s="59">
        <v>7849888</v>
      </c>
      <c r="S10" s="59"/>
      <c r="T10" s="60"/>
      <c r="U10" s="60"/>
      <c r="V10" s="59"/>
      <c r="W10" s="59">
        <v>16689542</v>
      </c>
      <c r="X10" s="60"/>
      <c r="Y10" s="59">
        <v>16689542</v>
      </c>
      <c r="Z10" s="61"/>
      <c r="AA10" s="62"/>
    </row>
    <row r="11" spans="1:27" ht="12.75">
      <c r="A11" s="361" t="s">
        <v>207</v>
      </c>
      <c r="B11" s="142"/>
      <c r="C11" s="362">
        <f>+C12</f>
        <v>370506784</v>
      </c>
      <c r="D11" s="363">
        <f aca="true" t="shared" si="3" ref="D11:AA11">+D12</f>
        <v>0</v>
      </c>
      <c r="E11" s="362">
        <f t="shared" si="3"/>
        <v>12000000</v>
      </c>
      <c r="F11" s="364">
        <f t="shared" si="3"/>
        <v>14400000</v>
      </c>
      <c r="G11" s="364">
        <f t="shared" si="3"/>
        <v>20659</v>
      </c>
      <c r="H11" s="362">
        <f t="shared" si="3"/>
        <v>59688</v>
      </c>
      <c r="I11" s="362">
        <f t="shared" si="3"/>
        <v>1387851</v>
      </c>
      <c r="J11" s="364">
        <f t="shared" si="3"/>
        <v>1468198</v>
      </c>
      <c r="K11" s="364">
        <f t="shared" si="3"/>
        <v>6787108</v>
      </c>
      <c r="L11" s="362">
        <f t="shared" si="3"/>
        <v>1081891</v>
      </c>
      <c r="M11" s="362">
        <f t="shared" si="3"/>
        <v>3072878</v>
      </c>
      <c r="N11" s="364">
        <f t="shared" si="3"/>
        <v>10941877</v>
      </c>
      <c r="O11" s="364">
        <f t="shared" si="3"/>
        <v>43384845</v>
      </c>
      <c r="P11" s="362">
        <f t="shared" si="3"/>
        <v>5926789</v>
      </c>
      <c r="Q11" s="362">
        <f t="shared" si="3"/>
        <v>18155451</v>
      </c>
      <c r="R11" s="364">
        <f t="shared" si="3"/>
        <v>67467085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79877160</v>
      </c>
      <c r="X11" s="362">
        <f t="shared" si="3"/>
        <v>10800000</v>
      </c>
      <c r="Y11" s="364">
        <f t="shared" si="3"/>
        <v>69077160</v>
      </c>
      <c r="Z11" s="365">
        <f>+IF(X11&lt;&gt;0,+(Y11/X11)*100,0)</f>
        <v>639.6033333333334</v>
      </c>
      <c r="AA11" s="366">
        <f t="shared" si="3"/>
        <v>14400000</v>
      </c>
    </row>
    <row r="12" spans="1:27" ht="12.75">
      <c r="A12" s="291" t="s">
        <v>232</v>
      </c>
      <c r="B12" s="136"/>
      <c r="C12" s="60">
        <v>370506784</v>
      </c>
      <c r="D12" s="340"/>
      <c r="E12" s="60">
        <v>12000000</v>
      </c>
      <c r="F12" s="59">
        <v>14400000</v>
      </c>
      <c r="G12" s="59">
        <v>20659</v>
      </c>
      <c r="H12" s="60">
        <v>59688</v>
      </c>
      <c r="I12" s="60">
        <v>1387851</v>
      </c>
      <c r="J12" s="59">
        <v>1468198</v>
      </c>
      <c r="K12" s="59">
        <v>6787108</v>
      </c>
      <c r="L12" s="60">
        <v>1081891</v>
      </c>
      <c r="M12" s="60">
        <v>3072878</v>
      </c>
      <c r="N12" s="59">
        <v>10941877</v>
      </c>
      <c r="O12" s="59">
        <v>43384845</v>
      </c>
      <c r="P12" s="60">
        <v>5926789</v>
      </c>
      <c r="Q12" s="60">
        <v>18155451</v>
      </c>
      <c r="R12" s="59">
        <v>67467085</v>
      </c>
      <c r="S12" s="59"/>
      <c r="T12" s="60"/>
      <c r="U12" s="60"/>
      <c r="V12" s="59"/>
      <c r="W12" s="59">
        <v>79877160</v>
      </c>
      <c r="X12" s="60">
        <v>10800000</v>
      </c>
      <c r="Y12" s="59">
        <v>69077160</v>
      </c>
      <c r="Z12" s="61">
        <v>639.6</v>
      </c>
      <c r="AA12" s="62">
        <v>14400000</v>
      </c>
    </row>
    <row r="13" spans="1:27" ht="12.75">
      <c r="A13" s="361" t="s">
        <v>208</v>
      </c>
      <c r="B13" s="136"/>
      <c r="C13" s="275">
        <f>+C14</f>
        <v>11675308</v>
      </c>
      <c r="D13" s="341">
        <f aca="true" t="shared" si="4" ref="D13:AA13">+D14</f>
        <v>0</v>
      </c>
      <c r="E13" s="275">
        <f t="shared" si="4"/>
        <v>18991547</v>
      </c>
      <c r="F13" s="342">
        <f t="shared" si="4"/>
        <v>30131547</v>
      </c>
      <c r="G13" s="342">
        <f t="shared" si="4"/>
        <v>0</v>
      </c>
      <c r="H13" s="275">
        <f t="shared" si="4"/>
        <v>0</v>
      </c>
      <c r="I13" s="275">
        <f t="shared" si="4"/>
        <v>849432</v>
      </c>
      <c r="J13" s="342">
        <f t="shared" si="4"/>
        <v>849432</v>
      </c>
      <c r="K13" s="342">
        <f t="shared" si="4"/>
        <v>499326</v>
      </c>
      <c r="L13" s="275">
        <f t="shared" si="4"/>
        <v>65049</v>
      </c>
      <c r="M13" s="275">
        <f t="shared" si="4"/>
        <v>166278</v>
      </c>
      <c r="N13" s="342">
        <f t="shared" si="4"/>
        <v>730653</v>
      </c>
      <c r="O13" s="342">
        <f t="shared" si="4"/>
        <v>726013</v>
      </c>
      <c r="P13" s="275">
        <f t="shared" si="4"/>
        <v>1081894</v>
      </c>
      <c r="Q13" s="275">
        <f t="shared" si="4"/>
        <v>719676</v>
      </c>
      <c r="R13" s="342">
        <f t="shared" si="4"/>
        <v>2527583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4107668</v>
      </c>
      <c r="X13" s="275">
        <f t="shared" si="4"/>
        <v>22598660</v>
      </c>
      <c r="Y13" s="342">
        <f t="shared" si="4"/>
        <v>-18490992</v>
      </c>
      <c r="Z13" s="335">
        <f>+IF(X13&lt;&gt;0,+(Y13/X13)*100,0)</f>
        <v>-81.82340014850438</v>
      </c>
      <c r="AA13" s="273">
        <f t="shared" si="4"/>
        <v>30131547</v>
      </c>
    </row>
    <row r="14" spans="1:27" ht="12.75">
      <c r="A14" s="291" t="s">
        <v>233</v>
      </c>
      <c r="B14" s="136"/>
      <c r="C14" s="60">
        <v>11675308</v>
      </c>
      <c r="D14" s="340"/>
      <c r="E14" s="60">
        <v>18991547</v>
      </c>
      <c r="F14" s="59">
        <v>30131547</v>
      </c>
      <c r="G14" s="59"/>
      <c r="H14" s="60"/>
      <c r="I14" s="60">
        <v>849432</v>
      </c>
      <c r="J14" s="59">
        <v>849432</v>
      </c>
      <c r="K14" s="59">
        <v>499326</v>
      </c>
      <c r="L14" s="60">
        <v>65049</v>
      </c>
      <c r="M14" s="60">
        <v>166278</v>
      </c>
      <c r="N14" s="59">
        <v>730653</v>
      </c>
      <c r="O14" s="59">
        <v>726013</v>
      </c>
      <c r="P14" s="60">
        <v>1081894</v>
      </c>
      <c r="Q14" s="60">
        <v>719676</v>
      </c>
      <c r="R14" s="59">
        <v>2527583</v>
      </c>
      <c r="S14" s="59"/>
      <c r="T14" s="60"/>
      <c r="U14" s="60"/>
      <c r="V14" s="59"/>
      <c r="W14" s="59">
        <v>4107668</v>
      </c>
      <c r="X14" s="60">
        <v>22598660</v>
      </c>
      <c r="Y14" s="59">
        <v>-18490992</v>
      </c>
      <c r="Z14" s="61">
        <v>-81.82</v>
      </c>
      <c r="AA14" s="62">
        <v>30131547</v>
      </c>
    </row>
    <row r="15" spans="1:27" ht="12.75">
      <c r="A15" s="361" t="s">
        <v>209</v>
      </c>
      <c r="B15" s="136"/>
      <c r="C15" s="60">
        <f aca="true" t="shared" si="5" ref="C15:Y15">SUM(C16:C20)</f>
        <v>56852404</v>
      </c>
      <c r="D15" s="340">
        <f t="shared" si="5"/>
        <v>0</v>
      </c>
      <c r="E15" s="60">
        <f t="shared" si="5"/>
        <v>39500000</v>
      </c>
      <c r="F15" s="59">
        <f t="shared" si="5"/>
        <v>19300000</v>
      </c>
      <c r="G15" s="59">
        <f t="shared" si="5"/>
        <v>0</v>
      </c>
      <c r="H15" s="60">
        <f t="shared" si="5"/>
        <v>0</v>
      </c>
      <c r="I15" s="60">
        <f t="shared" si="5"/>
        <v>2101060</v>
      </c>
      <c r="J15" s="59">
        <f t="shared" si="5"/>
        <v>2101060</v>
      </c>
      <c r="K15" s="59">
        <f t="shared" si="5"/>
        <v>8508062</v>
      </c>
      <c r="L15" s="60">
        <f t="shared" si="5"/>
        <v>6444106</v>
      </c>
      <c r="M15" s="60">
        <f t="shared" si="5"/>
        <v>536200</v>
      </c>
      <c r="N15" s="59">
        <f t="shared" si="5"/>
        <v>15488368</v>
      </c>
      <c r="O15" s="59">
        <f t="shared" si="5"/>
        <v>11424100</v>
      </c>
      <c r="P15" s="60">
        <f t="shared" si="5"/>
        <v>9518438</v>
      </c>
      <c r="Q15" s="60">
        <f t="shared" si="5"/>
        <v>1774887</v>
      </c>
      <c r="R15" s="59">
        <f t="shared" si="5"/>
        <v>22717425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40306853</v>
      </c>
      <c r="X15" s="60">
        <f t="shared" si="5"/>
        <v>14475000</v>
      </c>
      <c r="Y15" s="59">
        <f t="shared" si="5"/>
        <v>25831853</v>
      </c>
      <c r="Z15" s="61">
        <f>+IF(X15&lt;&gt;0,+(Y15/X15)*100,0)</f>
        <v>178.45839723661484</v>
      </c>
      <c r="AA15" s="62">
        <f>SUM(AA16:AA20)</f>
        <v>19300000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>
        <v>12000000</v>
      </c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56852404</v>
      </c>
      <c r="D20" s="340"/>
      <c r="E20" s="60">
        <v>27500000</v>
      </c>
      <c r="F20" s="59">
        <v>19300000</v>
      </c>
      <c r="G20" s="59"/>
      <c r="H20" s="60"/>
      <c r="I20" s="60">
        <v>2101060</v>
      </c>
      <c r="J20" s="59">
        <v>2101060</v>
      </c>
      <c r="K20" s="59">
        <v>8508062</v>
      </c>
      <c r="L20" s="60">
        <v>6444106</v>
      </c>
      <c r="M20" s="60">
        <v>536200</v>
      </c>
      <c r="N20" s="59">
        <v>15488368</v>
      </c>
      <c r="O20" s="59">
        <v>11424100</v>
      </c>
      <c r="P20" s="60">
        <v>9518438</v>
      </c>
      <c r="Q20" s="60">
        <v>1774887</v>
      </c>
      <c r="R20" s="59">
        <v>22717425</v>
      </c>
      <c r="S20" s="59"/>
      <c r="T20" s="60"/>
      <c r="U20" s="60"/>
      <c r="V20" s="59"/>
      <c r="W20" s="59">
        <v>40306853</v>
      </c>
      <c r="X20" s="60">
        <v>14475000</v>
      </c>
      <c r="Y20" s="59">
        <v>25831853</v>
      </c>
      <c r="Z20" s="61">
        <v>178.46</v>
      </c>
      <c r="AA20" s="62">
        <v>19300000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55784157</v>
      </c>
      <c r="D22" s="344">
        <f t="shared" si="6"/>
        <v>0</v>
      </c>
      <c r="E22" s="343">
        <f t="shared" si="6"/>
        <v>81000000</v>
      </c>
      <c r="F22" s="345">
        <f t="shared" si="6"/>
        <v>47877139</v>
      </c>
      <c r="G22" s="345">
        <f t="shared" si="6"/>
        <v>497622</v>
      </c>
      <c r="H22" s="343">
        <f t="shared" si="6"/>
        <v>225683</v>
      </c>
      <c r="I22" s="343">
        <f t="shared" si="6"/>
        <v>728432</v>
      </c>
      <c r="J22" s="345">
        <f t="shared" si="6"/>
        <v>1451737</v>
      </c>
      <c r="K22" s="345">
        <f t="shared" si="6"/>
        <v>122500</v>
      </c>
      <c r="L22" s="343">
        <f t="shared" si="6"/>
        <v>75243</v>
      </c>
      <c r="M22" s="343">
        <f t="shared" si="6"/>
        <v>158369</v>
      </c>
      <c r="N22" s="345">
        <f t="shared" si="6"/>
        <v>356112</v>
      </c>
      <c r="O22" s="345">
        <f t="shared" si="6"/>
        <v>954729</v>
      </c>
      <c r="P22" s="343">
        <f t="shared" si="6"/>
        <v>20100</v>
      </c>
      <c r="Q22" s="343">
        <f t="shared" si="6"/>
        <v>3486469</v>
      </c>
      <c r="R22" s="345">
        <f t="shared" si="6"/>
        <v>4461298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6269147</v>
      </c>
      <c r="X22" s="343">
        <f t="shared" si="6"/>
        <v>35907854</v>
      </c>
      <c r="Y22" s="345">
        <f t="shared" si="6"/>
        <v>-29638707</v>
      </c>
      <c r="Z22" s="336">
        <f>+IF(X22&lt;&gt;0,+(Y22/X22)*100,0)</f>
        <v>-82.54101456466879</v>
      </c>
      <c r="AA22" s="350">
        <f>SUM(AA23:AA32)</f>
        <v>47877139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32000000</v>
      </c>
      <c r="F24" s="59">
        <v>19177139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14382854</v>
      </c>
      <c r="Y24" s="59">
        <v>-14382854</v>
      </c>
      <c r="Z24" s="61">
        <v>-100</v>
      </c>
      <c r="AA24" s="62">
        <v>19177139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>
        <v>24500000</v>
      </c>
      <c r="F30" s="59">
        <v>7900000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5925000</v>
      </c>
      <c r="Y30" s="59">
        <v>-5925000</v>
      </c>
      <c r="Z30" s="61">
        <v>-100</v>
      </c>
      <c r="AA30" s="62">
        <v>7900000</v>
      </c>
    </row>
    <row r="31" spans="1:27" ht="12.75">
      <c r="A31" s="361" t="s">
        <v>245</v>
      </c>
      <c r="B31" s="300"/>
      <c r="C31" s="60">
        <v>1589815</v>
      </c>
      <c r="D31" s="340"/>
      <c r="E31" s="60">
        <v>20000000</v>
      </c>
      <c r="F31" s="59">
        <v>500000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375000</v>
      </c>
      <c r="Y31" s="59">
        <v>-375000</v>
      </c>
      <c r="Z31" s="61">
        <v>-100</v>
      </c>
      <c r="AA31" s="62">
        <v>500000</v>
      </c>
    </row>
    <row r="32" spans="1:27" ht="12.75">
      <c r="A32" s="361" t="s">
        <v>93</v>
      </c>
      <c r="B32" s="136"/>
      <c r="C32" s="60">
        <v>54194342</v>
      </c>
      <c r="D32" s="340"/>
      <c r="E32" s="60">
        <v>4500000</v>
      </c>
      <c r="F32" s="59">
        <v>20300000</v>
      </c>
      <c r="G32" s="59">
        <v>497622</v>
      </c>
      <c r="H32" s="60">
        <v>225683</v>
      </c>
      <c r="I32" s="60">
        <v>728432</v>
      </c>
      <c r="J32" s="59">
        <v>1451737</v>
      </c>
      <c r="K32" s="59">
        <v>122500</v>
      </c>
      <c r="L32" s="60">
        <v>75243</v>
      </c>
      <c r="M32" s="60">
        <v>158369</v>
      </c>
      <c r="N32" s="59">
        <v>356112</v>
      </c>
      <c r="O32" s="59">
        <v>954729</v>
      </c>
      <c r="P32" s="60">
        <v>20100</v>
      </c>
      <c r="Q32" s="60">
        <v>3486469</v>
      </c>
      <c r="R32" s="59">
        <v>4461298</v>
      </c>
      <c r="S32" s="59"/>
      <c r="T32" s="60"/>
      <c r="U32" s="60"/>
      <c r="V32" s="59"/>
      <c r="W32" s="59">
        <v>6269147</v>
      </c>
      <c r="X32" s="60">
        <v>15225000</v>
      </c>
      <c r="Y32" s="59">
        <v>-8955853</v>
      </c>
      <c r="Z32" s="61">
        <v>-58.82</v>
      </c>
      <c r="AA32" s="62">
        <v>20300000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596235323</v>
      </c>
      <c r="D37" s="344">
        <f aca="true" t="shared" si="8" ref="D37:AA37">+D38</f>
        <v>0</v>
      </c>
      <c r="E37" s="343">
        <f t="shared" si="8"/>
        <v>363422432</v>
      </c>
      <c r="F37" s="345">
        <f t="shared" si="8"/>
        <v>347172432</v>
      </c>
      <c r="G37" s="345">
        <f t="shared" si="8"/>
        <v>-983820</v>
      </c>
      <c r="H37" s="343">
        <f t="shared" si="8"/>
        <v>10503381</v>
      </c>
      <c r="I37" s="343">
        <f t="shared" si="8"/>
        <v>6515356</v>
      </c>
      <c r="J37" s="345">
        <f t="shared" si="8"/>
        <v>16034917</v>
      </c>
      <c r="K37" s="345">
        <f t="shared" si="8"/>
        <v>15972882</v>
      </c>
      <c r="L37" s="343">
        <f t="shared" si="8"/>
        <v>35252197</v>
      </c>
      <c r="M37" s="343">
        <f t="shared" si="8"/>
        <v>130778103</v>
      </c>
      <c r="N37" s="345">
        <f t="shared" si="8"/>
        <v>182003182</v>
      </c>
      <c r="O37" s="345">
        <f t="shared" si="8"/>
        <v>6108567</v>
      </c>
      <c r="P37" s="343">
        <f t="shared" si="8"/>
        <v>23202864</v>
      </c>
      <c r="Q37" s="343">
        <f t="shared" si="8"/>
        <v>107445989</v>
      </c>
      <c r="R37" s="345">
        <f t="shared" si="8"/>
        <v>136757420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334795519</v>
      </c>
      <c r="X37" s="343">
        <f t="shared" si="8"/>
        <v>260379324</v>
      </c>
      <c r="Y37" s="345">
        <f t="shared" si="8"/>
        <v>74416195</v>
      </c>
      <c r="Z37" s="336">
        <f>+IF(X37&lt;&gt;0,+(Y37/X37)*100,0)</f>
        <v>28.579917121222724</v>
      </c>
      <c r="AA37" s="350">
        <f t="shared" si="8"/>
        <v>347172432</v>
      </c>
    </row>
    <row r="38" spans="1:27" ht="12.75">
      <c r="A38" s="361" t="s">
        <v>213</v>
      </c>
      <c r="B38" s="142"/>
      <c r="C38" s="60">
        <v>596235323</v>
      </c>
      <c r="D38" s="340"/>
      <c r="E38" s="60">
        <v>363422432</v>
      </c>
      <c r="F38" s="59">
        <v>347172432</v>
      </c>
      <c r="G38" s="59">
        <v>-983820</v>
      </c>
      <c r="H38" s="60">
        <v>10503381</v>
      </c>
      <c r="I38" s="60">
        <v>6515356</v>
      </c>
      <c r="J38" s="59">
        <v>16034917</v>
      </c>
      <c r="K38" s="59">
        <v>15972882</v>
      </c>
      <c r="L38" s="60">
        <v>35252197</v>
      </c>
      <c r="M38" s="60">
        <v>130778103</v>
      </c>
      <c r="N38" s="59">
        <v>182003182</v>
      </c>
      <c r="O38" s="59">
        <v>6108567</v>
      </c>
      <c r="P38" s="60">
        <v>23202864</v>
      </c>
      <c r="Q38" s="60">
        <v>107445989</v>
      </c>
      <c r="R38" s="59">
        <v>136757420</v>
      </c>
      <c r="S38" s="59"/>
      <c r="T38" s="60"/>
      <c r="U38" s="60"/>
      <c r="V38" s="59"/>
      <c r="W38" s="59">
        <v>334795519</v>
      </c>
      <c r="X38" s="60">
        <v>260379324</v>
      </c>
      <c r="Y38" s="59">
        <v>74416195</v>
      </c>
      <c r="Z38" s="61">
        <v>28.58</v>
      </c>
      <c r="AA38" s="62">
        <v>347172432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110762752</v>
      </c>
      <c r="D40" s="344">
        <f t="shared" si="9"/>
        <v>0</v>
      </c>
      <c r="E40" s="343">
        <f t="shared" si="9"/>
        <v>402750000</v>
      </c>
      <c r="F40" s="345">
        <f t="shared" si="9"/>
        <v>58159687</v>
      </c>
      <c r="G40" s="345">
        <f t="shared" si="9"/>
        <v>227000</v>
      </c>
      <c r="H40" s="343">
        <f t="shared" si="9"/>
        <v>0</v>
      </c>
      <c r="I40" s="343">
        <f t="shared" si="9"/>
        <v>0</v>
      </c>
      <c r="J40" s="345">
        <f t="shared" si="9"/>
        <v>227000</v>
      </c>
      <c r="K40" s="345">
        <f t="shared" si="9"/>
        <v>76292</v>
      </c>
      <c r="L40" s="343">
        <f t="shared" si="9"/>
        <v>227935</v>
      </c>
      <c r="M40" s="343">
        <f t="shared" si="9"/>
        <v>5806566</v>
      </c>
      <c r="N40" s="345">
        <f t="shared" si="9"/>
        <v>6110793</v>
      </c>
      <c r="O40" s="345">
        <f t="shared" si="9"/>
        <v>1587998</v>
      </c>
      <c r="P40" s="343">
        <f t="shared" si="9"/>
        <v>8223895</v>
      </c>
      <c r="Q40" s="343">
        <f t="shared" si="9"/>
        <v>13903427</v>
      </c>
      <c r="R40" s="345">
        <f t="shared" si="9"/>
        <v>23715320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30053113</v>
      </c>
      <c r="X40" s="343">
        <f t="shared" si="9"/>
        <v>43619765</v>
      </c>
      <c r="Y40" s="345">
        <f t="shared" si="9"/>
        <v>-13566652</v>
      </c>
      <c r="Z40" s="336">
        <f>+IF(X40&lt;&gt;0,+(Y40/X40)*100,0)</f>
        <v>-31.10207494240283</v>
      </c>
      <c r="AA40" s="350">
        <f>SUM(AA41:AA49)</f>
        <v>58159687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2715079</v>
      </c>
      <c r="D43" s="369"/>
      <c r="E43" s="305">
        <v>5000000</v>
      </c>
      <c r="F43" s="370"/>
      <c r="G43" s="370">
        <v>227000</v>
      </c>
      <c r="H43" s="305"/>
      <c r="I43" s="305"/>
      <c r="J43" s="370">
        <v>227000</v>
      </c>
      <c r="K43" s="370"/>
      <c r="L43" s="305"/>
      <c r="M43" s="305">
        <v>1573088</v>
      </c>
      <c r="N43" s="370">
        <v>1573088</v>
      </c>
      <c r="O43" s="370"/>
      <c r="P43" s="305"/>
      <c r="Q43" s="305">
        <v>61500</v>
      </c>
      <c r="R43" s="370">
        <v>61500</v>
      </c>
      <c r="S43" s="370"/>
      <c r="T43" s="305"/>
      <c r="U43" s="305"/>
      <c r="V43" s="370"/>
      <c r="W43" s="370">
        <v>1861588</v>
      </c>
      <c r="X43" s="305"/>
      <c r="Y43" s="370">
        <v>1861588</v>
      </c>
      <c r="Z43" s="371"/>
      <c r="AA43" s="303"/>
    </row>
    <row r="44" spans="1:27" ht="12.75">
      <c r="A44" s="361" t="s">
        <v>251</v>
      </c>
      <c r="B44" s="136"/>
      <c r="C44" s="60">
        <v>25202045</v>
      </c>
      <c r="D44" s="368"/>
      <c r="E44" s="54">
        <v>31500000</v>
      </c>
      <c r="F44" s="53">
        <v>19910000</v>
      </c>
      <c r="G44" s="53"/>
      <c r="H44" s="54"/>
      <c r="I44" s="54"/>
      <c r="J44" s="53"/>
      <c r="K44" s="53">
        <v>59125</v>
      </c>
      <c r="L44" s="54">
        <v>26856</v>
      </c>
      <c r="M44" s="54">
        <v>476396</v>
      </c>
      <c r="N44" s="53">
        <v>562377</v>
      </c>
      <c r="O44" s="53">
        <v>1053422</v>
      </c>
      <c r="P44" s="54">
        <v>2265233</v>
      </c>
      <c r="Q44" s="54">
        <v>1667656</v>
      </c>
      <c r="R44" s="53">
        <v>4986311</v>
      </c>
      <c r="S44" s="53"/>
      <c r="T44" s="54"/>
      <c r="U44" s="54"/>
      <c r="V44" s="53"/>
      <c r="W44" s="53">
        <v>5548688</v>
      </c>
      <c r="X44" s="54">
        <v>14932500</v>
      </c>
      <c r="Y44" s="53">
        <v>-9383812</v>
      </c>
      <c r="Z44" s="94">
        <v>-62.84</v>
      </c>
      <c r="AA44" s="95">
        <v>19910000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>
        <v>2000000</v>
      </c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33601786</v>
      </c>
      <c r="D48" s="368"/>
      <c r="E48" s="54"/>
      <c r="F48" s="53">
        <v>20000000</v>
      </c>
      <c r="G48" s="53"/>
      <c r="H48" s="54"/>
      <c r="I48" s="54"/>
      <c r="J48" s="53"/>
      <c r="K48" s="53"/>
      <c r="L48" s="54">
        <v>201079</v>
      </c>
      <c r="M48" s="54">
        <v>955903</v>
      </c>
      <c r="N48" s="53">
        <v>1156982</v>
      </c>
      <c r="O48" s="53">
        <v>534576</v>
      </c>
      <c r="P48" s="54">
        <v>241161</v>
      </c>
      <c r="Q48" s="54">
        <v>1089662</v>
      </c>
      <c r="R48" s="53">
        <v>1865399</v>
      </c>
      <c r="S48" s="53"/>
      <c r="T48" s="54"/>
      <c r="U48" s="54"/>
      <c r="V48" s="53"/>
      <c r="W48" s="53">
        <v>3022381</v>
      </c>
      <c r="X48" s="54">
        <v>15000000</v>
      </c>
      <c r="Y48" s="53">
        <v>-11977619</v>
      </c>
      <c r="Z48" s="94">
        <v>-79.85</v>
      </c>
      <c r="AA48" s="95">
        <v>20000000</v>
      </c>
    </row>
    <row r="49" spans="1:27" ht="12.75">
      <c r="A49" s="361" t="s">
        <v>93</v>
      </c>
      <c r="B49" s="136"/>
      <c r="C49" s="54">
        <v>49243842</v>
      </c>
      <c r="D49" s="368"/>
      <c r="E49" s="54">
        <v>364250000</v>
      </c>
      <c r="F49" s="53">
        <v>18249687</v>
      </c>
      <c r="G49" s="53"/>
      <c r="H49" s="54"/>
      <c r="I49" s="54"/>
      <c r="J49" s="53"/>
      <c r="K49" s="53">
        <v>17167</v>
      </c>
      <c r="L49" s="54"/>
      <c r="M49" s="54">
        <v>2801179</v>
      </c>
      <c r="N49" s="53">
        <v>2818346</v>
      </c>
      <c r="O49" s="53"/>
      <c r="P49" s="54">
        <v>5717501</v>
      </c>
      <c r="Q49" s="54">
        <v>11084609</v>
      </c>
      <c r="R49" s="53">
        <v>16802110</v>
      </c>
      <c r="S49" s="53"/>
      <c r="T49" s="54"/>
      <c r="U49" s="54"/>
      <c r="V49" s="53"/>
      <c r="W49" s="53">
        <v>19620456</v>
      </c>
      <c r="X49" s="54">
        <v>13687265</v>
      </c>
      <c r="Y49" s="53">
        <v>5933191</v>
      </c>
      <c r="Z49" s="94">
        <v>43.35</v>
      </c>
      <c r="AA49" s="95">
        <v>18249687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1534650025</v>
      </c>
      <c r="D60" s="346">
        <f t="shared" si="14"/>
        <v>0</v>
      </c>
      <c r="E60" s="219">
        <f t="shared" si="14"/>
        <v>1201893139</v>
      </c>
      <c r="F60" s="264">
        <f t="shared" si="14"/>
        <v>881208190</v>
      </c>
      <c r="G60" s="264">
        <f t="shared" si="14"/>
        <v>-477623</v>
      </c>
      <c r="H60" s="219">
        <f t="shared" si="14"/>
        <v>15826399</v>
      </c>
      <c r="I60" s="219">
        <f t="shared" si="14"/>
        <v>32766680</v>
      </c>
      <c r="J60" s="264">
        <f t="shared" si="14"/>
        <v>48115456</v>
      </c>
      <c r="K60" s="264">
        <f t="shared" si="14"/>
        <v>67911517</v>
      </c>
      <c r="L60" s="219">
        <f t="shared" si="14"/>
        <v>78782713</v>
      </c>
      <c r="M60" s="219">
        <f t="shared" si="14"/>
        <v>158819508</v>
      </c>
      <c r="N60" s="264">
        <f t="shared" si="14"/>
        <v>305513738</v>
      </c>
      <c r="O60" s="264">
        <f t="shared" si="14"/>
        <v>80759648</v>
      </c>
      <c r="P60" s="219">
        <f t="shared" si="14"/>
        <v>61767287</v>
      </c>
      <c r="Q60" s="219">
        <f t="shared" si="14"/>
        <v>182281780</v>
      </c>
      <c r="R60" s="264">
        <f t="shared" si="14"/>
        <v>324808715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678437909</v>
      </c>
      <c r="X60" s="219">
        <f t="shared" si="14"/>
        <v>660906142</v>
      </c>
      <c r="Y60" s="264">
        <f t="shared" si="14"/>
        <v>17531767</v>
      </c>
      <c r="Z60" s="337">
        <f>+IF(X60&lt;&gt;0,+(Y60/X60)*100,0)</f>
        <v>2.652686347708356</v>
      </c>
      <c r="AA60" s="232">
        <f>+AA57+AA54+AA51+AA40+AA37+AA34+AA22+AA5</f>
        <v>881208190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2018-05-08T08:40:48Z</dcterms:created>
  <dcterms:modified xsi:type="dcterms:W3CDTF">2018-05-08T08:40:52Z</dcterms:modified>
  <cp:category/>
  <cp:version/>
  <cp:contentType/>
  <cp:contentStatus/>
</cp:coreProperties>
</file>