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<sst xmlns="http://schemas.openxmlformats.org/spreadsheetml/2006/main" count="857" uniqueCount="303">
  <si>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Dr Beyers Naude(EC101)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</si>
  <si>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</si>
  <si>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</si>
  <si>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</si>
  <si>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</si>
  <si>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</si>
  <si>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</si>
  <si>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</si>
  <si>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</si>
  <si>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</si>
  <si>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</si>
  <si>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</si>
  <si>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</si>
  <si>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</si>
  <si>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</si>
  <si>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</si>
  <si>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</si>
  <si>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</si>
  <si>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</si>
  <si>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</si>
  <si>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</si>
  <si>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</si>
  <si>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</si>
  <si>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</si>
  <si>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</si>
  <si>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</si>
  <si>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</si>
  <si>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</si>
  <si>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</si>
  <si>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</si>
  <si>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</si>
  <si>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</si>
  <si>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</si>
  <si>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</si>
  <si>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</si>
  <si>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</si>
  <si>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</si>
  <si>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</si>
  <si>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</si>
  <si>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</si>
  <si>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</si>
  <si>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</si>
  <si>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</si>
  <si>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</si>
  <si>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</si>
  <si>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</si>
  <si>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</si>
  <si>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</si>
  <si>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</si>
  <si>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</si>
  <si>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</si>
  <si>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</si>
  <si>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</si>
  <si>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</si>
  <si>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</si>
  <si>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</si>
  <si>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</si>
  <si>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</si>
  <si>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</si>
  <si>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</si>
  <si>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</si>
  <si>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</si>
  <si>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</si>
  <si>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</si>
  <si>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</si>
  <si>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</si>
  <si>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</si>
  <si>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</si>
  <si>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</si>
  <si>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</si>
  <si>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Dr Beyers Naude(EC101)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</si>
  <si>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</si>
  <si>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</si>
  <si>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</si>
  <si>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</si>
  <si>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</si>
  <si>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</si>
  <si>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</si>
  <si>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</si>
  <si>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</si>
  <si>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</si>
  <si>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</si>
  <si>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</si>
  <si>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</si>
  <si>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</si>
  <si>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</si>
  <si>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</si>
  <si>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</si>
  <si>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</si>
  <si>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</si>
  <si>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</si>
  <si>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</si>
  <si>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</si>
  <si>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</si>
  <si>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</si>
  <si>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</si>
  <si>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</si>
  <si>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</si>
  <si>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</si>
  <si>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</si>
  <si>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Dr Beyers Naude(EC101)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</si>
  <si>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</si>
  <si>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</si>
  <si>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</si>
  <si>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</si>
  <si>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</si>
  <si>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</si>
  <si>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</si>
  <si>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</si>
  <si>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</si>
  <si>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</si>
  <si>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</si>
  <si>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</si>
  <si>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</si>
  <si>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</si>
  <si>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</si>
  <si>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</si>
  <si>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</si>
  <si>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</si>
  <si>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</si>
  <si>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</si>
  <si>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</si>
  <si>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</si>
  <si>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</si>
  <si>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</si>
  <si>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</si>
  <si>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</si>
  <si>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</si>
  <si>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</si>
  <si>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Dr Beyers Naude(EC101)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</si>
  <si>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</si>
  <si>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</si>
  <si>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</si>
  <si>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</si>
  <si>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</si>
  <si>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</si>
  <si>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</si>
  <si>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</si>
  <si>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</si>
  <si>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</si>
  <si>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Dr Beyers Naude(EC101)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</si>
  <si>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</si>
  <si>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</si>
  <si>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</si>
  <si>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</si>
  <si>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</si>
  <si>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</si>
  <si>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</si>
  <si>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</si>
  <si>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</si>
  <si>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</si>
  <si>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</si>
  <si>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</si>
  <si>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</si>
  <si>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</si>
  <si>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</si>
  <si>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</si>
  <si>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</si>
  <si>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</si>
  <si>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</si>
  <si>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</si>
  <si>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</si>
  <si>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</si>
  <si>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</si>
  <si>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</si>
  <si>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</si>
  <si>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</si>
  <si>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</si>
  <si>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</si>
  <si>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</si>
  <si>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</si>
  <si>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</si>
  <si>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</si>
  <si>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</si>
  <si>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Dr Beyers Naude(EC101)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</si>
  <si>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</si>
  <si>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</si>
  <si>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</si>
  <si>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</si>
  <si>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</si>
  <si>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</si>
  <si>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</si>
  <si>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</si>
  <si>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</si>
  <si>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</si>
  <si>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</si>
  <si>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</si>
  <si>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</si>
  <si>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</si>
  <si>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</si>
  <si>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</si>
  <si>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</si>
  <si>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</si>
  <si>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</si>
  <si>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</si>
  <si>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</si>
  <si>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</si>
  <si>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</si>
  <si>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</si>
  <si>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</si>
  <si>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</si>
  <si>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</si>
  <si>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Dr Beyers Naude(EC101)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</si>
  <si>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</si>
  <si>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</si>
  <si>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</si>
  <si>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</si>
  <si>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</si>
  <si>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</si>
  <si>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</si>
  <si>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</si>
  <si>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</si>
  <si>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</si>
  <si>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</si>
  <si>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</si>
  <si>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</si>
  <si>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</si>
  <si>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</si>
  <si>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</si>
  <si>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</si>
  <si>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</si>
  <si>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</si>
  <si>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</si>
  <si>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</si>
  <si>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</si>
  <si>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</si>
  <si>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</si>
  <si>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Dr Beyers Naude(EC101)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</si>
  <si>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</si>
  <si>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</si>
  <si>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</si>
  <si>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</si>
  <si>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</si>
  <si>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</si>
  <si>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</si>
  <si>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</si>
  <si>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</si>
  <si>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</si>
  <si>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</si>
  <si>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</si>
  <si>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</si>
  <si>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</si>
  <si>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</si>
  <si>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</si>
  <si>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</si>
  <si>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</si>
  <si>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</si>
  <si>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</si>
  <si>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</si>
  <si>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</si>
  <si>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</si>
  <si>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</si>
  <si>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</si>
  <si>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</si>
  <si>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</si>
  <si>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</si>
  <si>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</si>
  <si>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</si>
  <si>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</si>
  <si>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</si>
  <si>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</si>
  <si>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</si>
  <si>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</si>
  <si>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Dr Beyers Naude(EC101)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</si>
  <si>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</si>
  <si>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</si>
  <si>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Dr Beyers Naude(EC101)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</si>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</sst>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21625697</v>
      </c>
      <c r="C5" s="19">
        <v>0</v>
      </c>
      <c r="D5" s="59">
        <v>43595320</v>
      </c>
      <c r="E5" s="60">
        <v>39444962</v>
      </c>
      <c r="F5" s="60">
        <v>33188040</v>
      </c>
      <c r="G5" s="60">
        <v>603830</v>
      </c>
      <c r="H5" s="60">
        <v>499061</v>
      </c>
      <c r="I5" s="60">
        <v>34290931</v>
      </c>
      <c r="J5" s="60">
        <v>578807</v>
      </c>
      <c r="K5" s="60">
        <v>571549</v>
      </c>
      <c r="L5" s="60">
        <v>571878</v>
      </c>
      <c r="M5" s="60">
        <v>1722234</v>
      </c>
      <c r="N5" s="60">
        <v>568061</v>
      </c>
      <c r="O5" s="60">
        <v>578747</v>
      </c>
      <c r="P5" s="60">
        <v>586143</v>
      </c>
      <c r="Q5" s="60">
        <v>1732951</v>
      </c>
      <c r="R5" s="60">
        <v>0</v>
      </c>
      <c r="S5" s="60">
        <v>0</v>
      </c>
      <c r="T5" s="60">
        <v>0</v>
      </c>
      <c r="U5" s="60">
        <v>0</v>
      </c>
      <c r="V5" s="60">
        <v>37746116</v>
      </c>
      <c r="W5" s="60"/>
      <c r="X5" s="60">
        <v>37746116</v>
      </c>
      <c r="Y5" s="61">
        <v>0</v>
      </c>
      <c r="Z5" s="62">
        <v>39444962</v>
      </c>
    </row>
    <row r="6" spans="1:26" ht="12.75">
      <c r="A6" s="58" t="s">
        <v>32</v>
      </c>
      <c r="B6" s="19">
        <v>117962297</v>
      </c>
      <c r="C6" s="19">
        <v>0</v>
      </c>
      <c r="D6" s="59">
        <v>147285815</v>
      </c>
      <c r="E6" s="60">
        <v>155081217</v>
      </c>
      <c r="F6" s="60">
        <v>21771650</v>
      </c>
      <c r="G6" s="60">
        <v>11420691</v>
      </c>
      <c r="H6" s="60">
        <v>13268175</v>
      </c>
      <c r="I6" s="60">
        <v>46460516</v>
      </c>
      <c r="J6" s="60">
        <v>11954541</v>
      </c>
      <c r="K6" s="60">
        <v>12857642</v>
      </c>
      <c r="L6" s="60">
        <v>10901144</v>
      </c>
      <c r="M6" s="60">
        <v>35713327</v>
      </c>
      <c r="N6" s="60">
        <v>11241740</v>
      </c>
      <c r="O6" s="60">
        <v>12059471</v>
      </c>
      <c r="P6" s="60">
        <v>13081527</v>
      </c>
      <c r="Q6" s="60">
        <v>36382738</v>
      </c>
      <c r="R6" s="60">
        <v>0</v>
      </c>
      <c r="S6" s="60">
        <v>0</v>
      </c>
      <c r="T6" s="60">
        <v>0</v>
      </c>
      <c r="U6" s="60">
        <v>0</v>
      </c>
      <c r="V6" s="60">
        <v>118556581</v>
      </c>
      <c r="W6" s="60"/>
      <c r="X6" s="60">
        <v>118556581</v>
      </c>
      <c r="Y6" s="61">
        <v>0</v>
      </c>
      <c r="Z6" s="62">
        <v>155081217</v>
      </c>
    </row>
    <row r="7" spans="1:26" ht="12.75">
      <c r="A7" s="58" t="s">
        <v>33</v>
      </c>
      <c r="B7" s="19">
        <v>1696105</v>
      </c>
      <c r="C7" s="19">
        <v>0</v>
      </c>
      <c r="D7" s="59">
        <v>1376531</v>
      </c>
      <c r="E7" s="60">
        <v>2339291</v>
      </c>
      <c r="F7" s="60">
        <v>199776</v>
      </c>
      <c r="G7" s="60">
        <v>315646</v>
      </c>
      <c r="H7" s="60">
        <v>253655</v>
      </c>
      <c r="I7" s="60">
        <v>769077</v>
      </c>
      <c r="J7" s="60">
        <v>26768</v>
      </c>
      <c r="K7" s="60">
        <v>26293</v>
      </c>
      <c r="L7" s="60">
        <v>28235</v>
      </c>
      <c r="M7" s="60">
        <v>81296</v>
      </c>
      <c r="N7" s="60">
        <v>18236</v>
      </c>
      <c r="O7" s="60">
        <v>104455</v>
      </c>
      <c r="P7" s="60">
        <v>3007</v>
      </c>
      <c r="Q7" s="60">
        <v>125698</v>
      </c>
      <c r="R7" s="60">
        <v>0</v>
      </c>
      <c r="S7" s="60">
        <v>0</v>
      </c>
      <c r="T7" s="60">
        <v>0</v>
      </c>
      <c r="U7" s="60">
        <v>0</v>
      </c>
      <c r="V7" s="60">
        <v>976071</v>
      </c>
      <c r="W7" s="60"/>
      <c r="X7" s="60">
        <v>976071</v>
      </c>
      <c r="Y7" s="61">
        <v>0</v>
      </c>
      <c r="Z7" s="62">
        <v>2339291</v>
      </c>
    </row>
    <row r="8" spans="1:26" ht="12.75">
      <c r="A8" s="58" t="s">
        <v>34</v>
      </c>
      <c r="B8" s="19">
        <v>104123978</v>
      </c>
      <c r="C8" s="19">
        <v>0</v>
      </c>
      <c r="D8" s="59">
        <v>107438965</v>
      </c>
      <c r="E8" s="60">
        <v>113919308</v>
      </c>
      <c r="F8" s="60">
        <v>45157000</v>
      </c>
      <c r="G8" s="60">
        <v>1431000</v>
      </c>
      <c r="H8" s="60">
        <v>205184</v>
      </c>
      <c r="I8" s="60">
        <v>46793184</v>
      </c>
      <c r="J8" s="60">
        <v>2351004</v>
      </c>
      <c r="K8" s="60">
        <v>840992</v>
      </c>
      <c r="L8" s="60">
        <v>28947000</v>
      </c>
      <c r="M8" s="60">
        <v>32138996</v>
      </c>
      <c r="N8" s="60">
        <v>-13071889</v>
      </c>
      <c r="O8" s="60">
        <v>415000</v>
      </c>
      <c r="P8" s="60">
        <v>22580500</v>
      </c>
      <c r="Q8" s="60">
        <v>9923611</v>
      </c>
      <c r="R8" s="60">
        <v>0</v>
      </c>
      <c r="S8" s="60">
        <v>0</v>
      </c>
      <c r="T8" s="60">
        <v>0</v>
      </c>
      <c r="U8" s="60">
        <v>0</v>
      </c>
      <c r="V8" s="60">
        <v>88855791</v>
      </c>
      <c r="W8" s="60"/>
      <c r="X8" s="60">
        <v>88855791</v>
      </c>
      <c r="Y8" s="61">
        <v>0</v>
      </c>
      <c r="Z8" s="62">
        <v>113919308</v>
      </c>
    </row>
    <row r="9" spans="1:26" ht="12.75">
      <c r="A9" s="58" t="s">
        <v>35</v>
      </c>
      <c r="B9" s="19">
        <v>15222349</v>
      </c>
      <c r="C9" s="19">
        <v>0</v>
      </c>
      <c r="D9" s="59">
        <v>17224486</v>
      </c>
      <c r="E9" s="60">
        <v>15349300</v>
      </c>
      <c r="F9" s="60">
        <v>1218383</v>
      </c>
      <c r="G9" s="60">
        <v>435689</v>
      </c>
      <c r="H9" s="60">
        <v>760389</v>
      </c>
      <c r="I9" s="60">
        <v>2414461</v>
      </c>
      <c r="J9" s="60">
        <v>693674</v>
      </c>
      <c r="K9" s="60">
        <v>656834</v>
      </c>
      <c r="L9" s="60">
        <v>652983</v>
      </c>
      <c r="M9" s="60">
        <v>2003491</v>
      </c>
      <c r="N9" s="60">
        <v>1149315</v>
      </c>
      <c r="O9" s="60">
        <v>176294</v>
      </c>
      <c r="P9" s="60">
        <v>586397</v>
      </c>
      <c r="Q9" s="60">
        <v>1912006</v>
      </c>
      <c r="R9" s="60">
        <v>0</v>
      </c>
      <c r="S9" s="60">
        <v>0</v>
      </c>
      <c r="T9" s="60">
        <v>0</v>
      </c>
      <c r="U9" s="60">
        <v>0</v>
      </c>
      <c r="V9" s="60">
        <v>6329958</v>
      </c>
      <c r="W9" s="60"/>
      <c r="X9" s="60">
        <v>6329958</v>
      </c>
      <c r="Y9" s="61">
        <v>0</v>
      </c>
      <c r="Z9" s="62">
        <v>15349300</v>
      </c>
    </row>
    <row r="10" spans="1:26" ht="22.5">
      <c r="A10" s="63" t="s">
        <v>278</v>
      </c>
      <c r="B10" s="64">
        <f>SUM(B5:B9)</f>
        <v>260630426</v>
      </c>
      <c r="C10" s="64">
        <f>SUM(C5:C9)</f>
        <v>0</v>
      </c>
      <c r="D10" s="65">
        <f aca="true" t="shared" si="0" ref="D10:Z10">SUM(D5:D9)</f>
        <v>316921117</v>
      </c>
      <c r="E10" s="66">
        <f t="shared" si="0"/>
        <v>326134078</v>
      </c>
      <c r="F10" s="66">
        <f t="shared" si="0"/>
        <v>101534849</v>
      </c>
      <c r="G10" s="66">
        <f t="shared" si="0"/>
        <v>14206856</v>
      </c>
      <c r="H10" s="66">
        <f t="shared" si="0"/>
        <v>14986464</v>
      </c>
      <c r="I10" s="66">
        <f t="shared" si="0"/>
        <v>130728169</v>
      </c>
      <c r="J10" s="66">
        <f t="shared" si="0"/>
        <v>15604794</v>
      </c>
      <c r="K10" s="66">
        <f t="shared" si="0"/>
        <v>14953310</v>
      </c>
      <c r="L10" s="66">
        <f t="shared" si="0"/>
        <v>41101240</v>
      </c>
      <c r="M10" s="66">
        <f t="shared" si="0"/>
        <v>71659344</v>
      </c>
      <c r="N10" s="66">
        <f t="shared" si="0"/>
        <v>-94537</v>
      </c>
      <c r="O10" s="66">
        <f t="shared" si="0"/>
        <v>13333967</v>
      </c>
      <c r="P10" s="66">
        <f t="shared" si="0"/>
        <v>36837574</v>
      </c>
      <c r="Q10" s="66">
        <f t="shared" si="0"/>
        <v>50077004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252464517</v>
      </c>
      <c r="W10" s="66">
        <f t="shared" si="0"/>
        <v>0</v>
      </c>
      <c r="X10" s="66">
        <f t="shared" si="0"/>
        <v>252464517</v>
      </c>
      <c r="Y10" s="67">
        <f>+IF(W10&lt;&gt;0,(X10/W10)*100,0)</f>
        <v>0</v>
      </c>
      <c r="Z10" s="68">
        <f t="shared" si="0"/>
        <v>326134078</v>
      </c>
    </row>
    <row r="11" spans="1:26" ht="12.75">
      <c r="A11" s="58" t="s">
        <v>37</v>
      </c>
      <c r="B11" s="19">
        <v>100825850</v>
      </c>
      <c r="C11" s="19">
        <v>0</v>
      </c>
      <c r="D11" s="59">
        <v>126433974</v>
      </c>
      <c r="E11" s="60">
        <v>127372374</v>
      </c>
      <c r="F11" s="60">
        <v>9379145</v>
      </c>
      <c r="G11" s="60">
        <v>9662759</v>
      </c>
      <c r="H11" s="60">
        <v>9802177</v>
      </c>
      <c r="I11" s="60">
        <v>28844081</v>
      </c>
      <c r="J11" s="60">
        <v>9690673</v>
      </c>
      <c r="K11" s="60">
        <v>14053723</v>
      </c>
      <c r="L11" s="60">
        <v>11442507</v>
      </c>
      <c r="M11" s="60">
        <v>35186903</v>
      </c>
      <c r="N11" s="60">
        <v>10248473</v>
      </c>
      <c r="O11" s="60">
        <v>9752751</v>
      </c>
      <c r="P11" s="60">
        <v>10152351</v>
      </c>
      <c r="Q11" s="60">
        <v>30153575</v>
      </c>
      <c r="R11" s="60">
        <v>0</v>
      </c>
      <c r="S11" s="60">
        <v>0</v>
      </c>
      <c r="T11" s="60">
        <v>0</v>
      </c>
      <c r="U11" s="60">
        <v>0</v>
      </c>
      <c r="V11" s="60">
        <v>94184559</v>
      </c>
      <c r="W11" s="60"/>
      <c r="X11" s="60">
        <v>94184559</v>
      </c>
      <c r="Y11" s="61">
        <v>0</v>
      </c>
      <c r="Z11" s="62">
        <v>127372374</v>
      </c>
    </row>
    <row r="12" spans="1:26" ht="12.75">
      <c r="A12" s="58" t="s">
        <v>38</v>
      </c>
      <c r="B12" s="19">
        <v>7376925</v>
      </c>
      <c r="C12" s="19">
        <v>0</v>
      </c>
      <c r="D12" s="59">
        <v>9195327</v>
      </c>
      <c r="E12" s="60">
        <v>9324299</v>
      </c>
      <c r="F12" s="60">
        <v>683303</v>
      </c>
      <c r="G12" s="60">
        <v>683303</v>
      </c>
      <c r="H12" s="60">
        <v>683303</v>
      </c>
      <c r="I12" s="60">
        <v>2049909</v>
      </c>
      <c r="J12" s="60">
        <v>683303</v>
      </c>
      <c r="K12" s="60">
        <v>708803</v>
      </c>
      <c r="L12" s="60">
        <v>870803</v>
      </c>
      <c r="M12" s="60">
        <v>2262909</v>
      </c>
      <c r="N12" s="60">
        <v>1329164</v>
      </c>
      <c r="O12" s="60">
        <v>781244</v>
      </c>
      <c r="P12" s="60">
        <v>905708</v>
      </c>
      <c r="Q12" s="60">
        <v>3016116</v>
      </c>
      <c r="R12" s="60">
        <v>0</v>
      </c>
      <c r="S12" s="60">
        <v>0</v>
      </c>
      <c r="T12" s="60">
        <v>0</v>
      </c>
      <c r="U12" s="60">
        <v>0</v>
      </c>
      <c r="V12" s="60">
        <v>7328934</v>
      </c>
      <c r="W12" s="60"/>
      <c r="X12" s="60">
        <v>7328934</v>
      </c>
      <c r="Y12" s="61">
        <v>0</v>
      </c>
      <c r="Z12" s="62">
        <v>9324299</v>
      </c>
    </row>
    <row r="13" spans="1:26" ht="12.75">
      <c r="A13" s="58" t="s">
        <v>279</v>
      </c>
      <c r="B13" s="19">
        <v>65309238</v>
      </c>
      <c r="C13" s="19">
        <v>0</v>
      </c>
      <c r="D13" s="59">
        <v>71164730</v>
      </c>
      <c r="E13" s="60">
        <v>65164730</v>
      </c>
      <c r="F13" s="60">
        <v>0</v>
      </c>
      <c r="G13" s="60">
        <v>0</v>
      </c>
      <c r="H13" s="60">
        <v>1171</v>
      </c>
      <c r="I13" s="60">
        <v>1171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116</v>
      </c>
      <c r="Q13" s="60">
        <v>116</v>
      </c>
      <c r="R13" s="60">
        <v>0</v>
      </c>
      <c r="S13" s="60">
        <v>0</v>
      </c>
      <c r="T13" s="60">
        <v>0</v>
      </c>
      <c r="U13" s="60">
        <v>0</v>
      </c>
      <c r="V13" s="60">
        <v>1287</v>
      </c>
      <c r="W13" s="60"/>
      <c r="X13" s="60">
        <v>1287</v>
      </c>
      <c r="Y13" s="61">
        <v>0</v>
      </c>
      <c r="Z13" s="62">
        <v>65164730</v>
      </c>
    </row>
    <row r="14" spans="1:26" ht="12.75">
      <c r="A14" s="58" t="s">
        <v>40</v>
      </c>
      <c r="B14" s="19">
        <v>4914114</v>
      </c>
      <c r="C14" s="19">
        <v>0</v>
      </c>
      <c r="D14" s="59">
        <v>328136</v>
      </c>
      <c r="E14" s="60">
        <v>5298286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5298286</v>
      </c>
    </row>
    <row r="15" spans="1:26" ht="12.75">
      <c r="A15" s="58" t="s">
        <v>41</v>
      </c>
      <c r="B15" s="19">
        <v>69018919</v>
      </c>
      <c r="C15" s="19">
        <v>0</v>
      </c>
      <c r="D15" s="59">
        <v>61836782</v>
      </c>
      <c r="E15" s="60">
        <v>82000000</v>
      </c>
      <c r="F15" s="60">
        <v>64180</v>
      </c>
      <c r="G15" s="60">
        <v>9889359</v>
      </c>
      <c r="H15" s="60">
        <v>20005883</v>
      </c>
      <c r="I15" s="60">
        <v>29959422</v>
      </c>
      <c r="J15" s="60">
        <v>0</v>
      </c>
      <c r="K15" s="60">
        <v>628374</v>
      </c>
      <c r="L15" s="60">
        <v>9060124</v>
      </c>
      <c r="M15" s="60">
        <v>9688498</v>
      </c>
      <c r="N15" s="60">
        <v>4001638</v>
      </c>
      <c r="O15" s="60">
        <v>6601124</v>
      </c>
      <c r="P15" s="60">
        <v>13464738</v>
      </c>
      <c r="Q15" s="60">
        <v>24067500</v>
      </c>
      <c r="R15" s="60">
        <v>0</v>
      </c>
      <c r="S15" s="60">
        <v>0</v>
      </c>
      <c r="T15" s="60">
        <v>0</v>
      </c>
      <c r="U15" s="60">
        <v>0</v>
      </c>
      <c r="V15" s="60">
        <v>63715420</v>
      </c>
      <c r="W15" s="60"/>
      <c r="X15" s="60">
        <v>63715420</v>
      </c>
      <c r="Y15" s="61">
        <v>0</v>
      </c>
      <c r="Z15" s="62">
        <v>82000000</v>
      </c>
    </row>
    <row r="16" spans="1:26" ht="12.75">
      <c r="A16" s="69" t="s">
        <v>42</v>
      </c>
      <c r="B16" s="19">
        <v>0</v>
      </c>
      <c r="C16" s="19">
        <v>0</v>
      </c>
      <c r="D16" s="59">
        <v>67046</v>
      </c>
      <c r="E16" s="60">
        <v>187045</v>
      </c>
      <c r="F16" s="60">
        <v>1500</v>
      </c>
      <c r="G16" s="60">
        <v>1500</v>
      </c>
      <c r="H16" s="60">
        <v>1500</v>
      </c>
      <c r="I16" s="60">
        <v>4500</v>
      </c>
      <c r="J16" s="60">
        <v>1500</v>
      </c>
      <c r="K16" s="60">
        <v>1500</v>
      </c>
      <c r="L16" s="60">
        <v>0</v>
      </c>
      <c r="M16" s="60">
        <v>3000</v>
      </c>
      <c r="N16" s="60">
        <v>1500</v>
      </c>
      <c r="O16" s="60">
        <v>0</v>
      </c>
      <c r="P16" s="60">
        <v>3000</v>
      </c>
      <c r="Q16" s="60">
        <v>4500</v>
      </c>
      <c r="R16" s="60">
        <v>0</v>
      </c>
      <c r="S16" s="60">
        <v>0</v>
      </c>
      <c r="T16" s="60">
        <v>0</v>
      </c>
      <c r="U16" s="60">
        <v>0</v>
      </c>
      <c r="V16" s="60">
        <v>12000</v>
      </c>
      <c r="W16" s="60"/>
      <c r="X16" s="60">
        <v>12000</v>
      </c>
      <c r="Y16" s="61">
        <v>0</v>
      </c>
      <c r="Z16" s="62">
        <v>187045</v>
      </c>
    </row>
    <row r="17" spans="1:26" ht="12.75">
      <c r="A17" s="58" t="s">
        <v>43</v>
      </c>
      <c r="B17" s="19">
        <v>118645718</v>
      </c>
      <c r="C17" s="19">
        <v>0</v>
      </c>
      <c r="D17" s="59">
        <v>128907599</v>
      </c>
      <c r="E17" s="60">
        <v>150956808</v>
      </c>
      <c r="F17" s="60">
        <v>9437406</v>
      </c>
      <c r="G17" s="60">
        <v>8149482</v>
      </c>
      <c r="H17" s="60">
        <v>6991023</v>
      </c>
      <c r="I17" s="60">
        <v>24577911</v>
      </c>
      <c r="J17" s="60">
        <v>6445565</v>
      </c>
      <c r="K17" s="60">
        <v>6895075</v>
      </c>
      <c r="L17" s="60">
        <v>5616126</v>
      </c>
      <c r="M17" s="60">
        <v>18956766</v>
      </c>
      <c r="N17" s="60">
        <v>4503962</v>
      </c>
      <c r="O17" s="60">
        <v>5222449</v>
      </c>
      <c r="P17" s="60">
        <v>6920303</v>
      </c>
      <c r="Q17" s="60">
        <v>16646714</v>
      </c>
      <c r="R17" s="60">
        <v>0</v>
      </c>
      <c r="S17" s="60">
        <v>0</v>
      </c>
      <c r="T17" s="60">
        <v>0</v>
      </c>
      <c r="U17" s="60">
        <v>0</v>
      </c>
      <c r="V17" s="60">
        <v>60181391</v>
      </c>
      <c r="W17" s="60"/>
      <c r="X17" s="60">
        <v>60181391</v>
      </c>
      <c r="Y17" s="61">
        <v>0</v>
      </c>
      <c r="Z17" s="62">
        <v>150956808</v>
      </c>
    </row>
    <row r="18" spans="1:26" ht="12.75">
      <c r="A18" s="70" t="s">
        <v>44</v>
      </c>
      <c r="B18" s="71">
        <f>SUM(B11:B17)</f>
        <v>366090764</v>
      </c>
      <c r="C18" s="71">
        <f>SUM(C11:C17)</f>
        <v>0</v>
      </c>
      <c r="D18" s="72">
        <f aca="true" t="shared" si="1" ref="D18:Z18">SUM(D11:D17)</f>
        <v>397933594</v>
      </c>
      <c r="E18" s="73">
        <f t="shared" si="1"/>
        <v>440303542</v>
      </c>
      <c r="F18" s="73">
        <f t="shared" si="1"/>
        <v>19565534</v>
      </c>
      <c r="G18" s="73">
        <f t="shared" si="1"/>
        <v>28386403</v>
      </c>
      <c r="H18" s="73">
        <f t="shared" si="1"/>
        <v>37485057</v>
      </c>
      <c r="I18" s="73">
        <f t="shared" si="1"/>
        <v>85436994</v>
      </c>
      <c r="J18" s="73">
        <f t="shared" si="1"/>
        <v>16821041</v>
      </c>
      <c r="K18" s="73">
        <f t="shared" si="1"/>
        <v>22287475</v>
      </c>
      <c r="L18" s="73">
        <f t="shared" si="1"/>
        <v>26989560</v>
      </c>
      <c r="M18" s="73">
        <f t="shared" si="1"/>
        <v>66098076</v>
      </c>
      <c r="N18" s="73">
        <f t="shared" si="1"/>
        <v>20084737</v>
      </c>
      <c r="O18" s="73">
        <f t="shared" si="1"/>
        <v>22357568</v>
      </c>
      <c r="P18" s="73">
        <f t="shared" si="1"/>
        <v>31446216</v>
      </c>
      <c r="Q18" s="73">
        <f t="shared" si="1"/>
        <v>73888521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225423591</v>
      </c>
      <c r="W18" s="73">
        <f t="shared" si="1"/>
        <v>0</v>
      </c>
      <c r="X18" s="73">
        <f t="shared" si="1"/>
        <v>225423591</v>
      </c>
      <c r="Y18" s="67">
        <f>+IF(W18&lt;&gt;0,(X18/W18)*100,0)</f>
        <v>0</v>
      </c>
      <c r="Z18" s="74">
        <f t="shared" si="1"/>
        <v>440303542</v>
      </c>
    </row>
    <row r="19" spans="1:26" ht="12.75">
      <c r="A19" s="70" t="s">
        <v>45</v>
      </c>
      <c r="B19" s="75">
        <f>+B10-B18</f>
        <v>-105460338</v>
      </c>
      <c r="C19" s="75">
        <f>+C10-C18</f>
        <v>0</v>
      </c>
      <c r="D19" s="76">
        <f aca="true" t="shared" si="2" ref="D19:Z19">+D10-D18</f>
        <v>-81012477</v>
      </c>
      <c r="E19" s="77">
        <f t="shared" si="2"/>
        <v>-114169464</v>
      </c>
      <c r="F19" s="77">
        <f t="shared" si="2"/>
        <v>81969315</v>
      </c>
      <c r="G19" s="77">
        <f t="shared" si="2"/>
        <v>-14179547</v>
      </c>
      <c r="H19" s="77">
        <f t="shared" si="2"/>
        <v>-22498593</v>
      </c>
      <c r="I19" s="77">
        <f t="shared" si="2"/>
        <v>45291175</v>
      </c>
      <c r="J19" s="77">
        <f t="shared" si="2"/>
        <v>-1216247</v>
      </c>
      <c r="K19" s="77">
        <f t="shared" si="2"/>
        <v>-7334165</v>
      </c>
      <c r="L19" s="77">
        <f t="shared" si="2"/>
        <v>14111680</v>
      </c>
      <c r="M19" s="77">
        <f t="shared" si="2"/>
        <v>5561268</v>
      </c>
      <c r="N19" s="77">
        <f t="shared" si="2"/>
        <v>-20179274</v>
      </c>
      <c r="O19" s="77">
        <f t="shared" si="2"/>
        <v>-9023601</v>
      </c>
      <c r="P19" s="77">
        <f t="shared" si="2"/>
        <v>5391358</v>
      </c>
      <c r="Q19" s="77">
        <f t="shared" si="2"/>
        <v>-23811517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27040926</v>
      </c>
      <c r="W19" s="77">
        <f>IF(E10=E18,0,W10-W18)</f>
        <v>0</v>
      </c>
      <c r="X19" s="77">
        <f t="shared" si="2"/>
        <v>27040926</v>
      </c>
      <c r="Y19" s="78">
        <f>+IF(W19&lt;&gt;0,(X19/W19)*100,0)</f>
        <v>0</v>
      </c>
      <c r="Z19" s="79">
        <f t="shared" si="2"/>
        <v>-114169464</v>
      </c>
    </row>
    <row r="20" spans="1:26" ht="12.75">
      <c r="A20" s="58" t="s">
        <v>46</v>
      </c>
      <c r="B20" s="19">
        <v>63961909</v>
      </c>
      <c r="C20" s="19">
        <v>0</v>
      </c>
      <c r="D20" s="59">
        <v>64760430</v>
      </c>
      <c r="E20" s="60">
        <v>73593177</v>
      </c>
      <c r="F20" s="60">
        <v>5404599</v>
      </c>
      <c r="G20" s="60">
        <v>2297753</v>
      </c>
      <c r="H20" s="60">
        <v>5222500</v>
      </c>
      <c r="I20" s="60">
        <v>12924852</v>
      </c>
      <c r="J20" s="60">
        <v>2000000</v>
      </c>
      <c r="K20" s="60">
        <v>3333973</v>
      </c>
      <c r="L20" s="60">
        <v>6295000</v>
      </c>
      <c r="M20" s="60">
        <v>11628973</v>
      </c>
      <c r="N20" s="60">
        <v>976053</v>
      </c>
      <c r="O20" s="60">
        <v>1500000</v>
      </c>
      <c r="P20" s="60">
        <v>10745000</v>
      </c>
      <c r="Q20" s="60">
        <v>13221053</v>
      </c>
      <c r="R20" s="60">
        <v>0</v>
      </c>
      <c r="S20" s="60">
        <v>0</v>
      </c>
      <c r="T20" s="60">
        <v>0</v>
      </c>
      <c r="U20" s="60">
        <v>0</v>
      </c>
      <c r="V20" s="60">
        <v>37774878</v>
      </c>
      <c r="W20" s="60"/>
      <c r="X20" s="60">
        <v>37774878</v>
      </c>
      <c r="Y20" s="61">
        <v>0</v>
      </c>
      <c r="Z20" s="62">
        <v>73593177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-41498429</v>
      </c>
      <c r="C22" s="86">
        <f>SUM(C19:C21)</f>
        <v>0</v>
      </c>
      <c r="D22" s="87">
        <f aca="true" t="shared" si="3" ref="D22:Z22">SUM(D19:D21)</f>
        <v>-16252047</v>
      </c>
      <c r="E22" s="88">
        <f t="shared" si="3"/>
        <v>-40576287</v>
      </c>
      <c r="F22" s="88">
        <f t="shared" si="3"/>
        <v>87373914</v>
      </c>
      <c r="G22" s="88">
        <f t="shared" si="3"/>
        <v>-11881794</v>
      </c>
      <c r="H22" s="88">
        <f t="shared" si="3"/>
        <v>-17276093</v>
      </c>
      <c r="I22" s="88">
        <f t="shared" si="3"/>
        <v>58216027</v>
      </c>
      <c r="J22" s="88">
        <f t="shared" si="3"/>
        <v>783753</v>
      </c>
      <c r="K22" s="88">
        <f t="shared" si="3"/>
        <v>-4000192</v>
      </c>
      <c r="L22" s="88">
        <f t="shared" si="3"/>
        <v>20406680</v>
      </c>
      <c r="M22" s="88">
        <f t="shared" si="3"/>
        <v>17190241</v>
      </c>
      <c r="N22" s="88">
        <f t="shared" si="3"/>
        <v>-19203221</v>
      </c>
      <c r="O22" s="88">
        <f t="shared" si="3"/>
        <v>-7523601</v>
      </c>
      <c r="P22" s="88">
        <f t="shared" si="3"/>
        <v>16136358</v>
      </c>
      <c r="Q22" s="88">
        <f t="shared" si="3"/>
        <v>-10590464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64815804</v>
      </c>
      <c r="W22" s="88">
        <f t="shared" si="3"/>
        <v>0</v>
      </c>
      <c r="X22" s="88">
        <f t="shared" si="3"/>
        <v>64815804</v>
      </c>
      <c r="Y22" s="89">
        <f>+IF(W22&lt;&gt;0,(X22/W22)*100,0)</f>
        <v>0</v>
      </c>
      <c r="Z22" s="90">
        <f t="shared" si="3"/>
        <v>-40576287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-41498429</v>
      </c>
      <c r="C24" s="75">
        <f>SUM(C22:C23)</f>
        <v>0</v>
      </c>
      <c r="D24" s="76">
        <f aca="true" t="shared" si="4" ref="D24:Z24">SUM(D22:D23)</f>
        <v>-16252047</v>
      </c>
      <c r="E24" s="77">
        <f t="shared" si="4"/>
        <v>-40576287</v>
      </c>
      <c r="F24" s="77">
        <f t="shared" si="4"/>
        <v>87373914</v>
      </c>
      <c r="G24" s="77">
        <f t="shared" si="4"/>
        <v>-11881794</v>
      </c>
      <c r="H24" s="77">
        <f t="shared" si="4"/>
        <v>-17276093</v>
      </c>
      <c r="I24" s="77">
        <f t="shared" si="4"/>
        <v>58216027</v>
      </c>
      <c r="J24" s="77">
        <f t="shared" si="4"/>
        <v>783753</v>
      </c>
      <c r="K24" s="77">
        <f t="shared" si="4"/>
        <v>-4000192</v>
      </c>
      <c r="L24" s="77">
        <f t="shared" si="4"/>
        <v>20406680</v>
      </c>
      <c r="M24" s="77">
        <f t="shared" si="4"/>
        <v>17190241</v>
      </c>
      <c r="N24" s="77">
        <f t="shared" si="4"/>
        <v>-19203221</v>
      </c>
      <c r="O24" s="77">
        <f t="shared" si="4"/>
        <v>-7523601</v>
      </c>
      <c r="P24" s="77">
        <f t="shared" si="4"/>
        <v>16136358</v>
      </c>
      <c r="Q24" s="77">
        <f t="shared" si="4"/>
        <v>-10590464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64815804</v>
      </c>
      <c r="W24" s="77">
        <f t="shared" si="4"/>
        <v>0</v>
      </c>
      <c r="X24" s="77">
        <f t="shared" si="4"/>
        <v>64815804</v>
      </c>
      <c r="Y24" s="78">
        <f>+IF(W24&lt;&gt;0,(X24/W24)*100,0)</f>
        <v>0</v>
      </c>
      <c r="Z24" s="79">
        <f t="shared" si="4"/>
        <v>-40576287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62396368</v>
      </c>
      <c r="C27" s="22">
        <v>0</v>
      </c>
      <c r="D27" s="99">
        <v>64760430</v>
      </c>
      <c r="E27" s="100">
        <v>72647399</v>
      </c>
      <c r="F27" s="100">
        <v>0</v>
      </c>
      <c r="G27" s="100">
        <v>7811152</v>
      </c>
      <c r="H27" s="100">
        <v>5807084</v>
      </c>
      <c r="I27" s="100">
        <v>13618236</v>
      </c>
      <c r="J27" s="100">
        <v>3811906</v>
      </c>
      <c r="K27" s="100">
        <v>3641754</v>
      </c>
      <c r="L27" s="100">
        <v>2261006</v>
      </c>
      <c r="M27" s="100">
        <v>9714666</v>
      </c>
      <c r="N27" s="100">
        <v>12471199</v>
      </c>
      <c r="O27" s="100">
        <v>756473</v>
      </c>
      <c r="P27" s="100">
        <v>373101</v>
      </c>
      <c r="Q27" s="100">
        <v>13600773</v>
      </c>
      <c r="R27" s="100">
        <v>0</v>
      </c>
      <c r="S27" s="100">
        <v>0</v>
      </c>
      <c r="T27" s="100">
        <v>0</v>
      </c>
      <c r="U27" s="100">
        <v>0</v>
      </c>
      <c r="V27" s="100">
        <v>36933675</v>
      </c>
      <c r="W27" s="100">
        <v>54485549</v>
      </c>
      <c r="X27" s="100">
        <v>-17551874</v>
      </c>
      <c r="Y27" s="101">
        <v>-32.21</v>
      </c>
      <c r="Z27" s="102">
        <v>72647399</v>
      </c>
    </row>
    <row r="28" spans="1:26" ht="12.75">
      <c r="A28" s="103" t="s">
        <v>46</v>
      </c>
      <c r="B28" s="19">
        <v>62396368</v>
      </c>
      <c r="C28" s="19">
        <v>0</v>
      </c>
      <c r="D28" s="59">
        <v>64460430</v>
      </c>
      <c r="E28" s="60">
        <v>71981279</v>
      </c>
      <c r="F28" s="60">
        <v>0</v>
      </c>
      <c r="G28" s="60">
        <v>7811152</v>
      </c>
      <c r="H28" s="60">
        <v>5807084</v>
      </c>
      <c r="I28" s="60">
        <v>13618236</v>
      </c>
      <c r="J28" s="60">
        <v>3811906</v>
      </c>
      <c r="K28" s="60">
        <v>3641754</v>
      </c>
      <c r="L28" s="60">
        <v>2261006</v>
      </c>
      <c r="M28" s="60">
        <v>9714666</v>
      </c>
      <c r="N28" s="60">
        <v>12471199</v>
      </c>
      <c r="O28" s="60">
        <v>756473</v>
      </c>
      <c r="P28" s="60">
        <v>373101</v>
      </c>
      <c r="Q28" s="60">
        <v>13600773</v>
      </c>
      <c r="R28" s="60">
        <v>0</v>
      </c>
      <c r="S28" s="60">
        <v>0</v>
      </c>
      <c r="T28" s="60">
        <v>0</v>
      </c>
      <c r="U28" s="60">
        <v>0</v>
      </c>
      <c r="V28" s="60">
        <v>36933675</v>
      </c>
      <c r="W28" s="60">
        <v>53985959</v>
      </c>
      <c r="X28" s="60">
        <v>-17052284</v>
      </c>
      <c r="Y28" s="61">
        <v>-31.59</v>
      </c>
      <c r="Z28" s="62">
        <v>71981279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300000</v>
      </c>
      <c r="E31" s="60">
        <v>666120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499590</v>
      </c>
      <c r="X31" s="60">
        <v>-499590</v>
      </c>
      <c r="Y31" s="61">
        <v>-100</v>
      </c>
      <c r="Z31" s="62">
        <v>666120</v>
      </c>
    </row>
    <row r="32" spans="1:26" ht="12.75">
      <c r="A32" s="70" t="s">
        <v>54</v>
      </c>
      <c r="B32" s="22">
        <f>SUM(B28:B31)</f>
        <v>62396368</v>
      </c>
      <c r="C32" s="22">
        <f>SUM(C28:C31)</f>
        <v>0</v>
      </c>
      <c r="D32" s="99">
        <f aca="true" t="shared" si="5" ref="D32:Z32">SUM(D28:D31)</f>
        <v>64760430</v>
      </c>
      <c r="E32" s="100">
        <f t="shared" si="5"/>
        <v>72647399</v>
      </c>
      <c r="F32" s="100">
        <f t="shared" si="5"/>
        <v>0</v>
      </c>
      <c r="G32" s="100">
        <f t="shared" si="5"/>
        <v>7811152</v>
      </c>
      <c r="H32" s="100">
        <f t="shared" si="5"/>
        <v>5807084</v>
      </c>
      <c r="I32" s="100">
        <f t="shared" si="5"/>
        <v>13618236</v>
      </c>
      <c r="J32" s="100">
        <f t="shared" si="5"/>
        <v>3811906</v>
      </c>
      <c r="K32" s="100">
        <f t="shared" si="5"/>
        <v>3641754</v>
      </c>
      <c r="L32" s="100">
        <f t="shared" si="5"/>
        <v>2261006</v>
      </c>
      <c r="M32" s="100">
        <f t="shared" si="5"/>
        <v>9714666</v>
      </c>
      <c r="N32" s="100">
        <f t="shared" si="5"/>
        <v>12471199</v>
      </c>
      <c r="O32" s="100">
        <f t="shared" si="5"/>
        <v>756473</v>
      </c>
      <c r="P32" s="100">
        <f t="shared" si="5"/>
        <v>373101</v>
      </c>
      <c r="Q32" s="100">
        <f t="shared" si="5"/>
        <v>13600773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36933675</v>
      </c>
      <c r="W32" s="100">
        <f t="shared" si="5"/>
        <v>54485549</v>
      </c>
      <c r="X32" s="100">
        <f t="shared" si="5"/>
        <v>-17551874</v>
      </c>
      <c r="Y32" s="101">
        <f>+IF(W32&lt;&gt;0,(X32/W32)*100,0)</f>
        <v>-32.21381507966452</v>
      </c>
      <c r="Z32" s="102">
        <f t="shared" si="5"/>
        <v>72647399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76346808</v>
      </c>
      <c r="C35" s="19">
        <v>0</v>
      </c>
      <c r="D35" s="59">
        <v>71664633</v>
      </c>
      <c r="E35" s="60">
        <v>48651347</v>
      </c>
      <c r="F35" s="60">
        <v>113196548</v>
      </c>
      <c r="G35" s="60">
        <v>99787044</v>
      </c>
      <c r="H35" s="60">
        <v>103305261</v>
      </c>
      <c r="I35" s="60">
        <v>103305261</v>
      </c>
      <c r="J35" s="60">
        <v>93425374</v>
      </c>
      <c r="K35" s="60">
        <v>88492325</v>
      </c>
      <c r="L35" s="60">
        <v>90017123</v>
      </c>
      <c r="M35" s="60">
        <v>90017123</v>
      </c>
      <c r="N35" s="60">
        <v>81645256</v>
      </c>
      <c r="O35" s="60">
        <v>79426419</v>
      </c>
      <c r="P35" s="60">
        <v>82722027</v>
      </c>
      <c r="Q35" s="60">
        <v>82722027</v>
      </c>
      <c r="R35" s="60">
        <v>0</v>
      </c>
      <c r="S35" s="60">
        <v>0</v>
      </c>
      <c r="T35" s="60">
        <v>0</v>
      </c>
      <c r="U35" s="60">
        <v>0</v>
      </c>
      <c r="V35" s="60">
        <v>82722027</v>
      </c>
      <c r="W35" s="60">
        <v>36488510</v>
      </c>
      <c r="X35" s="60">
        <v>46233517</v>
      </c>
      <c r="Y35" s="61">
        <v>126.71</v>
      </c>
      <c r="Z35" s="62">
        <v>48651347</v>
      </c>
    </row>
    <row r="36" spans="1:26" ht="12.75">
      <c r="A36" s="58" t="s">
        <v>57</v>
      </c>
      <c r="B36" s="19">
        <v>1188514507</v>
      </c>
      <c r="C36" s="19">
        <v>0</v>
      </c>
      <c r="D36" s="59">
        <v>1258320593</v>
      </c>
      <c r="E36" s="60">
        <v>1187576950</v>
      </c>
      <c r="F36" s="60">
        <v>1189395612</v>
      </c>
      <c r="G36" s="60">
        <v>1196239160</v>
      </c>
      <c r="H36" s="60">
        <v>1201316253</v>
      </c>
      <c r="I36" s="60">
        <v>1201316253</v>
      </c>
      <c r="J36" s="60">
        <v>1204693948</v>
      </c>
      <c r="K36" s="60">
        <v>1207888448</v>
      </c>
      <c r="L36" s="60">
        <v>1209871787</v>
      </c>
      <c r="M36" s="60">
        <v>1209871787</v>
      </c>
      <c r="N36" s="60">
        <v>1211569807</v>
      </c>
      <c r="O36" s="60">
        <v>1213544256</v>
      </c>
      <c r="P36" s="60">
        <v>1213831411</v>
      </c>
      <c r="Q36" s="60">
        <v>1213831411</v>
      </c>
      <c r="R36" s="60">
        <v>0</v>
      </c>
      <c r="S36" s="60">
        <v>0</v>
      </c>
      <c r="T36" s="60">
        <v>0</v>
      </c>
      <c r="U36" s="60">
        <v>0</v>
      </c>
      <c r="V36" s="60">
        <v>1213831411</v>
      </c>
      <c r="W36" s="60">
        <v>890682713</v>
      </c>
      <c r="X36" s="60">
        <v>323148698</v>
      </c>
      <c r="Y36" s="61">
        <v>36.28</v>
      </c>
      <c r="Z36" s="62">
        <v>1187576950</v>
      </c>
    </row>
    <row r="37" spans="1:26" ht="12.75">
      <c r="A37" s="58" t="s">
        <v>58</v>
      </c>
      <c r="B37" s="19">
        <v>150383836</v>
      </c>
      <c r="C37" s="19">
        <v>0</v>
      </c>
      <c r="D37" s="59">
        <v>79645672</v>
      </c>
      <c r="E37" s="60">
        <v>121282818</v>
      </c>
      <c r="F37" s="60">
        <v>100044022</v>
      </c>
      <c r="G37" s="60">
        <v>96173865</v>
      </c>
      <c r="H37" s="60">
        <v>118150875</v>
      </c>
      <c r="I37" s="60">
        <v>118150875</v>
      </c>
      <c r="J37" s="60">
        <v>108659325</v>
      </c>
      <c r="K37" s="60">
        <v>110652746</v>
      </c>
      <c r="L37" s="60">
        <v>106044102</v>
      </c>
      <c r="M37" s="60">
        <v>106044102</v>
      </c>
      <c r="N37" s="60">
        <v>110851837</v>
      </c>
      <c r="O37" s="60">
        <v>113438895</v>
      </c>
      <c r="P37" s="60">
        <v>108771139</v>
      </c>
      <c r="Q37" s="60">
        <v>108771139</v>
      </c>
      <c r="R37" s="60">
        <v>0</v>
      </c>
      <c r="S37" s="60">
        <v>0</v>
      </c>
      <c r="T37" s="60">
        <v>0</v>
      </c>
      <c r="U37" s="60">
        <v>0</v>
      </c>
      <c r="V37" s="60">
        <v>108771139</v>
      </c>
      <c r="W37" s="60">
        <v>90962114</v>
      </c>
      <c r="X37" s="60">
        <v>17809025</v>
      </c>
      <c r="Y37" s="61">
        <v>19.58</v>
      </c>
      <c r="Z37" s="62">
        <v>121282818</v>
      </c>
    </row>
    <row r="38" spans="1:26" ht="12.75">
      <c r="A38" s="58" t="s">
        <v>59</v>
      </c>
      <c r="B38" s="19">
        <v>58797341</v>
      </c>
      <c r="C38" s="19">
        <v>0</v>
      </c>
      <c r="D38" s="59">
        <v>55555557</v>
      </c>
      <c r="E38" s="60">
        <v>58797341</v>
      </c>
      <c r="F38" s="60">
        <v>62712949</v>
      </c>
      <c r="G38" s="60">
        <v>62700968</v>
      </c>
      <c r="H38" s="60">
        <v>62684507</v>
      </c>
      <c r="I38" s="60">
        <v>62684507</v>
      </c>
      <c r="J38" s="60">
        <v>62667567</v>
      </c>
      <c r="K38" s="60">
        <v>62626055</v>
      </c>
      <c r="L38" s="60">
        <v>62593832</v>
      </c>
      <c r="M38" s="60">
        <v>62593832</v>
      </c>
      <c r="N38" s="60">
        <v>62561961</v>
      </c>
      <c r="O38" s="60">
        <v>62485768</v>
      </c>
      <c r="P38" s="60">
        <v>62434830</v>
      </c>
      <c r="Q38" s="60">
        <v>62434830</v>
      </c>
      <c r="R38" s="60">
        <v>0</v>
      </c>
      <c r="S38" s="60">
        <v>0</v>
      </c>
      <c r="T38" s="60">
        <v>0</v>
      </c>
      <c r="U38" s="60">
        <v>0</v>
      </c>
      <c r="V38" s="60">
        <v>62434830</v>
      </c>
      <c r="W38" s="60">
        <v>44098006</v>
      </c>
      <c r="X38" s="60">
        <v>18336824</v>
      </c>
      <c r="Y38" s="61">
        <v>41.58</v>
      </c>
      <c r="Z38" s="62">
        <v>58797341</v>
      </c>
    </row>
    <row r="39" spans="1:26" ht="12.75">
      <c r="A39" s="58" t="s">
        <v>60</v>
      </c>
      <c r="B39" s="19">
        <v>1055680138</v>
      </c>
      <c r="C39" s="19">
        <v>0</v>
      </c>
      <c r="D39" s="59">
        <v>1194783998</v>
      </c>
      <c r="E39" s="60">
        <v>1056148138</v>
      </c>
      <c r="F39" s="60">
        <v>1139835189</v>
      </c>
      <c r="G39" s="60">
        <v>1137151371</v>
      </c>
      <c r="H39" s="60">
        <v>1123786132</v>
      </c>
      <c r="I39" s="60">
        <v>1123786132</v>
      </c>
      <c r="J39" s="60">
        <v>1126792430</v>
      </c>
      <c r="K39" s="60">
        <v>1123101972</v>
      </c>
      <c r="L39" s="60">
        <v>1131250976</v>
      </c>
      <c r="M39" s="60">
        <v>1131250976</v>
      </c>
      <c r="N39" s="60">
        <v>1119801265</v>
      </c>
      <c r="O39" s="60">
        <v>1117046012</v>
      </c>
      <c r="P39" s="60">
        <v>1125347469</v>
      </c>
      <c r="Q39" s="60">
        <v>1125347469</v>
      </c>
      <c r="R39" s="60">
        <v>0</v>
      </c>
      <c r="S39" s="60">
        <v>0</v>
      </c>
      <c r="T39" s="60">
        <v>0</v>
      </c>
      <c r="U39" s="60">
        <v>0</v>
      </c>
      <c r="V39" s="60">
        <v>1125347469</v>
      </c>
      <c r="W39" s="60">
        <v>792111104</v>
      </c>
      <c r="X39" s="60">
        <v>333236365</v>
      </c>
      <c r="Y39" s="61">
        <v>42.07</v>
      </c>
      <c r="Z39" s="62">
        <v>1056148138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94107277</v>
      </c>
      <c r="C42" s="19">
        <v>0</v>
      </c>
      <c r="D42" s="59">
        <v>-22807800</v>
      </c>
      <c r="E42" s="60">
        <v>33472224</v>
      </c>
      <c r="F42" s="60">
        <v>-652996</v>
      </c>
      <c r="G42" s="60">
        <v>-14244591</v>
      </c>
      <c r="H42" s="60">
        <v>-3455363</v>
      </c>
      <c r="I42" s="60">
        <v>-18352950</v>
      </c>
      <c r="J42" s="60">
        <v>-7706426</v>
      </c>
      <c r="K42" s="60">
        <v>-8986928</v>
      </c>
      <c r="L42" s="60">
        <v>-16759346</v>
      </c>
      <c r="M42" s="60">
        <v>-33452700</v>
      </c>
      <c r="N42" s="60">
        <v>-5393143</v>
      </c>
      <c r="O42" s="60">
        <v>-5693373</v>
      </c>
      <c r="P42" s="60">
        <v>-6785675</v>
      </c>
      <c r="Q42" s="60">
        <v>-17872191</v>
      </c>
      <c r="R42" s="60">
        <v>0</v>
      </c>
      <c r="S42" s="60">
        <v>0</v>
      </c>
      <c r="T42" s="60">
        <v>0</v>
      </c>
      <c r="U42" s="60">
        <v>0</v>
      </c>
      <c r="V42" s="60">
        <v>-69677841</v>
      </c>
      <c r="W42" s="60">
        <v>24753171</v>
      </c>
      <c r="X42" s="60">
        <v>-94431012</v>
      </c>
      <c r="Y42" s="61">
        <v>-381.49</v>
      </c>
      <c r="Z42" s="62">
        <v>33472224</v>
      </c>
    </row>
    <row r="43" spans="1:26" ht="12.75">
      <c r="A43" s="58" t="s">
        <v>63</v>
      </c>
      <c r="B43" s="19">
        <v>-58805968</v>
      </c>
      <c r="C43" s="19">
        <v>0</v>
      </c>
      <c r="D43" s="59">
        <v>-58167360</v>
      </c>
      <c r="E43" s="60">
        <v>-66054324</v>
      </c>
      <c r="F43" s="60">
        <v>15000</v>
      </c>
      <c r="G43" s="60">
        <v>15594792</v>
      </c>
      <c r="H43" s="60">
        <v>3922747</v>
      </c>
      <c r="I43" s="60">
        <v>19532539</v>
      </c>
      <c r="J43" s="60">
        <v>8257534</v>
      </c>
      <c r="K43" s="60">
        <v>7463751</v>
      </c>
      <c r="L43" s="60">
        <v>16829603</v>
      </c>
      <c r="M43" s="60">
        <v>32550888</v>
      </c>
      <c r="N43" s="60">
        <v>3840153</v>
      </c>
      <c r="O43" s="60">
        <v>7238982</v>
      </c>
      <c r="P43" s="60">
        <v>5758522</v>
      </c>
      <c r="Q43" s="60">
        <v>16837657</v>
      </c>
      <c r="R43" s="60">
        <v>0</v>
      </c>
      <c r="S43" s="60">
        <v>0</v>
      </c>
      <c r="T43" s="60">
        <v>0</v>
      </c>
      <c r="U43" s="60">
        <v>0</v>
      </c>
      <c r="V43" s="60">
        <v>68921084</v>
      </c>
      <c r="W43" s="60">
        <v>-49189743</v>
      </c>
      <c r="X43" s="60">
        <v>118110827</v>
      </c>
      <c r="Y43" s="61">
        <v>-240.11</v>
      </c>
      <c r="Z43" s="62">
        <v>-66054324</v>
      </c>
    </row>
    <row r="44" spans="1:26" ht="12.75">
      <c r="A44" s="58" t="s">
        <v>64</v>
      </c>
      <c r="B44" s="19">
        <v>0</v>
      </c>
      <c r="C44" s="19">
        <v>0</v>
      </c>
      <c r="D44" s="59">
        <v>2138400</v>
      </c>
      <c r="E44" s="60">
        <v>74967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56223</v>
      </c>
      <c r="X44" s="60">
        <v>-56223</v>
      </c>
      <c r="Y44" s="61">
        <v>-100</v>
      </c>
      <c r="Z44" s="62">
        <v>74967</v>
      </c>
    </row>
    <row r="45" spans="1:26" ht="12.75">
      <c r="A45" s="70" t="s">
        <v>65</v>
      </c>
      <c r="B45" s="22">
        <v>38271395</v>
      </c>
      <c r="C45" s="22">
        <v>0</v>
      </c>
      <c r="D45" s="99">
        <v>-78280044</v>
      </c>
      <c r="E45" s="100">
        <v>5764261</v>
      </c>
      <c r="F45" s="100">
        <v>-637996</v>
      </c>
      <c r="G45" s="100">
        <v>712205</v>
      </c>
      <c r="H45" s="100">
        <v>1179589</v>
      </c>
      <c r="I45" s="100">
        <v>1179589</v>
      </c>
      <c r="J45" s="100">
        <v>1730697</v>
      </c>
      <c r="K45" s="100">
        <v>207520</v>
      </c>
      <c r="L45" s="100">
        <v>277777</v>
      </c>
      <c r="M45" s="100">
        <v>277777</v>
      </c>
      <c r="N45" s="100">
        <v>-1275213</v>
      </c>
      <c r="O45" s="100">
        <v>270396</v>
      </c>
      <c r="P45" s="100">
        <v>-756757</v>
      </c>
      <c r="Q45" s="100">
        <v>-756757</v>
      </c>
      <c r="R45" s="100">
        <v>0</v>
      </c>
      <c r="S45" s="100">
        <v>0</v>
      </c>
      <c r="T45" s="100">
        <v>0</v>
      </c>
      <c r="U45" s="100">
        <v>0</v>
      </c>
      <c r="V45" s="100">
        <v>-756757</v>
      </c>
      <c r="W45" s="100">
        <v>13891045</v>
      </c>
      <c r="X45" s="100">
        <v>-14647802</v>
      </c>
      <c r="Y45" s="101">
        <v>-105.45</v>
      </c>
      <c r="Z45" s="102">
        <v>5764261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7506713</v>
      </c>
      <c r="C49" s="52">
        <v>0</v>
      </c>
      <c r="D49" s="129">
        <v>3315154</v>
      </c>
      <c r="E49" s="54">
        <v>3088450</v>
      </c>
      <c r="F49" s="54">
        <v>0</v>
      </c>
      <c r="G49" s="54">
        <v>0</v>
      </c>
      <c r="H49" s="54">
        <v>0</v>
      </c>
      <c r="I49" s="54">
        <v>2340095</v>
      </c>
      <c r="J49" s="54">
        <v>0</v>
      </c>
      <c r="K49" s="54">
        <v>0</v>
      </c>
      <c r="L49" s="54">
        <v>0</v>
      </c>
      <c r="M49" s="54">
        <v>2262463</v>
      </c>
      <c r="N49" s="54">
        <v>0</v>
      </c>
      <c r="O49" s="54">
        <v>0</v>
      </c>
      <c r="P49" s="54">
        <v>0</v>
      </c>
      <c r="Q49" s="54">
        <v>2129928</v>
      </c>
      <c r="R49" s="54">
        <v>0</v>
      </c>
      <c r="S49" s="54">
        <v>0</v>
      </c>
      <c r="T49" s="54">
        <v>0</v>
      </c>
      <c r="U49" s="54">
        <v>0</v>
      </c>
      <c r="V49" s="54">
        <v>102439834</v>
      </c>
      <c r="W49" s="54">
        <v>25264862</v>
      </c>
      <c r="X49" s="54">
        <v>148347499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3597095</v>
      </c>
      <c r="C51" s="52">
        <v>0</v>
      </c>
      <c r="D51" s="129">
        <v>8931949</v>
      </c>
      <c r="E51" s="54">
        <v>7312690</v>
      </c>
      <c r="F51" s="54">
        <v>0</v>
      </c>
      <c r="G51" s="54">
        <v>0</v>
      </c>
      <c r="H51" s="54">
        <v>0</v>
      </c>
      <c r="I51" s="54">
        <v>6896408</v>
      </c>
      <c r="J51" s="54">
        <v>0</v>
      </c>
      <c r="K51" s="54">
        <v>0</v>
      </c>
      <c r="L51" s="54">
        <v>0</v>
      </c>
      <c r="M51" s="54">
        <v>18284363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45022505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85.34548710279475</v>
      </c>
      <c r="C58" s="5">
        <f>IF(C67=0,0,+(C76/C67)*100)</f>
        <v>0</v>
      </c>
      <c r="D58" s="6">
        <f aca="true" t="shared" si="6" ref="D58:Z58">IF(D67=0,0,+(D76/D67)*100)</f>
        <v>99.99999584950358</v>
      </c>
      <c r="E58" s="7">
        <f t="shared" si="6"/>
        <v>91.60531768840703</v>
      </c>
      <c r="F58" s="7">
        <f t="shared" si="6"/>
        <v>16.894547563603656</v>
      </c>
      <c r="G58" s="7">
        <f t="shared" si="6"/>
        <v>140.89096267357715</v>
      </c>
      <c r="H58" s="7">
        <f t="shared" si="6"/>
        <v>113.65960901892929</v>
      </c>
      <c r="I58" s="7">
        <f t="shared" si="6"/>
        <v>51.4448492205726</v>
      </c>
      <c r="J58" s="7">
        <f t="shared" si="6"/>
        <v>102.33766607120207</v>
      </c>
      <c r="K58" s="7">
        <f t="shared" si="6"/>
        <v>82.79351761107577</v>
      </c>
      <c r="L58" s="7">
        <f t="shared" si="6"/>
        <v>90.50497849239548</v>
      </c>
      <c r="M58" s="7">
        <f t="shared" si="6"/>
        <v>91.71334883898481</v>
      </c>
      <c r="N58" s="7">
        <f t="shared" si="6"/>
        <v>65.74081184855322</v>
      </c>
      <c r="O58" s="7">
        <f t="shared" si="6"/>
        <v>85.5314639997038</v>
      </c>
      <c r="P58" s="7">
        <f t="shared" si="6"/>
        <v>86.6818766039325</v>
      </c>
      <c r="Q58" s="7">
        <f t="shared" si="6"/>
        <v>79.84416683301568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67.86089962214704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91.60531768840703</v>
      </c>
    </row>
    <row r="59" spans="1:26" ht="12.75">
      <c r="A59" s="37" t="s">
        <v>31</v>
      </c>
      <c r="B59" s="9">
        <f aca="true" t="shared" si="7" ref="B59:Z66">IF(B68=0,0,+(B77/B68)*100)</f>
        <v>9.036554983638215</v>
      </c>
      <c r="C59" s="9">
        <f t="shared" si="7"/>
        <v>0</v>
      </c>
      <c r="D59" s="2">
        <f t="shared" si="7"/>
        <v>99.9999908247032</v>
      </c>
      <c r="E59" s="10">
        <f t="shared" si="7"/>
        <v>78.02065825288412</v>
      </c>
      <c r="F59" s="10">
        <f t="shared" si="7"/>
        <v>3.37139596424201</v>
      </c>
      <c r="G59" s="10">
        <f t="shared" si="7"/>
        <v>7565.398214996306</v>
      </c>
      <c r="H59" s="10">
        <f t="shared" si="7"/>
        <v>-29370.57848671604</v>
      </c>
      <c r="I59" s="10">
        <f t="shared" si="7"/>
        <v>41.006564976451216</v>
      </c>
      <c r="J59" s="10">
        <f t="shared" si="7"/>
        <v>-5030807.142857143</v>
      </c>
      <c r="K59" s="10">
        <f t="shared" si="7"/>
        <v>-8815862.5</v>
      </c>
      <c r="L59" s="10">
        <f t="shared" si="7"/>
        <v>-92996.32587859425</v>
      </c>
      <c r="M59" s="10">
        <f t="shared" si="7"/>
        <v>-357846.64122137404</v>
      </c>
      <c r="N59" s="10">
        <f t="shared" si="7"/>
        <v>0</v>
      </c>
      <c r="O59" s="10">
        <f t="shared" si="7"/>
        <v>-56139000</v>
      </c>
      <c r="P59" s="10">
        <f t="shared" si="7"/>
        <v>-193028.98997686972</v>
      </c>
      <c r="Q59" s="10">
        <f t="shared" si="7"/>
        <v>-362499.8460354118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69.71009348244685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78.02065825288412</v>
      </c>
    </row>
    <row r="60" spans="1:26" ht="12.75">
      <c r="A60" s="38" t="s">
        <v>32</v>
      </c>
      <c r="B60" s="12">
        <f t="shared" si="7"/>
        <v>103.57428780824776</v>
      </c>
      <c r="C60" s="12">
        <f t="shared" si="7"/>
        <v>0</v>
      </c>
      <c r="D60" s="3">
        <f t="shared" si="7"/>
        <v>100.000000678952</v>
      </c>
      <c r="E60" s="13">
        <f t="shared" si="7"/>
        <v>96.69533222711297</v>
      </c>
      <c r="F60" s="13">
        <f t="shared" si="7"/>
        <v>37.392820479844204</v>
      </c>
      <c r="G60" s="13">
        <f t="shared" si="7"/>
        <v>86.74059214105347</v>
      </c>
      <c r="H60" s="13">
        <f t="shared" si="7"/>
        <v>72.75248479915287</v>
      </c>
      <c r="I60" s="13">
        <f t="shared" si="7"/>
        <v>59.6212405389557</v>
      </c>
      <c r="J60" s="13">
        <f t="shared" si="7"/>
        <v>87.142710037968</v>
      </c>
      <c r="K60" s="13">
        <f t="shared" si="7"/>
        <v>73.29499452543476</v>
      </c>
      <c r="L60" s="13">
        <f t="shared" si="7"/>
        <v>81.10879922327419</v>
      </c>
      <c r="M60" s="13">
        <f t="shared" si="7"/>
        <v>80.31541278694085</v>
      </c>
      <c r="N60" s="13">
        <f t="shared" si="7"/>
        <v>57.22888983378019</v>
      </c>
      <c r="O60" s="13">
        <f t="shared" si="7"/>
        <v>78.23436036290481</v>
      </c>
      <c r="P60" s="13">
        <f t="shared" si="7"/>
        <v>69.08756141389304</v>
      </c>
      <c r="Q60" s="13">
        <f t="shared" si="7"/>
        <v>68.45521356858849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68.56601490557492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96.69533222711297</v>
      </c>
    </row>
    <row r="61" spans="1:26" ht="12.75">
      <c r="A61" s="39" t="s">
        <v>103</v>
      </c>
      <c r="B61" s="12">
        <f t="shared" si="7"/>
        <v>101.97651576462896</v>
      </c>
      <c r="C61" s="12">
        <f t="shared" si="7"/>
        <v>0</v>
      </c>
      <c r="D61" s="3">
        <f t="shared" si="7"/>
        <v>99.99999565715798</v>
      </c>
      <c r="E61" s="13">
        <f t="shared" si="7"/>
        <v>94.75295153956262</v>
      </c>
      <c r="F61" s="13">
        <f t="shared" si="7"/>
        <v>65.60488370238772</v>
      </c>
      <c r="G61" s="13">
        <f t="shared" si="7"/>
        <v>75.38275299454212</v>
      </c>
      <c r="H61" s="13">
        <f t="shared" si="7"/>
        <v>69.11836250598535</v>
      </c>
      <c r="I61" s="13">
        <f t="shared" si="7"/>
        <v>69.82123125230255</v>
      </c>
      <c r="J61" s="13">
        <f t="shared" si="7"/>
        <v>91.68638489443545</v>
      </c>
      <c r="K61" s="13">
        <f t="shared" si="7"/>
        <v>72.48453537968912</v>
      </c>
      <c r="L61" s="13">
        <f t="shared" si="7"/>
        <v>89.83024535192868</v>
      </c>
      <c r="M61" s="13">
        <f t="shared" si="7"/>
        <v>83.8674658518519</v>
      </c>
      <c r="N61" s="13">
        <f t="shared" si="7"/>
        <v>47.45251616111279</v>
      </c>
      <c r="O61" s="13">
        <f t="shared" si="7"/>
        <v>83.4729865340794</v>
      </c>
      <c r="P61" s="13">
        <f t="shared" si="7"/>
        <v>64.49651817092334</v>
      </c>
      <c r="Q61" s="13">
        <f t="shared" si="7"/>
        <v>64.39531736557697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72.26377310066222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94.75295153956262</v>
      </c>
    </row>
    <row r="62" spans="1:26" ht="12.75">
      <c r="A62" s="39" t="s">
        <v>104</v>
      </c>
      <c r="B62" s="12">
        <f t="shared" si="7"/>
        <v>110.321990060013</v>
      </c>
      <c r="C62" s="12">
        <f t="shared" si="7"/>
        <v>0</v>
      </c>
      <c r="D62" s="3">
        <f t="shared" si="7"/>
        <v>99.9999901762045</v>
      </c>
      <c r="E62" s="13">
        <f t="shared" si="7"/>
        <v>100</v>
      </c>
      <c r="F62" s="13">
        <f t="shared" si="7"/>
        <v>39.517748745259304</v>
      </c>
      <c r="G62" s="13">
        <f t="shared" si="7"/>
        <v>73.65850889306998</v>
      </c>
      <c r="H62" s="13">
        <f t="shared" si="7"/>
        <v>64.8788204347207</v>
      </c>
      <c r="I62" s="13">
        <f t="shared" si="7"/>
        <v>57.155426418496845</v>
      </c>
      <c r="J62" s="13">
        <f t="shared" si="7"/>
        <v>75.88583309790839</v>
      </c>
      <c r="K62" s="13">
        <f t="shared" si="7"/>
        <v>79.69601234294485</v>
      </c>
      <c r="L62" s="13">
        <f t="shared" si="7"/>
        <v>65.45006001445273</v>
      </c>
      <c r="M62" s="13">
        <f t="shared" si="7"/>
        <v>73.8204247602218</v>
      </c>
      <c r="N62" s="13">
        <f t="shared" si="7"/>
        <v>366.25045996869096</v>
      </c>
      <c r="O62" s="13">
        <f t="shared" si="7"/>
        <v>72.68010100868419</v>
      </c>
      <c r="P62" s="13">
        <f t="shared" si="7"/>
        <v>84.68512770824609</v>
      </c>
      <c r="Q62" s="13">
        <f t="shared" si="7"/>
        <v>98.58588285464992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72.84445423025763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99.99997981960747</v>
      </c>
      <c r="E63" s="13">
        <f t="shared" si="7"/>
        <v>100</v>
      </c>
      <c r="F63" s="13">
        <f t="shared" si="7"/>
        <v>8.364041224580632</v>
      </c>
      <c r="G63" s="13">
        <f t="shared" si="7"/>
        <v>156.7648418164112</v>
      </c>
      <c r="H63" s="13">
        <f t="shared" si="7"/>
        <v>112.78067895819841</v>
      </c>
      <c r="I63" s="13">
        <f t="shared" si="7"/>
        <v>34.924694369609654</v>
      </c>
      <c r="J63" s="13">
        <f t="shared" si="7"/>
        <v>100.83036855615639</v>
      </c>
      <c r="K63" s="13">
        <f t="shared" si="7"/>
        <v>74.75410263614303</v>
      </c>
      <c r="L63" s="13">
        <f t="shared" si="7"/>
        <v>64.37888900786427</v>
      </c>
      <c r="M63" s="13">
        <f t="shared" si="7"/>
        <v>80.18990970387294</v>
      </c>
      <c r="N63" s="13">
        <f t="shared" si="7"/>
        <v>52.75971477635441</v>
      </c>
      <c r="O63" s="13">
        <f t="shared" si="7"/>
        <v>61.519104561742566</v>
      </c>
      <c r="P63" s="13">
        <f t="shared" si="7"/>
        <v>80.02439796730346</v>
      </c>
      <c r="Q63" s="13">
        <f t="shared" si="7"/>
        <v>64.85277734380995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49.566051779247346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100.00005625183452</v>
      </c>
      <c r="E64" s="13">
        <f t="shared" si="7"/>
        <v>100</v>
      </c>
      <c r="F64" s="13">
        <f t="shared" si="7"/>
        <v>9.978064600588496</v>
      </c>
      <c r="G64" s="13">
        <f t="shared" si="7"/>
        <v>85.0663411843432</v>
      </c>
      <c r="H64" s="13">
        <f t="shared" si="7"/>
        <v>81.77663330085029</v>
      </c>
      <c r="I64" s="13">
        <f t="shared" si="7"/>
        <v>33.52696664628784</v>
      </c>
      <c r="J64" s="13">
        <f t="shared" si="7"/>
        <v>55.29083815838322</v>
      </c>
      <c r="K64" s="13">
        <f t="shared" si="7"/>
        <v>53.44278237725371</v>
      </c>
      <c r="L64" s="13">
        <f t="shared" si="7"/>
        <v>50.2420670621064</v>
      </c>
      <c r="M64" s="13">
        <f t="shared" si="7"/>
        <v>52.97186790100151</v>
      </c>
      <c r="N64" s="13">
        <f t="shared" si="7"/>
        <v>41.650766451796606</v>
      </c>
      <c r="O64" s="13">
        <f t="shared" si="7"/>
        <v>52.482648429062564</v>
      </c>
      <c r="P64" s="13">
        <f t="shared" si="7"/>
        <v>58.098464397817175</v>
      </c>
      <c r="Q64" s="13">
        <f t="shared" si="7"/>
        <v>50.7614567100811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42.56610660912493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100.00067596341687</v>
      </c>
      <c r="E65" s="13">
        <f t="shared" si="7"/>
        <v>100</v>
      </c>
      <c r="F65" s="13">
        <f t="shared" si="7"/>
        <v>175.4728202688236</v>
      </c>
      <c r="G65" s="13">
        <f t="shared" si="7"/>
        <v>447.0641977532717</v>
      </c>
      <c r="H65" s="13">
        <f t="shared" si="7"/>
        <v>263.0768826320701</v>
      </c>
      <c r="I65" s="13">
        <f t="shared" si="7"/>
        <v>334.5953002610966</v>
      </c>
      <c r="J65" s="13">
        <f t="shared" si="7"/>
        <v>201.49307083150023</v>
      </c>
      <c r="K65" s="13">
        <f t="shared" si="7"/>
        <v>149.22335236936664</v>
      </c>
      <c r="L65" s="13">
        <f t="shared" si="7"/>
        <v>388.68894601542416</v>
      </c>
      <c r="M65" s="13">
        <f t="shared" si="7"/>
        <v>218.31074677323224</v>
      </c>
      <c r="N65" s="13">
        <f t="shared" si="7"/>
        <v>126.06088794070958</v>
      </c>
      <c r="O65" s="13">
        <f t="shared" si="7"/>
        <v>119.65340920395535</v>
      </c>
      <c r="P65" s="13">
        <f t="shared" si="7"/>
        <v>180.5398604854925</v>
      </c>
      <c r="Q65" s="13">
        <f t="shared" si="7"/>
        <v>140.6416407810073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234.948294906461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99.99973217533088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145447441</v>
      </c>
      <c r="C67" s="24"/>
      <c r="D67" s="25">
        <v>192748028</v>
      </c>
      <c r="E67" s="26">
        <v>197293696</v>
      </c>
      <c r="F67" s="26">
        <v>54707745</v>
      </c>
      <c r="G67" s="26">
        <v>11754140</v>
      </c>
      <c r="H67" s="26">
        <v>13482443</v>
      </c>
      <c r="I67" s="26">
        <v>79944328</v>
      </c>
      <c r="J67" s="26">
        <v>12244221</v>
      </c>
      <c r="K67" s="26">
        <v>13086225</v>
      </c>
      <c r="L67" s="26">
        <v>11055857</v>
      </c>
      <c r="M67" s="26">
        <v>36386303</v>
      </c>
      <c r="N67" s="26">
        <v>11432822</v>
      </c>
      <c r="O67" s="26">
        <v>12343329</v>
      </c>
      <c r="P67" s="26">
        <v>13314541</v>
      </c>
      <c r="Q67" s="26">
        <v>37090692</v>
      </c>
      <c r="R67" s="26"/>
      <c r="S67" s="26"/>
      <c r="T67" s="26"/>
      <c r="U67" s="26"/>
      <c r="V67" s="26">
        <v>153421323</v>
      </c>
      <c r="W67" s="26"/>
      <c r="X67" s="26"/>
      <c r="Y67" s="25"/>
      <c r="Z67" s="27">
        <v>197293696</v>
      </c>
    </row>
    <row r="68" spans="1:26" ht="12.75" hidden="1">
      <c r="A68" s="37" t="s">
        <v>31</v>
      </c>
      <c r="B68" s="19">
        <v>21625697</v>
      </c>
      <c r="C68" s="19"/>
      <c r="D68" s="20">
        <v>43595320</v>
      </c>
      <c r="E68" s="21">
        <v>39444962</v>
      </c>
      <c r="F68" s="21">
        <v>32674655</v>
      </c>
      <c r="G68" s="21">
        <v>87955</v>
      </c>
      <c r="H68" s="21">
        <v>-19309</v>
      </c>
      <c r="I68" s="21">
        <v>32743301</v>
      </c>
      <c r="J68" s="21">
        <v>-42</v>
      </c>
      <c r="K68" s="21">
        <v>-16</v>
      </c>
      <c r="L68" s="21">
        <v>-1252</v>
      </c>
      <c r="M68" s="21">
        <v>-1310</v>
      </c>
      <c r="N68" s="21"/>
      <c r="O68" s="21">
        <v>-2</v>
      </c>
      <c r="P68" s="21">
        <v>-1297</v>
      </c>
      <c r="Q68" s="21">
        <v>-1299</v>
      </c>
      <c r="R68" s="21"/>
      <c r="S68" s="21"/>
      <c r="T68" s="21"/>
      <c r="U68" s="21"/>
      <c r="V68" s="21">
        <v>32740692</v>
      </c>
      <c r="W68" s="21"/>
      <c r="X68" s="21"/>
      <c r="Y68" s="20"/>
      <c r="Z68" s="23">
        <v>39444962</v>
      </c>
    </row>
    <row r="69" spans="1:26" ht="12.75" hidden="1">
      <c r="A69" s="38" t="s">
        <v>32</v>
      </c>
      <c r="B69" s="19">
        <v>117962297</v>
      </c>
      <c r="C69" s="19"/>
      <c r="D69" s="20">
        <v>147285815</v>
      </c>
      <c r="E69" s="21">
        <v>155081217</v>
      </c>
      <c r="F69" s="21">
        <v>21771650</v>
      </c>
      <c r="G69" s="21">
        <v>11420691</v>
      </c>
      <c r="H69" s="21">
        <v>13268175</v>
      </c>
      <c r="I69" s="21">
        <v>46460516</v>
      </c>
      <c r="J69" s="21">
        <v>11954541</v>
      </c>
      <c r="K69" s="21">
        <v>12857642</v>
      </c>
      <c r="L69" s="21">
        <v>10901144</v>
      </c>
      <c r="M69" s="21">
        <v>35713327</v>
      </c>
      <c r="N69" s="21">
        <v>11241740</v>
      </c>
      <c r="O69" s="21">
        <v>12059471</v>
      </c>
      <c r="P69" s="21">
        <v>13081527</v>
      </c>
      <c r="Q69" s="21">
        <v>36382738</v>
      </c>
      <c r="R69" s="21"/>
      <c r="S69" s="21"/>
      <c r="T69" s="21"/>
      <c r="U69" s="21"/>
      <c r="V69" s="21">
        <v>118556581</v>
      </c>
      <c r="W69" s="21"/>
      <c r="X69" s="21"/>
      <c r="Y69" s="20"/>
      <c r="Z69" s="23">
        <v>155081217</v>
      </c>
    </row>
    <row r="70" spans="1:26" ht="12.75" hidden="1">
      <c r="A70" s="39" t="s">
        <v>103</v>
      </c>
      <c r="B70" s="19">
        <v>86523064</v>
      </c>
      <c r="C70" s="19"/>
      <c r="D70" s="20">
        <v>92105584</v>
      </c>
      <c r="E70" s="21">
        <v>97672416</v>
      </c>
      <c r="F70" s="21">
        <v>9080324</v>
      </c>
      <c r="G70" s="21">
        <v>7937691</v>
      </c>
      <c r="H70" s="21">
        <v>8337032</v>
      </c>
      <c r="I70" s="21">
        <v>25355047</v>
      </c>
      <c r="J70" s="21">
        <v>7572097</v>
      </c>
      <c r="K70" s="21">
        <v>8845513</v>
      </c>
      <c r="L70" s="21">
        <v>6956864</v>
      </c>
      <c r="M70" s="21">
        <v>23374474</v>
      </c>
      <c r="N70" s="21">
        <v>9194602</v>
      </c>
      <c r="O70" s="21">
        <v>8116415</v>
      </c>
      <c r="P70" s="21">
        <v>9288796</v>
      </c>
      <c r="Q70" s="21">
        <v>26599813</v>
      </c>
      <c r="R70" s="21"/>
      <c r="S70" s="21"/>
      <c r="T70" s="21"/>
      <c r="U70" s="21"/>
      <c r="V70" s="21">
        <v>75329334</v>
      </c>
      <c r="W70" s="21"/>
      <c r="X70" s="21"/>
      <c r="Y70" s="20"/>
      <c r="Z70" s="23">
        <v>97672416</v>
      </c>
    </row>
    <row r="71" spans="1:26" ht="12.75" hidden="1">
      <c r="A71" s="39" t="s">
        <v>104</v>
      </c>
      <c r="B71" s="19">
        <v>24279911</v>
      </c>
      <c r="C71" s="19"/>
      <c r="D71" s="20">
        <v>30538095</v>
      </c>
      <c r="E71" s="21">
        <v>29304396</v>
      </c>
      <c r="F71" s="21">
        <v>3026721</v>
      </c>
      <c r="G71" s="21">
        <v>1726288</v>
      </c>
      <c r="H71" s="21">
        <v>3223357</v>
      </c>
      <c r="I71" s="21">
        <v>7976366</v>
      </c>
      <c r="J71" s="21">
        <v>2676012</v>
      </c>
      <c r="K71" s="21">
        <v>2298317</v>
      </c>
      <c r="L71" s="21">
        <v>2273619</v>
      </c>
      <c r="M71" s="21">
        <v>7247948</v>
      </c>
      <c r="N71" s="21">
        <v>320674</v>
      </c>
      <c r="O71" s="21">
        <v>2210107</v>
      </c>
      <c r="P71" s="21">
        <v>2055897</v>
      </c>
      <c r="Q71" s="21">
        <v>4586678</v>
      </c>
      <c r="R71" s="21"/>
      <c r="S71" s="21"/>
      <c r="T71" s="21"/>
      <c r="U71" s="21"/>
      <c r="V71" s="21">
        <v>19810992</v>
      </c>
      <c r="W71" s="21"/>
      <c r="X71" s="21"/>
      <c r="Y71" s="20"/>
      <c r="Z71" s="23">
        <v>29304396</v>
      </c>
    </row>
    <row r="72" spans="1:26" ht="12.75" hidden="1">
      <c r="A72" s="39" t="s">
        <v>105</v>
      </c>
      <c r="B72" s="19">
        <v>3116107</v>
      </c>
      <c r="C72" s="19"/>
      <c r="D72" s="20">
        <v>14865915</v>
      </c>
      <c r="E72" s="21">
        <v>15408619</v>
      </c>
      <c r="F72" s="21">
        <v>6304297</v>
      </c>
      <c r="G72" s="21">
        <v>828689</v>
      </c>
      <c r="H72" s="21">
        <v>853867</v>
      </c>
      <c r="I72" s="21">
        <v>7986853</v>
      </c>
      <c r="J72" s="21">
        <v>866001</v>
      </c>
      <c r="K72" s="21">
        <v>843543</v>
      </c>
      <c r="L72" s="21">
        <v>840510</v>
      </c>
      <c r="M72" s="21">
        <v>2550054</v>
      </c>
      <c r="N72" s="21">
        <v>840884</v>
      </c>
      <c r="O72" s="21">
        <v>844458</v>
      </c>
      <c r="P72" s="21">
        <v>855809</v>
      </c>
      <c r="Q72" s="21">
        <v>2541151</v>
      </c>
      <c r="R72" s="21"/>
      <c r="S72" s="21"/>
      <c r="T72" s="21"/>
      <c r="U72" s="21"/>
      <c r="V72" s="21">
        <v>13078058</v>
      </c>
      <c r="W72" s="21"/>
      <c r="X72" s="21"/>
      <c r="Y72" s="20"/>
      <c r="Z72" s="23">
        <v>15408619</v>
      </c>
    </row>
    <row r="73" spans="1:26" ht="12.75" hidden="1">
      <c r="A73" s="39" t="s">
        <v>106</v>
      </c>
      <c r="B73" s="19">
        <v>3175771</v>
      </c>
      <c r="C73" s="19"/>
      <c r="D73" s="20">
        <v>8888599</v>
      </c>
      <c r="E73" s="21">
        <v>11680418</v>
      </c>
      <c r="F73" s="21">
        <v>3284645</v>
      </c>
      <c r="G73" s="21">
        <v>772597</v>
      </c>
      <c r="H73" s="21">
        <v>777842</v>
      </c>
      <c r="I73" s="21">
        <v>4835084</v>
      </c>
      <c r="J73" s="21">
        <v>767695</v>
      </c>
      <c r="K73" s="21">
        <v>781490</v>
      </c>
      <c r="L73" s="21">
        <v>786972</v>
      </c>
      <c r="M73" s="21">
        <v>2336157</v>
      </c>
      <c r="N73" s="21">
        <v>786677</v>
      </c>
      <c r="O73" s="21">
        <v>787969</v>
      </c>
      <c r="P73" s="21">
        <v>792002</v>
      </c>
      <c r="Q73" s="21">
        <v>2366648</v>
      </c>
      <c r="R73" s="21"/>
      <c r="S73" s="21"/>
      <c r="T73" s="21"/>
      <c r="U73" s="21"/>
      <c r="V73" s="21">
        <v>9537889</v>
      </c>
      <c r="W73" s="21"/>
      <c r="X73" s="21"/>
      <c r="Y73" s="20"/>
      <c r="Z73" s="23">
        <v>11680418</v>
      </c>
    </row>
    <row r="74" spans="1:26" ht="12.75" hidden="1">
      <c r="A74" s="39" t="s">
        <v>107</v>
      </c>
      <c r="B74" s="19">
        <v>867444</v>
      </c>
      <c r="C74" s="19"/>
      <c r="D74" s="20">
        <v>887622</v>
      </c>
      <c r="E74" s="21">
        <v>1015368</v>
      </c>
      <c r="F74" s="21">
        <v>75663</v>
      </c>
      <c r="G74" s="21">
        <v>155426</v>
      </c>
      <c r="H74" s="21">
        <v>76077</v>
      </c>
      <c r="I74" s="21">
        <v>307166</v>
      </c>
      <c r="J74" s="21">
        <v>72736</v>
      </c>
      <c r="K74" s="21">
        <v>88779</v>
      </c>
      <c r="L74" s="21">
        <v>43179</v>
      </c>
      <c r="M74" s="21">
        <v>204694</v>
      </c>
      <c r="N74" s="21">
        <v>98903</v>
      </c>
      <c r="O74" s="21">
        <v>100522</v>
      </c>
      <c r="P74" s="21">
        <v>89023</v>
      </c>
      <c r="Q74" s="21">
        <v>288448</v>
      </c>
      <c r="R74" s="21"/>
      <c r="S74" s="21"/>
      <c r="T74" s="21"/>
      <c r="U74" s="21"/>
      <c r="V74" s="21">
        <v>800308</v>
      </c>
      <c r="W74" s="21"/>
      <c r="X74" s="21"/>
      <c r="Y74" s="20"/>
      <c r="Z74" s="23">
        <v>1015368</v>
      </c>
    </row>
    <row r="75" spans="1:26" ht="12.75" hidden="1">
      <c r="A75" s="40" t="s">
        <v>110</v>
      </c>
      <c r="B75" s="28">
        <v>5859447</v>
      </c>
      <c r="C75" s="28"/>
      <c r="D75" s="29">
        <v>1866893</v>
      </c>
      <c r="E75" s="30">
        <v>2767517</v>
      </c>
      <c r="F75" s="30">
        <v>261440</v>
      </c>
      <c r="G75" s="30">
        <v>245494</v>
      </c>
      <c r="H75" s="30">
        <v>233577</v>
      </c>
      <c r="I75" s="30">
        <v>740511</v>
      </c>
      <c r="J75" s="30">
        <v>289722</v>
      </c>
      <c r="K75" s="30">
        <v>228599</v>
      </c>
      <c r="L75" s="30">
        <v>155965</v>
      </c>
      <c r="M75" s="30">
        <v>674286</v>
      </c>
      <c r="N75" s="30">
        <v>191082</v>
      </c>
      <c r="O75" s="30">
        <v>283860</v>
      </c>
      <c r="P75" s="30">
        <v>234311</v>
      </c>
      <c r="Q75" s="30">
        <v>709253</v>
      </c>
      <c r="R75" s="30"/>
      <c r="S75" s="30"/>
      <c r="T75" s="30"/>
      <c r="U75" s="30"/>
      <c r="V75" s="30">
        <v>2124050</v>
      </c>
      <c r="W75" s="30"/>
      <c r="X75" s="30"/>
      <c r="Y75" s="29"/>
      <c r="Z75" s="31">
        <v>2767517</v>
      </c>
    </row>
    <row r="76" spans="1:26" ht="12.75" hidden="1">
      <c r="A76" s="42" t="s">
        <v>287</v>
      </c>
      <c r="B76" s="32">
        <v>124132827</v>
      </c>
      <c r="C76" s="32"/>
      <c r="D76" s="33">
        <v>192748020</v>
      </c>
      <c r="E76" s="34">
        <v>180731517</v>
      </c>
      <c r="F76" s="34">
        <v>9242626</v>
      </c>
      <c r="G76" s="34">
        <v>16560521</v>
      </c>
      <c r="H76" s="34">
        <v>15324092</v>
      </c>
      <c r="I76" s="34">
        <v>41127239</v>
      </c>
      <c r="J76" s="34">
        <v>12530450</v>
      </c>
      <c r="K76" s="34">
        <v>10834546</v>
      </c>
      <c r="L76" s="34">
        <v>10006101</v>
      </c>
      <c r="M76" s="34">
        <v>33371097</v>
      </c>
      <c r="N76" s="34">
        <v>7516030</v>
      </c>
      <c r="O76" s="34">
        <v>10557430</v>
      </c>
      <c r="P76" s="34">
        <v>11541294</v>
      </c>
      <c r="Q76" s="34">
        <v>29614754</v>
      </c>
      <c r="R76" s="34"/>
      <c r="S76" s="34"/>
      <c r="T76" s="34"/>
      <c r="U76" s="34"/>
      <c r="V76" s="34">
        <v>104113090</v>
      </c>
      <c r="W76" s="34">
        <v>135548635</v>
      </c>
      <c r="X76" s="34"/>
      <c r="Y76" s="33"/>
      <c r="Z76" s="35">
        <v>180731517</v>
      </c>
    </row>
    <row r="77" spans="1:26" ht="12.75" hidden="1">
      <c r="A77" s="37" t="s">
        <v>31</v>
      </c>
      <c r="B77" s="19">
        <v>1954218</v>
      </c>
      <c r="C77" s="19"/>
      <c r="D77" s="20">
        <v>43595316</v>
      </c>
      <c r="E77" s="21">
        <v>30775219</v>
      </c>
      <c r="F77" s="21">
        <v>1101592</v>
      </c>
      <c r="G77" s="21">
        <v>6654146</v>
      </c>
      <c r="H77" s="21">
        <v>5671165</v>
      </c>
      <c r="I77" s="21">
        <v>13426903</v>
      </c>
      <c r="J77" s="21">
        <v>2112939</v>
      </c>
      <c r="K77" s="21">
        <v>1410538</v>
      </c>
      <c r="L77" s="21">
        <v>1164314</v>
      </c>
      <c r="M77" s="21">
        <v>4687791</v>
      </c>
      <c r="N77" s="21">
        <v>1082507</v>
      </c>
      <c r="O77" s="21">
        <v>1122780</v>
      </c>
      <c r="P77" s="21">
        <v>2503586</v>
      </c>
      <c r="Q77" s="21">
        <v>4708873</v>
      </c>
      <c r="R77" s="21"/>
      <c r="S77" s="21"/>
      <c r="T77" s="21"/>
      <c r="U77" s="21"/>
      <c r="V77" s="21">
        <v>22823567</v>
      </c>
      <c r="W77" s="21">
        <v>23081413</v>
      </c>
      <c r="X77" s="21"/>
      <c r="Y77" s="20"/>
      <c r="Z77" s="23">
        <v>30775219</v>
      </c>
    </row>
    <row r="78" spans="1:26" ht="12.75" hidden="1">
      <c r="A78" s="38" t="s">
        <v>32</v>
      </c>
      <c r="B78" s="19">
        <v>122178609</v>
      </c>
      <c r="C78" s="19"/>
      <c r="D78" s="20">
        <v>147285816</v>
      </c>
      <c r="E78" s="21">
        <v>149956298</v>
      </c>
      <c r="F78" s="21">
        <v>8141034</v>
      </c>
      <c r="G78" s="21">
        <v>9906375</v>
      </c>
      <c r="H78" s="21">
        <v>9652927</v>
      </c>
      <c r="I78" s="21">
        <v>27700336</v>
      </c>
      <c r="J78" s="21">
        <v>10417511</v>
      </c>
      <c r="K78" s="21">
        <v>9424008</v>
      </c>
      <c r="L78" s="21">
        <v>8841787</v>
      </c>
      <c r="M78" s="21">
        <v>28683306</v>
      </c>
      <c r="N78" s="21">
        <v>6433523</v>
      </c>
      <c r="O78" s="21">
        <v>9434650</v>
      </c>
      <c r="P78" s="21">
        <v>9037708</v>
      </c>
      <c r="Q78" s="21">
        <v>24905881</v>
      </c>
      <c r="R78" s="21"/>
      <c r="S78" s="21"/>
      <c r="T78" s="21"/>
      <c r="U78" s="21"/>
      <c r="V78" s="21">
        <v>81289523</v>
      </c>
      <c r="W78" s="21">
        <v>112467222</v>
      </c>
      <c r="X78" s="21"/>
      <c r="Y78" s="20"/>
      <c r="Z78" s="23">
        <v>149956298</v>
      </c>
    </row>
    <row r="79" spans="1:26" ht="12.75" hidden="1">
      <c r="A79" s="39" t="s">
        <v>103</v>
      </c>
      <c r="B79" s="19">
        <v>88233206</v>
      </c>
      <c r="C79" s="19"/>
      <c r="D79" s="20">
        <v>92105580</v>
      </c>
      <c r="E79" s="21">
        <v>92547497</v>
      </c>
      <c r="F79" s="21">
        <v>5957136</v>
      </c>
      <c r="G79" s="21">
        <v>5983650</v>
      </c>
      <c r="H79" s="21">
        <v>5762420</v>
      </c>
      <c r="I79" s="21">
        <v>17703206</v>
      </c>
      <c r="J79" s="21">
        <v>6942582</v>
      </c>
      <c r="K79" s="21">
        <v>6411629</v>
      </c>
      <c r="L79" s="21">
        <v>6249368</v>
      </c>
      <c r="M79" s="21">
        <v>19603579</v>
      </c>
      <c r="N79" s="21">
        <v>4363070</v>
      </c>
      <c r="O79" s="21">
        <v>6775014</v>
      </c>
      <c r="P79" s="21">
        <v>5990950</v>
      </c>
      <c r="Q79" s="21">
        <v>17129034</v>
      </c>
      <c r="R79" s="21"/>
      <c r="S79" s="21"/>
      <c r="T79" s="21"/>
      <c r="U79" s="21"/>
      <c r="V79" s="21">
        <v>54435819</v>
      </c>
      <c r="W79" s="21">
        <v>69410621</v>
      </c>
      <c r="X79" s="21"/>
      <c r="Y79" s="20"/>
      <c r="Z79" s="23">
        <v>92547497</v>
      </c>
    </row>
    <row r="80" spans="1:26" ht="12.75" hidden="1">
      <c r="A80" s="39" t="s">
        <v>104</v>
      </c>
      <c r="B80" s="19">
        <v>26786081</v>
      </c>
      <c r="C80" s="19"/>
      <c r="D80" s="20">
        <v>30538092</v>
      </c>
      <c r="E80" s="21">
        <v>29304396</v>
      </c>
      <c r="F80" s="21">
        <v>1196092</v>
      </c>
      <c r="G80" s="21">
        <v>1271558</v>
      </c>
      <c r="H80" s="21">
        <v>2091276</v>
      </c>
      <c r="I80" s="21">
        <v>4558926</v>
      </c>
      <c r="J80" s="21">
        <v>2030714</v>
      </c>
      <c r="K80" s="21">
        <v>1831667</v>
      </c>
      <c r="L80" s="21">
        <v>1488085</v>
      </c>
      <c r="M80" s="21">
        <v>5350466</v>
      </c>
      <c r="N80" s="21">
        <v>1174470</v>
      </c>
      <c r="O80" s="21">
        <v>1606308</v>
      </c>
      <c r="P80" s="21">
        <v>1741039</v>
      </c>
      <c r="Q80" s="21">
        <v>4521817</v>
      </c>
      <c r="R80" s="21"/>
      <c r="S80" s="21"/>
      <c r="T80" s="21"/>
      <c r="U80" s="21"/>
      <c r="V80" s="21">
        <v>14431209</v>
      </c>
      <c r="W80" s="21">
        <v>21978297</v>
      </c>
      <c r="X80" s="21"/>
      <c r="Y80" s="20"/>
      <c r="Z80" s="23">
        <v>29304396</v>
      </c>
    </row>
    <row r="81" spans="1:26" ht="12.75" hidden="1">
      <c r="A81" s="39" t="s">
        <v>105</v>
      </c>
      <c r="B81" s="19">
        <v>3116107</v>
      </c>
      <c r="C81" s="19"/>
      <c r="D81" s="20">
        <v>14865912</v>
      </c>
      <c r="E81" s="21">
        <v>15408619</v>
      </c>
      <c r="F81" s="21">
        <v>527294</v>
      </c>
      <c r="G81" s="21">
        <v>1299093</v>
      </c>
      <c r="H81" s="21">
        <v>962997</v>
      </c>
      <c r="I81" s="21">
        <v>2789384</v>
      </c>
      <c r="J81" s="21">
        <v>873192</v>
      </c>
      <c r="K81" s="21">
        <v>630583</v>
      </c>
      <c r="L81" s="21">
        <v>541111</v>
      </c>
      <c r="M81" s="21">
        <v>2044886</v>
      </c>
      <c r="N81" s="21">
        <v>443648</v>
      </c>
      <c r="O81" s="21">
        <v>519503</v>
      </c>
      <c r="P81" s="21">
        <v>684856</v>
      </c>
      <c r="Q81" s="21">
        <v>1648007</v>
      </c>
      <c r="R81" s="21"/>
      <c r="S81" s="21"/>
      <c r="T81" s="21"/>
      <c r="U81" s="21"/>
      <c r="V81" s="21">
        <v>6482277</v>
      </c>
      <c r="W81" s="21">
        <v>11556466</v>
      </c>
      <c r="X81" s="21"/>
      <c r="Y81" s="20"/>
      <c r="Z81" s="23">
        <v>15408619</v>
      </c>
    </row>
    <row r="82" spans="1:26" ht="12.75" hidden="1">
      <c r="A82" s="39" t="s">
        <v>106</v>
      </c>
      <c r="B82" s="19">
        <v>3175771</v>
      </c>
      <c r="C82" s="19"/>
      <c r="D82" s="20">
        <v>8888604</v>
      </c>
      <c r="E82" s="21">
        <v>11680418</v>
      </c>
      <c r="F82" s="21">
        <v>327744</v>
      </c>
      <c r="G82" s="21">
        <v>657220</v>
      </c>
      <c r="H82" s="21">
        <v>636093</v>
      </c>
      <c r="I82" s="21">
        <v>1621057</v>
      </c>
      <c r="J82" s="21">
        <v>424465</v>
      </c>
      <c r="K82" s="21">
        <v>417650</v>
      </c>
      <c r="L82" s="21">
        <v>395391</v>
      </c>
      <c r="M82" s="21">
        <v>1237506</v>
      </c>
      <c r="N82" s="21">
        <v>327657</v>
      </c>
      <c r="O82" s="21">
        <v>413547</v>
      </c>
      <c r="P82" s="21">
        <v>460141</v>
      </c>
      <c r="Q82" s="21">
        <v>1201345</v>
      </c>
      <c r="R82" s="21"/>
      <c r="S82" s="21"/>
      <c r="T82" s="21"/>
      <c r="U82" s="21"/>
      <c r="V82" s="21">
        <v>4059908</v>
      </c>
      <c r="W82" s="21">
        <v>8760312</v>
      </c>
      <c r="X82" s="21"/>
      <c r="Y82" s="20"/>
      <c r="Z82" s="23">
        <v>11680418</v>
      </c>
    </row>
    <row r="83" spans="1:26" ht="12.75" hidden="1">
      <c r="A83" s="39" t="s">
        <v>107</v>
      </c>
      <c r="B83" s="19">
        <v>867444</v>
      </c>
      <c r="C83" s="19"/>
      <c r="D83" s="20">
        <v>887628</v>
      </c>
      <c r="E83" s="21">
        <v>1015368</v>
      </c>
      <c r="F83" s="21">
        <v>132768</v>
      </c>
      <c r="G83" s="21">
        <v>694854</v>
      </c>
      <c r="H83" s="21">
        <v>200141</v>
      </c>
      <c r="I83" s="21">
        <v>1027763</v>
      </c>
      <c r="J83" s="21">
        <v>146558</v>
      </c>
      <c r="K83" s="21">
        <v>132479</v>
      </c>
      <c r="L83" s="21">
        <v>167832</v>
      </c>
      <c r="M83" s="21">
        <v>446869</v>
      </c>
      <c r="N83" s="21">
        <v>124678</v>
      </c>
      <c r="O83" s="21">
        <v>120278</v>
      </c>
      <c r="P83" s="21">
        <v>160722</v>
      </c>
      <c r="Q83" s="21">
        <v>405678</v>
      </c>
      <c r="R83" s="21"/>
      <c r="S83" s="21"/>
      <c r="T83" s="21"/>
      <c r="U83" s="21"/>
      <c r="V83" s="21">
        <v>1880310</v>
      </c>
      <c r="W83" s="21">
        <v>761526</v>
      </c>
      <c r="X83" s="21"/>
      <c r="Y83" s="20"/>
      <c r="Z83" s="23">
        <v>1015368</v>
      </c>
    </row>
    <row r="84" spans="1:26" ht="12.75" hidden="1">
      <c r="A84" s="40" t="s">
        <v>110</v>
      </c>
      <c r="B84" s="28"/>
      <c r="C84" s="28"/>
      <c r="D84" s="29">
        <v>1866888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10785668</v>
      </c>
      <c r="F5" s="358">
        <f t="shared" si="0"/>
        <v>7528094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5646071</v>
      </c>
      <c r="Y5" s="358">
        <f t="shared" si="0"/>
        <v>-5646071</v>
      </c>
      <c r="Z5" s="359">
        <f>+IF(X5&lt;&gt;0,+(Y5/X5)*100,0)</f>
        <v>-100</v>
      </c>
      <c r="AA5" s="360">
        <f>+AA6+AA8+AA11+AA13+AA15</f>
        <v>7528094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4465119</v>
      </c>
      <c r="F6" s="59">
        <f t="shared" si="1"/>
        <v>1482714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1112036</v>
      </c>
      <c r="Y6" s="59">
        <f t="shared" si="1"/>
        <v>-1112036</v>
      </c>
      <c r="Z6" s="61">
        <f>+IF(X6&lt;&gt;0,+(Y6/X6)*100,0)</f>
        <v>-100</v>
      </c>
      <c r="AA6" s="62">
        <f t="shared" si="1"/>
        <v>1482714</v>
      </c>
    </row>
    <row r="7" spans="1:27" ht="12.75">
      <c r="A7" s="291" t="s">
        <v>229</v>
      </c>
      <c r="B7" s="142"/>
      <c r="C7" s="60"/>
      <c r="D7" s="340"/>
      <c r="E7" s="60">
        <v>4465119</v>
      </c>
      <c r="F7" s="59">
        <v>1482714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1112036</v>
      </c>
      <c r="Y7" s="59">
        <v>-1112036</v>
      </c>
      <c r="Z7" s="61">
        <v>-100</v>
      </c>
      <c r="AA7" s="62">
        <v>1482714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692230</v>
      </c>
      <c r="F8" s="59">
        <f t="shared" si="2"/>
        <v>879267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659450</v>
      </c>
      <c r="Y8" s="59">
        <f t="shared" si="2"/>
        <v>-659450</v>
      </c>
      <c r="Z8" s="61">
        <f>+IF(X8&lt;&gt;0,+(Y8/X8)*100,0)</f>
        <v>-100</v>
      </c>
      <c r="AA8" s="62">
        <f>SUM(AA9:AA10)</f>
        <v>879267</v>
      </c>
    </row>
    <row r="9" spans="1:27" ht="12.75">
      <c r="A9" s="291" t="s">
        <v>230</v>
      </c>
      <c r="B9" s="142"/>
      <c r="C9" s="60"/>
      <c r="D9" s="340"/>
      <c r="E9" s="60">
        <v>692230</v>
      </c>
      <c r="F9" s="59">
        <v>808452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606339</v>
      </c>
      <c r="Y9" s="59">
        <v>-606339</v>
      </c>
      <c r="Z9" s="61">
        <v>-100</v>
      </c>
      <c r="AA9" s="62">
        <v>808452</v>
      </c>
    </row>
    <row r="10" spans="1:27" ht="12.75">
      <c r="A10" s="291" t="s">
        <v>231</v>
      </c>
      <c r="B10" s="142"/>
      <c r="C10" s="60"/>
      <c r="D10" s="340"/>
      <c r="E10" s="60"/>
      <c r="F10" s="59">
        <v>70815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53111</v>
      </c>
      <c r="Y10" s="59">
        <v>-53111</v>
      </c>
      <c r="Z10" s="61">
        <v>-100</v>
      </c>
      <c r="AA10" s="62">
        <v>70815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2800933</v>
      </c>
      <c r="F11" s="364">
        <f t="shared" si="3"/>
        <v>3073340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2305005</v>
      </c>
      <c r="Y11" s="364">
        <f t="shared" si="3"/>
        <v>-2305005</v>
      </c>
      <c r="Z11" s="365">
        <f>+IF(X11&lt;&gt;0,+(Y11/X11)*100,0)</f>
        <v>-100</v>
      </c>
      <c r="AA11" s="366">
        <f t="shared" si="3"/>
        <v>3073340</v>
      </c>
    </row>
    <row r="12" spans="1:27" ht="12.75">
      <c r="A12" s="291" t="s">
        <v>232</v>
      </c>
      <c r="B12" s="136"/>
      <c r="C12" s="60"/>
      <c r="D12" s="340"/>
      <c r="E12" s="60">
        <v>2800933</v>
      </c>
      <c r="F12" s="59">
        <v>3073340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2305005</v>
      </c>
      <c r="Y12" s="59">
        <v>-2305005</v>
      </c>
      <c r="Z12" s="61">
        <v>-100</v>
      </c>
      <c r="AA12" s="62">
        <v>3073340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1600634</v>
      </c>
      <c r="F13" s="342">
        <f t="shared" si="4"/>
        <v>1818318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1363739</v>
      </c>
      <c r="Y13" s="342">
        <f t="shared" si="4"/>
        <v>-1363739</v>
      </c>
      <c r="Z13" s="335">
        <f>+IF(X13&lt;&gt;0,+(Y13/X13)*100,0)</f>
        <v>-100</v>
      </c>
      <c r="AA13" s="273">
        <f t="shared" si="4"/>
        <v>1818318</v>
      </c>
    </row>
    <row r="14" spans="1:27" ht="12.75">
      <c r="A14" s="291" t="s">
        <v>233</v>
      </c>
      <c r="B14" s="136"/>
      <c r="C14" s="60"/>
      <c r="D14" s="340"/>
      <c r="E14" s="60">
        <v>1600634</v>
      </c>
      <c r="F14" s="59">
        <v>1818318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1363739</v>
      </c>
      <c r="Y14" s="59">
        <v>-1363739</v>
      </c>
      <c r="Z14" s="61">
        <v>-100</v>
      </c>
      <c r="AA14" s="62">
        <v>1818318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1226752</v>
      </c>
      <c r="F15" s="59">
        <f t="shared" si="5"/>
        <v>274455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205841</v>
      </c>
      <c r="Y15" s="59">
        <f t="shared" si="5"/>
        <v>-205841</v>
      </c>
      <c r="Z15" s="61">
        <f>+IF(X15&lt;&gt;0,+(Y15/X15)*100,0)</f>
        <v>-100</v>
      </c>
      <c r="AA15" s="62">
        <f>SUM(AA16:AA20)</f>
        <v>274455</v>
      </c>
    </row>
    <row r="16" spans="1:27" ht="12.75">
      <c r="A16" s="291" t="s">
        <v>234</v>
      </c>
      <c r="B16" s="300"/>
      <c r="C16" s="60"/>
      <c r="D16" s="340"/>
      <c r="E16" s="60">
        <v>1226752</v>
      </c>
      <c r="F16" s="59">
        <v>274455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205841</v>
      </c>
      <c r="Y16" s="59">
        <v>-205841</v>
      </c>
      <c r="Z16" s="61">
        <v>-100</v>
      </c>
      <c r="AA16" s="62">
        <v>274455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195620</v>
      </c>
      <c r="D22" s="344">
        <f t="shared" si="6"/>
        <v>0</v>
      </c>
      <c r="E22" s="343">
        <f t="shared" si="6"/>
        <v>1437889</v>
      </c>
      <c r="F22" s="345">
        <f t="shared" si="6"/>
        <v>459675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344757</v>
      </c>
      <c r="Y22" s="345">
        <f t="shared" si="6"/>
        <v>-344757</v>
      </c>
      <c r="Z22" s="336">
        <f>+IF(X22&lt;&gt;0,+(Y22/X22)*100,0)</f>
        <v>-100</v>
      </c>
      <c r="AA22" s="350">
        <f>SUM(AA23:AA32)</f>
        <v>459675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192212</v>
      </c>
      <c r="D24" s="340"/>
      <c r="E24" s="60">
        <v>765371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3408</v>
      </c>
      <c r="D25" s="340"/>
      <c r="E25" s="60">
        <v>134244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1354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405373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304030</v>
      </c>
      <c r="Y27" s="59">
        <v>-304030</v>
      </c>
      <c r="Z27" s="61">
        <v>-100</v>
      </c>
      <c r="AA27" s="62">
        <v>405373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103653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433267</v>
      </c>
      <c r="F32" s="59">
        <v>54302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40727</v>
      </c>
      <c r="Y32" s="59">
        <v>-40727</v>
      </c>
      <c r="Z32" s="61">
        <v>-100</v>
      </c>
      <c r="AA32" s="62">
        <v>54302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4309943</v>
      </c>
      <c r="D40" s="344">
        <f t="shared" si="9"/>
        <v>0</v>
      </c>
      <c r="E40" s="343">
        <f t="shared" si="9"/>
        <v>5629957</v>
      </c>
      <c r="F40" s="345">
        <f t="shared" si="9"/>
        <v>1772752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1329564</v>
      </c>
      <c r="Y40" s="345">
        <f t="shared" si="9"/>
        <v>-1329564</v>
      </c>
      <c r="Z40" s="336">
        <f>+IF(X40&lt;&gt;0,+(Y40/X40)*100,0)</f>
        <v>-100</v>
      </c>
      <c r="AA40" s="350">
        <f>SUM(AA41:AA49)</f>
        <v>1772752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1973244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3187193</v>
      </c>
      <c r="F44" s="53">
        <v>22861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17146</v>
      </c>
      <c r="Y44" s="53">
        <v>-17146</v>
      </c>
      <c r="Z44" s="94">
        <v>-100</v>
      </c>
      <c r="AA44" s="95">
        <v>22861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469520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4309943</v>
      </c>
      <c r="D49" s="368"/>
      <c r="E49" s="54"/>
      <c r="F49" s="53">
        <v>1749891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1312418</v>
      </c>
      <c r="Y49" s="53">
        <v>-1312418</v>
      </c>
      <c r="Z49" s="94">
        <v>-100</v>
      </c>
      <c r="AA49" s="95">
        <v>1749891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4505563</v>
      </c>
      <c r="D60" s="346">
        <f t="shared" si="14"/>
        <v>0</v>
      </c>
      <c r="E60" s="219">
        <f t="shared" si="14"/>
        <v>17853514</v>
      </c>
      <c r="F60" s="264">
        <f t="shared" si="14"/>
        <v>9760521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7320392</v>
      </c>
      <c r="Y60" s="264">
        <f t="shared" si="14"/>
        <v>-7320392</v>
      </c>
      <c r="Z60" s="337">
        <f>+IF(X60&lt;&gt;0,+(Y60/X60)*100,0)</f>
        <v>-100</v>
      </c>
      <c r="AA60" s="232">
        <f>+AA57+AA54+AA51+AA40+AA37+AA34+AA22+AA5</f>
        <v>9760521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130107855</v>
      </c>
      <c r="D5" s="153">
        <f>SUM(D6:D8)</f>
        <v>0</v>
      </c>
      <c r="E5" s="154">
        <f t="shared" si="0"/>
        <v>153843673</v>
      </c>
      <c r="F5" s="100">
        <f t="shared" si="0"/>
        <v>149548030</v>
      </c>
      <c r="G5" s="100">
        <f t="shared" si="0"/>
        <v>78368544</v>
      </c>
      <c r="H5" s="100">
        <f t="shared" si="0"/>
        <v>2684708</v>
      </c>
      <c r="I5" s="100">
        <f t="shared" si="0"/>
        <v>1246919</v>
      </c>
      <c r="J5" s="100">
        <f t="shared" si="0"/>
        <v>82300171</v>
      </c>
      <c r="K5" s="100">
        <f t="shared" si="0"/>
        <v>3250159</v>
      </c>
      <c r="L5" s="100">
        <f t="shared" si="0"/>
        <v>1533775</v>
      </c>
      <c r="M5" s="100">
        <f t="shared" si="0"/>
        <v>26986047</v>
      </c>
      <c r="N5" s="100">
        <f t="shared" si="0"/>
        <v>31769981</v>
      </c>
      <c r="O5" s="100">
        <f t="shared" si="0"/>
        <v>-12211260</v>
      </c>
      <c r="P5" s="100">
        <f t="shared" si="0"/>
        <v>1464656</v>
      </c>
      <c r="Q5" s="100">
        <f t="shared" si="0"/>
        <v>22564108</v>
      </c>
      <c r="R5" s="100">
        <f t="shared" si="0"/>
        <v>11817504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125887656</v>
      </c>
      <c r="X5" s="100">
        <f t="shared" si="0"/>
        <v>0</v>
      </c>
      <c r="Y5" s="100">
        <f t="shared" si="0"/>
        <v>125887656</v>
      </c>
      <c r="Z5" s="137">
        <f>+IF(X5&lt;&gt;0,+(Y5/X5)*100,0)</f>
        <v>0</v>
      </c>
      <c r="AA5" s="153">
        <f>SUM(AA6:AA8)</f>
        <v>149548030</v>
      </c>
    </row>
    <row r="6" spans="1:27" ht="12.75">
      <c r="A6" s="138" t="s">
        <v>75</v>
      </c>
      <c r="B6" s="136"/>
      <c r="C6" s="155">
        <v>24474165</v>
      </c>
      <c r="D6" s="155"/>
      <c r="E6" s="156">
        <v>14940302</v>
      </c>
      <c r="F6" s="60">
        <v>12755318</v>
      </c>
      <c r="G6" s="60">
        <v>6283000</v>
      </c>
      <c r="H6" s="60">
        <v>1431121</v>
      </c>
      <c r="I6" s="60"/>
      <c r="J6" s="60">
        <v>7714121</v>
      </c>
      <c r="K6" s="60">
        <v>2285202</v>
      </c>
      <c r="L6" s="60">
        <v>623656</v>
      </c>
      <c r="M6" s="60">
        <v>3070</v>
      </c>
      <c r="N6" s="60">
        <v>2911928</v>
      </c>
      <c r="O6" s="60">
        <v>9905</v>
      </c>
      <c r="P6" s="60">
        <v>419230</v>
      </c>
      <c r="Q6" s="60">
        <v>2283410</v>
      </c>
      <c r="R6" s="60">
        <v>2712545</v>
      </c>
      <c r="S6" s="60"/>
      <c r="T6" s="60"/>
      <c r="U6" s="60"/>
      <c r="V6" s="60"/>
      <c r="W6" s="60">
        <v>13338594</v>
      </c>
      <c r="X6" s="60"/>
      <c r="Y6" s="60">
        <v>13338594</v>
      </c>
      <c r="Z6" s="140">
        <v>0</v>
      </c>
      <c r="AA6" s="155">
        <v>12755318</v>
      </c>
    </row>
    <row r="7" spans="1:27" ht="12.75">
      <c r="A7" s="138" t="s">
        <v>76</v>
      </c>
      <c r="B7" s="136"/>
      <c r="C7" s="157">
        <v>105183747</v>
      </c>
      <c r="D7" s="157"/>
      <c r="E7" s="158">
        <v>138903371</v>
      </c>
      <c r="F7" s="159">
        <v>136062514</v>
      </c>
      <c r="G7" s="159">
        <v>71928340</v>
      </c>
      <c r="H7" s="159">
        <v>1219220</v>
      </c>
      <c r="I7" s="159">
        <v>1022403</v>
      </c>
      <c r="J7" s="159">
        <v>74169963</v>
      </c>
      <c r="K7" s="159">
        <v>929709</v>
      </c>
      <c r="L7" s="159">
        <v>858763</v>
      </c>
      <c r="M7" s="159">
        <v>26966918</v>
      </c>
      <c r="N7" s="159">
        <v>28755390</v>
      </c>
      <c r="O7" s="159">
        <v>-12262194</v>
      </c>
      <c r="P7" s="159">
        <v>1014838</v>
      </c>
      <c r="Q7" s="159">
        <v>20241818</v>
      </c>
      <c r="R7" s="159">
        <v>8994462</v>
      </c>
      <c r="S7" s="159"/>
      <c r="T7" s="159"/>
      <c r="U7" s="159"/>
      <c r="V7" s="159"/>
      <c r="W7" s="159">
        <v>111919815</v>
      </c>
      <c r="X7" s="159"/>
      <c r="Y7" s="159">
        <v>111919815</v>
      </c>
      <c r="Z7" s="141">
        <v>0</v>
      </c>
      <c r="AA7" s="157">
        <v>136062514</v>
      </c>
    </row>
    <row r="8" spans="1:27" ht="12.75">
      <c r="A8" s="138" t="s">
        <v>77</v>
      </c>
      <c r="B8" s="136"/>
      <c r="C8" s="155">
        <v>449943</v>
      </c>
      <c r="D8" s="155"/>
      <c r="E8" s="156"/>
      <c r="F8" s="60">
        <v>730198</v>
      </c>
      <c r="G8" s="60">
        <v>157204</v>
      </c>
      <c r="H8" s="60">
        <v>34367</v>
      </c>
      <c r="I8" s="60">
        <v>224516</v>
      </c>
      <c r="J8" s="60">
        <v>416087</v>
      </c>
      <c r="K8" s="60">
        <v>35248</v>
      </c>
      <c r="L8" s="60">
        <v>51356</v>
      </c>
      <c r="M8" s="60">
        <v>16059</v>
      </c>
      <c r="N8" s="60">
        <v>102663</v>
      </c>
      <c r="O8" s="60">
        <v>41029</v>
      </c>
      <c r="P8" s="60">
        <v>30588</v>
      </c>
      <c r="Q8" s="60">
        <v>38880</v>
      </c>
      <c r="R8" s="60">
        <v>110497</v>
      </c>
      <c r="S8" s="60"/>
      <c r="T8" s="60"/>
      <c r="U8" s="60"/>
      <c r="V8" s="60"/>
      <c r="W8" s="60">
        <v>629247</v>
      </c>
      <c r="X8" s="60"/>
      <c r="Y8" s="60">
        <v>629247</v>
      </c>
      <c r="Z8" s="140">
        <v>0</v>
      </c>
      <c r="AA8" s="155">
        <v>730198</v>
      </c>
    </row>
    <row r="9" spans="1:27" ht="12.75">
      <c r="A9" s="135" t="s">
        <v>78</v>
      </c>
      <c r="B9" s="136"/>
      <c r="C9" s="153">
        <f aca="true" t="shared" si="1" ref="C9:Y9">SUM(C10:C14)</f>
        <v>10295668</v>
      </c>
      <c r="D9" s="153">
        <f>SUM(D10:D14)</f>
        <v>0</v>
      </c>
      <c r="E9" s="154">
        <f t="shared" si="1"/>
        <v>11057941</v>
      </c>
      <c r="F9" s="100">
        <f t="shared" si="1"/>
        <v>5830416</v>
      </c>
      <c r="G9" s="100">
        <f t="shared" si="1"/>
        <v>756598</v>
      </c>
      <c r="H9" s="100">
        <f t="shared" si="1"/>
        <v>115365</v>
      </c>
      <c r="I9" s="100">
        <f t="shared" si="1"/>
        <v>491059</v>
      </c>
      <c r="J9" s="100">
        <f t="shared" si="1"/>
        <v>1363022</v>
      </c>
      <c r="K9" s="100">
        <f t="shared" si="1"/>
        <v>301406</v>
      </c>
      <c r="L9" s="100">
        <f t="shared" si="1"/>
        <v>333521</v>
      </c>
      <c r="M9" s="100">
        <f t="shared" si="1"/>
        <v>454910</v>
      </c>
      <c r="N9" s="100">
        <f t="shared" si="1"/>
        <v>1089837</v>
      </c>
      <c r="O9" s="100">
        <f t="shared" si="1"/>
        <v>637735</v>
      </c>
      <c r="P9" s="100">
        <f t="shared" si="1"/>
        <v>-170673</v>
      </c>
      <c r="Q9" s="100">
        <f t="shared" si="1"/>
        <v>1213896</v>
      </c>
      <c r="R9" s="100">
        <f t="shared" si="1"/>
        <v>1680958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4133817</v>
      </c>
      <c r="X9" s="100">
        <f t="shared" si="1"/>
        <v>0</v>
      </c>
      <c r="Y9" s="100">
        <f t="shared" si="1"/>
        <v>4133817</v>
      </c>
      <c r="Z9" s="137">
        <f>+IF(X9&lt;&gt;0,+(Y9/X9)*100,0)</f>
        <v>0</v>
      </c>
      <c r="AA9" s="153">
        <f>SUM(AA10:AA14)</f>
        <v>5830416</v>
      </c>
    </row>
    <row r="10" spans="1:27" ht="12.75">
      <c r="A10" s="138" t="s">
        <v>79</v>
      </c>
      <c r="B10" s="136"/>
      <c r="C10" s="155">
        <v>2554429</v>
      </c>
      <c r="D10" s="155"/>
      <c r="E10" s="156">
        <v>333859</v>
      </c>
      <c r="F10" s="60">
        <v>2369689</v>
      </c>
      <c r="G10" s="60">
        <v>37268</v>
      </c>
      <c r="H10" s="60">
        <v>36561</v>
      </c>
      <c r="I10" s="60">
        <v>28042</v>
      </c>
      <c r="J10" s="60">
        <v>101871</v>
      </c>
      <c r="K10" s="60">
        <v>26436</v>
      </c>
      <c r="L10" s="60">
        <v>25326</v>
      </c>
      <c r="M10" s="60">
        <v>25942</v>
      </c>
      <c r="N10" s="60">
        <v>77704</v>
      </c>
      <c r="O10" s="60">
        <v>27690</v>
      </c>
      <c r="P10" s="60">
        <v>33457</v>
      </c>
      <c r="Q10" s="60">
        <v>31112</v>
      </c>
      <c r="R10" s="60">
        <v>92259</v>
      </c>
      <c r="S10" s="60"/>
      <c r="T10" s="60"/>
      <c r="U10" s="60"/>
      <c r="V10" s="60"/>
      <c r="W10" s="60">
        <v>271834</v>
      </c>
      <c r="X10" s="60"/>
      <c r="Y10" s="60">
        <v>271834</v>
      </c>
      <c r="Z10" s="140">
        <v>0</v>
      </c>
      <c r="AA10" s="155">
        <v>2369689</v>
      </c>
    </row>
    <row r="11" spans="1:27" ht="12.75">
      <c r="A11" s="138" t="s">
        <v>80</v>
      </c>
      <c r="B11" s="136"/>
      <c r="C11" s="155">
        <v>70627</v>
      </c>
      <c r="D11" s="155"/>
      <c r="E11" s="156">
        <v>175022</v>
      </c>
      <c r="F11" s="60">
        <v>69113</v>
      </c>
      <c r="G11" s="60">
        <v>5283</v>
      </c>
      <c r="H11" s="60">
        <v>6510</v>
      </c>
      <c r="I11" s="60">
        <v>5228</v>
      </c>
      <c r="J11" s="60">
        <v>17021</v>
      </c>
      <c r="K11" s="60">
        <v>7575</v>
      </c>
      <c r="L11" s="60">
        <v>5988</v>
      </c>
      <c r="M11" s="60">
        <v>4269</v>
      </c>
      <c r="N11" s="60">
        <v>17832</v>
      </c>
      <c r="O11" s="60">
        <v>5012</v>
      </c>
      <c r="P11" s="60">
        <v>5896</v>
      </c>
      <c r="Q11" s="60">
        <v>6321</v>
      </c>
      <c r="R11" s="60">
        <v>17229</v>
      </c>
      <c r="S11" s="60"/>
      <c r="T11" s="60"/>
      <c r="U11" s="60"/>
      <c r="V11" s="60"/>
      <c r="W11" s="60">
        <v>52082</v>
      </c>
      <c r="X11" s="60"/>
      <c r="Y11" s="60">
        <v>52082</v>
      </c>
      <c r="Z11" s="140">
        <v>0</v>
      </c>
      <c r="AA11" s="155">
        <v>69113</v>
      </c>
    </row>
    <row r="12" spans="1:27" ht="12.75">
      <c r="A12" s="138" t="s">
        <v>81</v>
      </c>
      <c r="B12" s="136"/>
      <c r="C12" s="155">
        <v>5732004</v>
      </c>
      <c r="D12" s="155"/>
      <c r="E12" s="156">
        <v>10534859</v>
      </c>
      <c r="F12" s="60">
        <v>2086639</v>
      </c>
      <c r="G12" s="60">
        <v>713736</v>
      </c>
      <c r="H12" s="60">
        <v>71983</v>
      </c>
      <c r="I12" s="60">
        <v>457478</v>
      </c>
      <c r="J12" s="60">
        <v>1243197</v>
      </c>
      <c r="K12" s="60">
        <v>267084</v>
      </c>
      <c r="L12" s="60">
        <v>301896</v>
      </c>
      <c r="M12" s="60">
        <v>424388</v>
      </c>
      <c r="N12" s="60">
        <v>993368</v>
      </c>
      <c r="O12" s="60">
        <v>604722</v>
      </c>
      <c r="P12" s="60">
        <v>-210337</v>
      </c>
      <c r="Q12" s="60">
        <v>1176152</v>
      </c>
      <c r="R12" s="60">
        <v>1570537</v>
      </c>
      <c r="S12" s="60"/>
      <c r="T12" s="60"/>
      <c r="U12" s="60"/>
      <c r="V12" s="60"/>
      <c r="W12" s="60">
        <v>3807102</v>
      </c>
      <c r="X12" s="60"/>
      <c r="Y12" s="60">
        <v>3807102</v>
      </c>
      <c r="Z12" s="140">
        <v>0</v>
      </c>
      <c r="AA12" s="155">
        <v>2086639</v>
      </c>
    </row>
    <row r="13" spans="1:27" ht="12.75">
      <c r="A13" s="138" t="s">
        <v>82</v>
      </c>
      <c r="B13" s="136"/>
      <c r="C13" s="155">
        <v>731061</v>
      </c>
      <c r="D13" s="155"/>
      <c r="E13" s="156">
        <v>14201</v>
      </c>
      <c r="F13" s="60">
        <v>97428</v>
      </c>
      <c r="G13" s="60">
        <v>311</v>
      </c>
      <c r="H13" s="60">
        <v>311</v>
      </c>
      <c r="I13" s="60">
        <v>311</v>
      </c>
      <c r="J13" s="60">
        <v>933</v>
      </c>
      <c r="K13" s="60">
        <v>311</v>
      </c>
      <c r="L13" s="60">
        <v>311</v>
      </c>
      <c r="M13" s="60">
        <v>311</v>
      </c>
      <c r="N13" s="60">
        <v>933</v>
      </c>
      <c r="O13" s="60">
        <v>311</v>
      </c>
      <c r="P13" s="60">
        <v>311</v>
      </c>
      <c r="Q13" s="60">
        <v>311</v>
      </c>
      <c r="R13" s="60">
        <v>933</v>
      </c>
      <c r="S13" s="60"/>
      <c r="T13" s="60"/>
      <c r="U13" s="60"/>
      <c r="V13" s="60"/>
      <c r="W13" s="60">
        <v>2799</v>
      </c>
      <c r="X13" s="60"/>
      <c r="Y13" s="60">
        <v>2799</v>
      </c>
      <c r="Z13" s="140">
        <v>0</v>
      </c>
      <c r="AA13" s="155">
        <v>97428</v>
      </c>
    </row>
    <row r="14" spans="1:27" ht="12.75">
      <c r="A14" s="138" t="s">
        <v>83</v>
      </c>
      <c r="B14" s="136"/>
      <c r="C14" s="157">
        <v>1207547</v>
      </c>
      <c r="D14" s="157"/>
      <c r="E14" s="158"/>
      <c r="F14" s="159">
        <v>1207547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>
        <v>1207547</v>
      </c>
    </row>
    <row r="15" spans="1:27" ht="12.75">
      <c r="A15" s="135" t="s">
        <v>84</v>
      </c>
      <c r="B15" s="142"/>
      <c r="C15" s="153">
        <f aca="true" t="shared" si="2" ref="C15:Y15">SUM(C16:C18)</f>
        <v>800269</v>
      </c>
      <c r="D15" s="153">
        <f>SUM(D16:D18)</f>
        <v>0</v>
      </c>
      <c r="E15" s="154">
        <f t="shared" si="2"/>
        <v>599007</v>
      </c>
      <c r="F15" s="100">
        <f t="shared" si="2"/>
        <v>41162301</v>
      </c>
      <c r="G15" s="100">
        <f t="shared" si="2"/>
        <v>22527</v>
      </c>
      <c r="H15" s="100">
        <f t="shared" si="2"/>
        <v>67632</v>
      </c>
      <c r="I15" s="100">
        <f t="shared" si="2"/>
        <v>11028</v>
      </c>
      <c r="J15" s="100">
        <f t="shared" si="2"/>
        <v>101187</v>
      </c>
      <c r="K15" s="100">
        <f t="shared" si="2"/>
        <v>13445</v>
      </c>
      <c r="L15" s="100">
        <f t="shared" si="2"/>
        <v>228690</v>
      </c>
      <c r="M15" s="100">
        <f t="shared" si="2"/>
        <v>13072</v>
      </c>
      <c r="N15" s="100">
        <f t="shared" si="2"/>
        <v>255207</v>
      </c>
      <c r="O15" s="100">
        <f t="shared" si="2"/>
        <v>6603</v>
      </c>
      <c r="P15" s="100">
        <f t="shared" si="2"/>
        <v>30067</v>
      </c>
      <c r="Q15" s="100">
        <f t="shared" si="2"/>
        <v>10760688</v>
      </c>
      <c r="R15" s="100">
        <f t="shared" si="2"/>
        <v>10797358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11153752</v>
      </c>
      <c r="X15" s="100">
        <f t="shared" si="2"/>
        <v>0</v>
      </c>
      <c r="Y15" s="100">
        <f t="shared" si="2"/>
        <v>11153752</v>
      </c>
      <c r="Z15" s="137">
        <f>+IF(X15&lt;&gt;0,+(Y15/X15)*100,0)</f>
        <v>0</v>
      </c>
      <c r="AA15" s="153">
        <f>SUM(AA16:AA18)</f>
        <v>41162301</v>
      </c>
    </row>
    <row r="16" spans="1:27" ht="12.75">
      <c r="A16" s="138" t="s">
        <v>85</v>
      </c>
      <c r="B16" s="136"/>
      <c r="C16" s="155">
        <v>538884</v>
      </c>
      <c r="D16" s="155"/>
      <c r="E16" s="156">
        <v>188706</v>
      </c>
      <c r="F16" s="60">
        <v>37068823</v>
      </c>
      <c r="G16" s="60"/>
      <c r="H16" s="60"/>
      <c r="I16" s="60"/>
      <c r="J16" s="60"/>
      <c r="K16" s="60"/>
      <c r="L16" s="60">
        <v>200000</v>
      </c>
      <c r="M16" s="60"/>
      <c r="N16" s="60">
        <v>200000</v>
      </c>
      <c r="O16" s="60"/>
      <c r="P16" s="60"/>
      <c r="Q16" s="60">
        <v>10745000</v>
      </c>
      <c r="R16" s="60">
        <v>10745000</v>
      </c>
      <c r="S16" s="60"/>
      <c r="T16" s="60"/>
      <c r="U16" s="60"/>
      <c r="V16" s="60"/>
      <c r="W16" s="60">
        <v>10945000</v>
      </c>
      <c r="X16" s="60"/>
      <c r="Y16" s="60">
        <v>10945000</v>
      </c>
      <c r="Z16" s="140">
        <v>0</v>
      </c>
      <c r="AA16" s="155">
        <v>37068823</v>
      </c>
    </row>
    <row r="17" spans="1:27" ht="12.75">
      <c r="A17" s="138" t="s">
        <v>86</v>
      </c>
      <c r="B17" s="136"/>
      <c r="C17" s="155">
        <v>261385</v>
      </c>
      <c r="D17" s="155"/>
      <c r="E17" s="156">
        <v>410301</v>
      </c>
      <c r="F17" s="60">
        <v>4093478</v>
      </c>
      <c r="G17" s="60">
        <v>22527</v>
      </c>
      <c r="H17" s="60">
        <v>67632</v>
      </c>
      <c r="I17" s="60">
        <v>11028</v>
      </c>
      <c r="J17" s="60">
        <v>101187</v>
      </c>
      <c r="K17" s="60">
        <v>13445</v>
      </c>
      <c r="L17" s="60">
        <v>28690</v>
      </c>
      <c r="M17" s="60">
        <v>13072</v>
      </c>
      <c r="N17" s="60">
        <v>55207</v>
      </c>
      <c r="O17" s="60">
        <v>6603</v>
      </c>
      <c r="P17" s="60">
        <v>30067</v>
      </c>
      <c r="Q17" s="60">
        <v>15688</v>
      </c>
      <c r="R17" s="60">
        <v>52358</v>
      </c>
      <c r="S17" s="60"/>
      <c r="T17" s="60"/>
      <c r="U17" s="60"/>
      <c r="V17" s="60"/>
      <c r="W17" s="60">
        <v>208752</v>
      </c>
      <c r="X17" s="60"/>
      <c r="Y17" s="60">
        <v>208752</v>
      </c>
      <c r="Z17" s="140">
        <v>0</v>
      </c>
      <c r="AA17" s="155">
        <v>4093478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183297170</v>
      </c>
      <c r="D19" s="153">
        <f>SUM(D20:D23)</f>
        <v>0</v>
      </c>
      <c r="E19" s="154">
        <f t="shared" si="3"/>
        <v>215850805</v>
      </c>
      <c r="F19" s="100">
        <f t="shared" si="3"/>
        <v>202653469</v>
      </c>
      <c r="G19" s="100">
        <f t="shared" si="3"/>
        <v>27763621</v>
      </c>
      <c r="H19" s="100">
        <f t="shared" si="3"/>
        <v>13564057</v>
      </c>
      <c r="I19" s="100">
        <f t="shared" si="3"/>
        <v>18414813</v>
      </c>
      <c r="J19" s="100">
        <f t="shared" si="3"/>
        <v>59742491</v>
      </c>
      <c r="K19" s="100">
        <f t="shared" si="3"/>
        <v>13999545</v>
      </c>
      <c r="L19" s="100">
        <f t="shared" si="3"/>
        <v>16143751</v>
      </c>
      <c r="M19" s="100">
        <f t="shared" si="3"/>
        <v>19920208</v>
      </c>
      <c r="N19" s="100">
        <f t="shared" si="3"/>
        <v>50063504</v>
      </c>
      <c r="O19" s="100">
        <f t="shared" si="3"/>
        <v>12388929</v>
      </c>
      <c r="P19" s="100">
        <f t="shared" si="3"/>
        <v>13459603</v>
      </c>
      <c r="Q19" s="100">
        <f t="shared" si="3"/>
        <v>12997421</v>
      </c>
      <c r="R19" s="100">
        <f t="shared" si="3"/>
        <v>38845953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148651948</v>
      </c>
      <c r="X19" s="100">
        <f t="shared" si="3"/>
        <v>0</v>
      </c>
      <c r="Y19" s="100">
        <f t="shared" si="3"/>
        <v>148651948</v>
      </c>
      <c r="Z19" s="137">
        <f>+IF(X19&lt;&gt;0,+(Y19/X19)*100,0)</f>
        <v>0</v>
      </c>
      <c r="AA19" s="153">
        <f>SUM(AA20:AA23)</f>
        <v>202653469</v>
      </c>
    </row>
    <row r="20" spans="1:27" ht="12.75">
      <c r="A20" s="138" t="s">
        <v>89</v>
      </c>
      <c r="B20" s="136"/>
      <c r="C20" s="155">
        <v>89037101</v>
      </c>
      <c r="D20" s="155"/>
      <c r="E20" s="156">
        <v>105933901</v>
      </c>
      <c r="F20" s="60">
        <v>113012715</v>
      </c>
      <c r="G20" s="60">
        <v>10602219</v>
      </c>
      <c r="H20" s="60">
        <v>7937691</v>
      </c>
      <c r="I20" s="60">
        <v>8337032</v>
      </c>
      <c r="J20" s="60">
        <v>26876942</v>
      </c>
      <c r="K20" s="60">
        <v>9606238</v>
      </c>
      <c r="L20" s="60">
        <v>8879112</v>
      </c>
      <c r="M20" s="60">
        <v>8957127</v>
      </c>
      <c r="N20" s="60">
        <v>27442477</v>
      </c>
      <c r="O20" s="60">
        <v>9461979</v>
      </c>
      <c r="P20" s="60">
        <v>9617069</v>
      </c>
      <c r="Q20" s="60">
        <v>9291884</v>
      </c>
      <c r="R20" s="60">
        <v>28370932</v>
      </c>
      <c r="S20" s="60"/>
      <c r="T20" s="60"/>
      <c r="U20" s="60"/>
      <c r="V20" s="60"/>
      <c r="W20" s="60">
        <v>82690351</v>
      </c>
      <c r="X20" s="60"/>
      <c r="Y20" s="60">
        <v>82690351</v>
      </c>
      <c r="Z20" s="140">
        <v>0</v>
      </c>
      <c r="AA20" s="155">
        <v>113012715</v>
      </c>
    </row>
    <row r="21" spans="1:27" ht="12.75">
      <c r="A21" s="138" t="s">
        <v>90</v>
      </c>
      <c r="B21" s="136"/>
      <c r="C21" s="155">
        <v>63991197</v>
      </c>
      <c r="D21" s="155"/>
      <c r="E21" s="156">
        <v>62543241</v>
      </c>
      <c r="F21" s="60">
        <v>59987534</v>
      </c>
      <c r="G21" s="60">
        <v>6932850</v>
      </c>
      <c r="H21" s="60">
        <v>4024041</v>
      </c>
      <c r="I21" s="60">
        <v>4583857</v>
      </c>
      <c r="J21" s="60">
        <v>15540748</v>
      </c>
      <c r="K21" s="60">
        <v>2758335</v>
      </c>
      <c r="L21" s="60">
        <v>4486772</v>
      </c>
      <c r="M21" s="60">
        <v>2274593</v>
      </c>
      <c r="N21" s="60">
        <v>9519700</v>
      </c>
      <c r="O21" s="60">
        <v>1298529</v>
      </c>
      <c r="P21" s="60">
        <v>2210107</v>
      </c>
      <c r="Q21" s="60">
        <v>2055897</v>
      </c>
      <c r="R21" s="60">
        <v>5564533</v>
      </c>
      <c r="S21" s="60"/>
      <c r="T21" s="60"/>
      <c r="U21" s="60"/>
      <c r="V21" s="60"/>
      <c r="W21" s="60">
        <v>30624981</v>
      </c>
      <c r="X21" s="60"/>
      <c r="Y21" s="60">
        <v>30624981</v>
      </c>
      <c r="Z21" s="140">
        <v>0</v>
      </c>
      <c r="AA21" s="155">
        <v>59987534</v>
      </c>
    </row>
    <row r="22" spans="1:27" ht="12.75">
      <c r="A22" s="138" t="s">
        <v>91</v>
      </c>
      <c r="B22" s="136"/>
      <c r="C22" s="157">
        <v>27093101</v>
      </c>
      <c r="D22" s="157"/>
      <c r="E22" s="158">
        <v>35840996</v>
      </c>
      <c r="F22" s="159">
        <v>15416670</v>
      </c>
      <c r="G22" s="159">
        <v>6304907</v>
      </c>
      <c r="H22" s="159">
        <v>829728</v>
      </c>
      <c r="I22" s="159">
        <v>4716082</v>
      </c>
      <c r="J22" s="159">
        <v>11850717</v>
      </c>
      <c r="K22" s="159">
        <v>867277</v>
      </c>
      <c r="L22" s="159">
        <v>846377</v>
      </c>
      <c r="M22" s="159">
        <v>7136516</v>
      </c>
      <c r="N22" s="159">
        <v>8850170</v>
      </c>
      <c r="O22" s="159">
        <v>841744</v>
      </c>
      <c r="P22" s="159">
        <v>844458</v>
      </c>
      <c r="Q22" s="159">
        <v>857638</v>
      </c>
      <c r="R22" s="159">
        <v>2543840</v>
      </c>
      <c r="S22" s="159"/>
      <c r="T22" s="159"/>
      <c r="U22" s="159"/>
      <c r="V22" s="159"/>
      <c r="W22" s="159">
        <v>23244727</v>
      </c>
      <c r="X22" s="159"/>
      <c r="Y22" s="159">
        <v>23244727</v>
      </c>
      <c r="Z22" s="141">
        <v>0</v>
      </c>
      <c r="AA22" s="157">
        <v>15416670</v>
      </c>
    </row>
    <row r="23" spans="1:27" ht="12.75">
      <c r="A23" s="138" t="s">
        <v>92</v>
      </c>
      <c r="B23" s="136"/>
      <c r="C23" s="155">
        <v>3175771</v>
      </c>
      <c r="D23" s="155"/>
      <c r="E23" s="156">
        <v>11532667</v>
      </c>
      <c r="F23" s="60">
        <v>14236550</v>
      </c>
      <c r="G23" s="60">
        <v>3923645</v>
      </c>
      <c r="H23" s="60">
        <v>772597</v>
      </c>
      <c r="I23" s="60">
        <v>777842</v>
      </c>
      <c r="J23" s="60">
        <v>5474084</v>
      </c>
      <c r="K23" s="60">
        <v>767695</v>
      </c>
      <c r="L23" s="60">
        <v>1931490</v>
      </c>
      <c r="M23" s="60">
        <v>1551972</v>
      </c>
      <c r="N23" s="60">
        <v>4251157</v>
      </c>
      <c r="O23" s="60">
        <v>786677</v>
      </c>
      <c r="P23" s="60">
        <v>787969</v>
      </c>
      <c r="Q23" s="60">
        <v>792002</v>
      </c>
      <c r="R23" s="60">
        <v>2366648</v>
      </c>
      <c r="S23" s="60"/>
      <c r="T23" s="60"/>
      <c r="U23" s="60"/>
      <c r="V23" s="60"/>
      <c r="W23" s="60">
        <v>12091889</v>
      </c>
      <c r="X23" s="60"/>
      <c r="Y23" s="60">
        <v>12091889</v>
      </c>
      <c r="Z23" s="140">
        <v>0</v>
      </c>
      <c r="AA23" s="155">
        <v>14236550</v>
      </c>
    </row>
    <row r="24" spans="1:27" ht="12.75">
      <c r="A24" s="135" t="s">
        <v>93</v>
      </c>
      <c r="B24" s="142" t="s">
        <v>94</v>
      </c>
      <c r="C24" s="153">
        <v>91373</v>
      </c>
      <c r="D24" s="153"/>
      <c r="E24" s="154">
        <v>330121</v>
      </c>
      <c r="F24" s="100">
        <v>533039</v>
      </c>
      <c r="G24" s="100">
        <v>28158</v>
      </c>
      <c r="H24" s="100">
        <v>72847</v>
      </c>
      <c r="I24" s="100">
        <v>45145</v>
      </c>
      <c r="J24" s="100">
        <v>146150</v>
      </c>
      <c r="K24" s="100">
        <v>40239</v>
      </c>
      <c r="L24" s="100">
        <v>47546</v>
      </c>
      <c r="M24" s="100">
        <v>22003</v>
      </c>
      <c r="N24" s="100">
        <v>109788</v>
      </c>
      <c r="O24" s="100">
        <v>59509</v>
      </c>
      <c r="P24" s="100">
        <v>50314</v>
      </c>
      <c r="Q24" s="100">
        <v>46461</v>
      </c>
      <c r="R24" s="100">
        <v>156284</v>
      </c>
      <c r="S24" s="100"/>
      <c r="T24" s="100"/>
      <c r="U24" s="100"/>
      <c r="V24" s="100"/>
      <c r="W24" s="100">
        <v>412222</v>
      </c>
      <c r="X24" s="100"/>
      <c r="Y24" s="100">
        <v>412222</v>
      </c>
      <c r="Z24" s="137">
        <v>0</v>
      </c>
      <c r="AA24" s="153">
        <v>533039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324592335</v>
      </c>
      <c r="D25" s="168">
        <f>+D5+D9+D15+D19+D24</f>
        <v>0</v>
      </c>
      <c r="E25" s="169">
        <f t="shared" si="4"/>
        <v>381681547</v>
      </c>
      <c r="F25" s="73">
        <f t="shared" si="4"/>
        <v>399727255</v>
      </c>
      <c r="G25" s="73">
        <f t="shared" si="4"/>
        <v>106939448</v>
      </c>
      <c r="H25" s="73">
        <f t="shared" si="4"/>
        <v>16504609</v>
      </c>
      <c r="I25" s="73">
        <f t="shared" si="4"/>
        <v>20208964</v>
      </c>
      <c r="J25" s="73">
        <f t="shared" si="4"/>
        <v>143653021</v>
      </c>
      <c r="K25" s="73">
        <f t="shared" si="4"/>
        <v>17604794</v>
      </c>
      <c r="L25" s="73">
        <f t="shared" si="4"/>
        <v>18287283</v>
      </c>
      <c r="M25" s="73">
        <f t="shared" si="4"/>
        <v>47396240</v>
      </c>
      <c r="N25" s="73">
        <f t="shared" si="4"/>
        <v>83288317</v>
      </c>
      <c r="O25" s="73">
        <f t="shared" si="4"/>
        <v>881516</v>
      </c>
      <c r="P25" s="73">
        <f t="shared" si="4"/>
        <v>14833967</v>
      </c>
      <c r="Q25" s="73">
        <f t="shared" si="4"/>
        <v>47582574</v>
      </c>
      <c r="R25" s="73">
        <f t="shared" si="4"/>
        <v>63298057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290239395</v>
      </c>
      <c r="X25" s="73">
        <f t="shared" si="4"/>
        <v>0</v>
      </c>
      <c r="Y25" s="73">
        <f t="shared" si="4"/>
        <v>290239395</v>
      </c>
      <c r="Z25" s="170">
        <f>+IF(X25&lt;&gt;0,+(Y25/X25)*100,0)</f>
        <v>0</v>
      </c>
      <c r="AA25" s="168">
        <f>+AA5+AA9+AA15+AA19+AA24</f>
        <v>399727255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120580550</v>
      </c>
      <c r="D28" s="153">
        <f>SUM(D29:D31)</f>
        <v>0</v>
      </c>
      <c r="E28" s="154">
        <f t="shared" si="5"/>
        <v>127779768</v>
      </c>
      <c r="F28" s="100">
        <f t="shared" si="5"/>
        <v>153831994</v>
      </c>
      <c r="G28" s="100">
        <f t="shared" si="5"/>
        <v>10921697</v>
      </c>
      <c r="H28" s="100">
        <f t="shared" si="5"/>
        <v>7889170</v>
      </c>
      <c r="I28" s="100">
        <f t="shared" si="5"/>
        <v>7122151</v>
      </c>
      <c r="J28" s="100">
        <f t="shared" si="5"/>
        <v>25933018</v>
      </c>
      <c r="K28" s="100">
        <f t="shared" si="5"/>
        <v>6778389</v>
      </c>
      <c r="L28" s="100">
        <f t="shared" si="5"/>
        <v>9384816</v>
      </c>
      <c r="M28" s="100">
        <f t="shared" si="5"/>
        <v>7056552</v>
      </c>
      <c r="N28" s="100">
        <f t="shared" si="5"/>
        <v>23219757</v>
      </c>
      <c r="O28" s="100">
        <f t="shared" si="5"/>
        <v>7228027</v>
      </c>
      <c r="P28" s="100">
        <f t="shared" si="5"/>
        <v>6650569</v>
      </c>
      <c r="Q28" s="100">
        <f t="shared" si="5"/>
        <v>8530130</v>
      </c>
      <c r="R28" s="100">
        <f t="shared" si="5"/>
        <v>22408726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71561501</v>
      </c>
      <c r="X28" s="100">
        <f t="shared" si="5"/>
        <v>0</v>
      </c>
      <c r="Y28" s="100">
        <f t="shared" si="5"/>
        <v>71561501</v>
      </c>
      <c r="Z28" s="137">
        <f>+IF(X28&lt;&gt;0,+(Y28/X28)*100,0)</f>
        <v>0</v>
      </c>
      <c r="AA28" s="153">
        <f>SUM(AA29:AA31)</f>
        <v>153831994</v>
      </c>
    </row>
    <row r="29" spans="1:27" ht="12.75">
      <c r="A29" s="138" t="s">
        <v>75</v>
      </c>
      <c r="B29" s="136"/>
      <c r="C29" s="155">
        <v>28059498</v>
      </c>
      <c r="D29" s="155"/>
      <c r="E29" s="156">
        <v>36172784</v>
      </c>
      <c r="F29" s="60">
        <v>45415637</v>
      </c>
      <c r="G29" s="60">
        <v>3282717</v>
      </c>
      <c r="H29" s="60">
        <v>2462052</v>
      </c>
      <c r="I29" s="60">
        <v>1923344</v>
      </c>
      <c r="J29" s="60">
        <v>7668113</v>
      </c>
      <c r="K29" s="60">
        <v>1911194</v>
      </c>
      <c r="L29" s="60">
        <v>2465156</v>
      </c>
      <c r="M29" s="60">
        <v>402041</v>
      </c>
      <c r="N29" s="60">
        <v>4778391</v>
      </c>
      <c r="O29" s="60">
        <v>2555784</v>
      </c>
      <c r="P29" s="60">
        <v>1822110</v>
      </c>
      <c r="Q29" s="60">
        <v>2372229</v>
      </c>
      <c r="R29" s="60">
        <v>6750123</v>
      </c>
      <c r="S29" s="60"/>
      <c r="T29" s="60"/>
      <c r="U29" s="60"/>
      <c r="V29" s="60"/>
      <c r="W29" s="60">
        <v>19196627</v>
      </c>
      <c r="X29" s="60"/>
      <c r="Y29" s="60">
        <v>19196627</v>
      </c>
      <c r="Z29" s="140">
        <v>0</v>
      </c>
      <c r="AA29" s="155">
        <v>45415637</v>
      </c>
    </row>
    <row r="30" spans="1:27" ht="12.75">
      <c r="A30" s="138" t="s">
        <v>76</v>
      </c>
      <c r="B30" s="136"/>
      <c r="C30" s="157">
        <v>75833555</v>
      </c>
      <c r="D30" s="157"/>
      <c r="E30" s="158">
        <v>91517670</v>
      </c>
      <c r="F30" s="159">
        <v>89547055</v>
      </c>
      <c r="G30" s="159">
        <v>6560366</v>
      </c>
      <c r="H30" s="159">
        <v>3907198</v>
      </c>
      <c r="I30" s="159">
        <v>4015071</v>
      </c>
      <c r="J30" s="159">
        <v>14482635</v>
      </c>
      <c r="K30" s="159">
        <v>3573235</v>
      </c>
      <c r="L30" s="159">
        <v>5009249</v>
      </c>
      <c r="M30" s="159">
        <v>5344859</v>
      </c>
      <c r="N30" s="159">
        <v>13927343</v>
      </c>
      <c r="O30" s="159">
        <v>3239554</v>
      </c>
      <c r="P30" s="159">
        <v>3440029</v>
      </c>
      <c r="Q30" s="159">
        <v>4457547</v>
      </c>
      <c r="R30" s="159">
        <v>11137130</v>
      </c>
      <c r="S30" s="159"/>
      <c r="T30" s="159"/>
      <c r="U30" s="159"/>
      <c r="V30" s="159"/>
      <c r="W30" s="159">
        <v>39547108</v>
      </c>
      <c r="X30" s="159"/>
      <c r="Y30" s="159">
        <v>39547108</v>
      </c>
      <c r="Z30" s="141">
        <v>0</v>
      </c>
      <c r="AA30" s="157">
        <v>89547055</v>
      </c>
    </row>
    <row r="31" spans="1:27" ht="12.75">
      <c r="A31" s="138" t="s">
        <v>77</v>
      </c>
      <c r="B31" s="136"/>
      <c r="C31" s="155">
        <v>16687497</v>
      </c>
      <c r="D31" s="155"/>
      <c r="E31" s="156">
        <v>89314</v>
      </c>
      <c r="F31" s="60">
        <v>18869302</v>
      </c>
      <c r="G31" s="60">
        <v>1078614</v>
      </c>
      <c r="H31" s="60">
        <v>1519920</v>
      </c>
      <c r="I31" s="60">
        <v>1183736</v>
      </c>
      <c r="J31" s="60">
        <v>3782270</v>
      </c>
      <c r="K31" s="60">
        <v>1293960</v>
      </c>
      <c r="L31" s="60">
        <v>1910411</v>
      </c>
      <c r="M31" s="60">
        <v>1309652</v>
      </c>
      <c r="N31" s="60">
        <v>4514023</v>
      </c>
      <c r="O31" s="60">
        <v>1432689</v>
      </c>
      <c r="P31" s="60">
        <v>1388430</v>
      </c>
      <c r="Q31" s="60">
        <v>1700354</v>
      </c>
      <c r="R31" s="60">
        <v>4521473</v>
      </c>
      <c r="S31" s="60"/>
      <c r="T31" s="60"/>
      <c r="U31" s="60"/>
      <c r="V31" s="60"/>
      <c r="W31" s="60">
        <v>12817766</v>
      </c>
      <c r="X31" s="60"/>
      <c r="Y31" s="60">
        <v>12817766</v>
      </c>
      <c r="Z31" s="140">
        <v>0</v>
      </c>
      <c r="AA31" s="155">
        <v>18869302</v>
      </c>
    </row>
    <row r="32" spans="1:27" ht="12.75">
      <c r="A32" s="135" t="s">
        <v>78</v>
      </c>
      <c r="B32" s="136"/>
      <c r="C32" s="153">
        <f aca="true" t="shared" si="6" ref="C32:Y32">SUM(C33:C37)</f>
        <v>26808568</v>
      </c>
      <c r="D32" s="153">
        <f>SUM(D33:D37)</f>
        <v>0</v>
      </c>
      <c r="E32" s="154">
        <f t="shared" si="6"/>
        <v>34193392</v>
      </c>
      <c r="F32" s="100">
        <f t="shared" si="6"/>
        <v>27903573</v>
      </c>
      <c r="G32" s="100">
        <f t="shared" si="6"/>
        <v>2058261</v>
      </c>
      <c r="H32" s="100">
        <f t="shared" si="6"/>
        <v>2498812</v>
      </c>
      <c r="I32" s="100">
        <f t="shared" si="6"/>
        <v>2705933</v>
      </c>
      <c r="J32" s="100">
        <f t="shared" si="6"/>
        <v>7263006</v>
      </c>
      <c r="K32" s="100">
        <f t="shared" si="6"/>
        <v>2570323</v>
      </c>
      <c r="L32" s="100">
        <f t="shared" si="6"/>
        <v>3230546</v>
      </c>
      <c r="M32" s="100">
        <f t="shared" si="6"/>
        <v>2974373</v>
      </c>
      <c r="N32" s="100">
        <f t="shared" si="6"/>
        <v>8775242</v>
      </c>
      <c r="O32" s="100">
        <f t="shared" si="6"/>
        <v>2255183</v>
      </c>
      <c r="P32" s="100">
        <f t="shared" si="6"/>
        <v>2324974</v>
      </c>
      <c r="Q32" s="100">
        <f t="shared" si="6"/>
        <v>2479918</v>
      </c>
      <c r="R32" s="100">
        <f t="shared" si="6"/>
        <v>7060075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23098323</v>
      </c>
      <c r="X32" s="100">
        <f t="shared" si="6"/>
        <v>0</v>
      </c>
      <c r="Y32" s="100">
        <f t="shared" si="6"/>
        <v>23098323</v>
      </c>
      <c r="Z32" s="137">
        <f>+IF(X32&lt;&gt;0,+(Y32/X32)*100,0)</f>
        <v>0</v>
      </c>
      <c r="AA32" s="153">
        <f>SUM(AA33:AA37)</f>
        <v>27903573</v>
      </c>
    </row>
    <row r="33" spans="1:27" ht="12.75">
      <c r="A33" s="138" t="s">
        <v>79</v>
      </c>
      <c r="B33" s="136"/>
      <c r="C33" s="155">
        <v>3664800</v>
      </c>
      <c r="D33" s="155"/>
      <c r="E33" s="156">
        <v>4816543</v>
      </c>
      <c r="F33" s="60">
        <v>4625312</v>
      </c>
      <c r="G33" s="60">
        <v>282732</v>
      </c>
      <c r="H33" s="60">
        <v>474143</v>
      </c>
      <c r="I33" s="60">
        <v>352302</v>
      </c>
      <c r="J33" s="60">
        <v>1109177</v>
      </c>
      <c r="K33" s="60">
        <v>354871</v>
      </c>
      <c r="L33" s="60">
        <v>474783</v>
      </c>
      <c r="M33" s="60">
        <v>335669</v>
      </c>
      <c r="N33" s="60">
        <v>1165323</v>
      </c>
      <c r="O33" s="60">
        <v>416544</v>
      </c>
      <c r="P33" s="60">
        <v>372770</v>
      </c>
      <c r="Q33" s="60">
        <v>436469</v>
      </c>
      <c r="R33" s="60">
        <v>1225783</v>
      </c>
      <c r="S33" s="60"/>
      <c r="T33" s="60"/>
      <c r="U33" s="60"/>
      <c r="V33" s="60"/>
      <c r="W33" s="60">
        <v>3500283</v>
      </c>
      <c r="X33" s="60"/>
      <c r="Y33" s="60">
        <v>3500283</v>
      </c>
      <c r="Z33" s="140">
        <v>0</v>
      </c>
      <c r="AA33" s="155">
        <v>4625312</v>
      </c>
    </row>
    <row r="34" spans="1:27" ht="12.75">
      <c r="A34" s="138" t="s">
        <v>80</v>
      </c>
      <c r="B34" s="136"/>
      <c r="C34" s="155">
        <v>13429074</v>
      </c>
      <c r="D34" s="155"/>
      <c r="E34" s="156">
        <v>15596509</v>
      </c>
      <c r="F34" s="60">
        <v>15699897</v>
      </c>
      <c r="G34" s="60">
        <v>1046614</v>
      </c>
      <c r="H34" s="60">
        <v>1154502</v>
      </c>
      <c r="I34" s="60">
        <v>1369278</v>
      </c>
      <c r="J34" s="60">
        <v>3570394</v>
      </c>
      <c r="K34" s="60">
        <v>1188587</v>
      </c>
      <c r="L34" s="60">
        <v>1473208</v>
      </c>
      <c r="M34" s="60">
        <v>1541667</v>
      </c>
      <c r="N34" s="60">
        <v>4203462</v>
      </c>
      <c r="O34" s="60">
        <v>621643</v>
      </c>
      <c r="P34" s="60">
        <v>991659</v>
      </c>
      <c r="Q34" s="60">
        <v>1039717</v>
      </c>
      <c r="R34" s="60">
        <v>2653019</v>
      </c>
      <c r="S34" s="60"/>
      <c r="T34" s="60"/>
      <c r="U34" s="60"/>
      <c r="V34" s="60"/>
      <c r="W34" s="60">
        <v>10426875</v>
      </c>
      <c r="X34" s="60"/>
      <c r="Y34" s="60">
        <v>10426875</v>
      </c>
      <c r="Z34" s="140">
        <v>0</v>
      </c>
      <c r="AA34" s="155">
        <v>15699897</v>
      </c>
    </row>
    <row r="35" spans="1:27" ht="12.75">
      <c r="A35" s="138" t="s">
        <v>81</v>
      </c>
      <c r="B35" s="136"/>
      <c r="C35" s="155">
        <v>7029776</v>
      </c>
      <c r="D35" s="155"/>
      <c r="E35" s="156">
        <v>9487572</v>
      </c>
      <c r="F35" s="60">
        <v>3537041</v>
      </c>
      <c r="G35" s="60">
        <v>547475</v>
      </c>
      <c r="H35" s="60">
        <v>662479</v>
      </c>
      <c r="I35" s="60">
        <v>632899</v>
      </c>
      <c r="J35" s="60">
        <v>1842853</v>
      </c>
      <c r="K35" s="60">
        <v>680661</v>
      </c>
      <c r="L35" s="60">
        <v>929742</v>
      </c>
      <c r="M35" s="60">
        <v>718857</v>
      </c>
      <c r="N35" s="60">
        <v>2329260</v>
      </c>
      <c r="O35" s="60">
        <v>818055</v>
      </c>
      <c r="P35" s="60">
        <v>634589</v>
      </c>
      <c r="Q35" s="60">
        <v>669371</v>
      </c>
      <c r="R35" s="60">
        <v>2122015</v>
      </c>
      <c r="S35" s="60"/>
      <c r="T35" s="60"/>
      <c r="U35" s="60"/>
      <c r="V35" s="60"/>
      <c r="W35" s="60">
        <v>6294128</v>
      </c>
      <c r="X35" s="60"/>
      <c r="Y35" s="60">
        <v>6294128</v>
      </c>
      <c r="Z35" s="140">
        <v>0</v>
      </c>
      <c r="AA35" s="155">
        <v>3537041</v>
      </c>
    </row>
    <row r="36" spans="1:27" ht="12.75">
      <c r="A36" s="138" t="s">
        <v>82</v>
      </c>
      <c r="B36" s="136"/>
      <c r="C36" s="155">
        <v>377427</v>
      </c>
      <c r="D36" s="155"/>
      <c r="E36" s="156">
        <v>10660</v>
      </c>
      <c r="F36" s="60">
        <v>93782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93782</v>
      </c>
    </row>
    <row r="37" spans="1:27" ht="12.75">
      <c r="A37" s="138" t="s">
        <v>83</v>
      </c>
      <c r="B37" s="136"/>
      <c r="C37" s="157">
        <v>2307491</v>
      </c>
      <c r="D37" s="157"/>
      <c r="E37" s="158">
        <v>4282108</v>
      </c>
      <c r="F37" s="159">
        <v>3947541</v>
      </c>
      <c r="G37" s="159">
        <v>181440</v>
      </c>
      <c r="H37" s="159">
        <v>207688</v>
      </c>
      <c r="I37" s="159">
        <v>351454</v>
      </c>
      <c r="J37" s="159">
        <v>740582</v>
      </c>
      <c r="K37" s="159">
        <v>346204</v>
      </c>
      <c r="L37" s="159">
        <v>352813</v>
      </c>
      <c r="M37" s="159">
        <v>378180</v>
      </c>
      <c r="N37" s="159">
        <v>1077197</v>
      </c>
      <c r="O37" s="159">
        <v>398941</v>
      </c>
      <c r="P37" s="159">
        <v>325956</v>
      </c>
      <c r="Q37" s="159">
        <v>334361</v>
      </c>
      <c r="R37" s="159">
        <v>1059258</v>
      </c>
      <c r="S37" s="159"/>
      <c r="T37" s="159"/>
      <c r="U37" s="159"/>
      <c r="V37" s="159"/>
      <c r="W37" s="159">
        <v>2877037</v>
      </c>
      <c r="X37" s="159"/>
      <c r="Y37" s="159">
        <v>2877037</v>
      </c>
      <c r="Z37" s="141">
        <v>0</v>
      </c>
      <c r="AA37" s="157">
        <v>3947541</v>
      </c>
    </row>
    <row r="38" spans="1:27" ht="12.75">
      <c r="A38" s="135" t="s">
        <v>84</v>
      </c>
      <c r="B38" s="142"/>
      <c r="C38" s="153">
        <f aca="true" t="shared" si="7" ref="C38:Y38">SUM(C39:C41)</f>
        <v>20649475</v>
      </c>
      <c r="D38" s="153">
        <f>SUM(D39:D41)</f>
        <v>0</v>
      </c>
      <c r="E38" s="154">
        <f t="shared" si="7"/>
        <v>44681784</v>
      </c>
      <c r="F38" s="100">
        <f t="shared" si="7"/>
        <v>45440630</v>
      </c>
      <c r="G38" s="100">
        <f t="shared" si="7"/>
        <v>1853412</v>
      </c>
      <c r="H38" s="100">
        <f t="shared" si="7"/>
        <v>2059556</v>
      </c>
      <c r="I38" s="100">
        <f t="shared" si="7"/>
        <v>2143186</v>
      </c>
      <c r="J38" s="100">
        <f t="shared" si="7"/>
        <v>6056154</v>
      </c>
      <c r="K38" s="100">
        <f t="shared" si="7"/>
        <v>2161017</v>
      </c>
      <c r="L38" s="100">
        <f t="shared" si="7"/>
        <v>2902579</v>
      </c>
      <c r="M38" s="100">
        <f t="shared" si="7"/>
        <v>2532572</v>
      </c>
      <c r="N38" s="100">
        <f t="shared" si="7"/>
        <v>7596168</v>
      </c>
      <c r="O38" s="100">
        <f t="shared" si="7"/>
        <v>2283906</v>
      </c>
      <c r="P38" s="100">
        <f t="shared" si="7"/>
        <v>2059493</v>
      </c>
      <c r="Q38" s="100">
        <f t="shared" si="7"/>
        <v>2380110</v>
      </c>
      <c r="R38" s="100">
        <f t="shared" si="7"/>
        <v>6723509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20375831</v>
      </c>
      <c r="X38" s="100">
        <f t="shared" si="7"/>
        <v>0</v>
      </c>
      <c r="Y38" s="100">
        <f t="shared" si="7"/>
        <v>20375831</v>
      </c>
      <c r="Z38" s="137">
        <f>+IF(X38&lt;&gt;0,+(Y38/X38)*100,0)</f>
        <v>0</v>
      </c>
      <c r="AA38" s="153">
        <f>SUM(AA39:AA41)</f>
        <v>45440630</v>
      </c>
    </row>
    <row r="39" spans="1:27" ht="12.75">
      <c r="A39" s="138" t="s">
        <v>85</v>
      </c>
      <c r="B39" s="136"/>
      <c r="C39" s="155">
        <v>2590175</v>
      </c>
      <c r="D39" s="155"/>
      <c r="E39" s="156">
        <v>6571961</v>
      </c>
      <c r="F39" s="60">
        <v>20086429</v>
      </c>
      <c r="G39" s="60">
        <v>189523</v>
      </c>
      <c r="H39" s="60">
        <v>170746</v>
      </c>
      <c r="I39" s="60">
        <v>193695</v>
      </c>
      <c r="J39" s="60">
        <v>553964</v>
      </c>
      <c r="K39" s="60">
        <v>185009</v>
      </c>
      <c r="L39" s="60">
        <v>198897</v>
      </c>
      <c r="M39" s="60">
        <v>368106</v>
      </c>
      <c r="N39" s="60">
        <v>752012</v>
      </c>
      <c r="O39" s="60">
        <v>261310</v>
      </c>
      <c r="P39" s="60">
        <v>269579</v>
      </c>
      <c r="Q39" s="60">
        <v>255199</v>
      </c>
      <c r="R39" s="60">
        <v>786088</v>
      </c>
      <c r="S39" s="60"/>
      <c r="T39" s="60"/>
      <c r="U39" s="60"/>
      <c r="V39" s="60"/>
      <c r="W39" s="60">
        <v>2092064</v>
      </c>
      <c r="X39" s="60"/>
      <c r="Y39" s="60">
        <v>2092064</v>
      </c>
      <c r="Z39" s="140">
        <v>0</v>
      </c>
      <c r="AA39" s="155">
        <v>20086429</v>
      </c>
    </row>
    <row r="40" spans="1:27" ht="12.75">
      <c r="A40" s="138" t="s">
        <v>86</v>
      </c>
      <c r="B40" s="136"/>
      <c r="C40" s="155">
        <v>18059300</v>
      </c>
      <c r="D40" s="155"/>
      <c r="E40" s="156">
        <v>38109823</v>
      </c>
      <c r="F40" s="60">
        <v>25354201</v>
      </c>
      <c r="G40" s="60">
        <v>1663889</v>
      </c>
      <c r="H40" s="60">
        <v>1888810</v>
      </c>
      <c r="I40" s="60">
        <v>1949491</v>
      </c>
      <c r="J40" s="60">
        <v>5502190</v>
      </c>
      <c r="K40" s="60">
        <v>1976008</v>
      </c>
      <c r="L40" s="60">
        <v>2703682</v>
      </c>
      <c r="M40" s="60">
        <v>2164466</v>
      </c>
      <c r="N40" s="60">
        <v>6844156</v>
      </c>
      <c r="O40" s="60">
        <v>2022596</v>
      </c>
      <c r="P40" s="60">
        <v>1789914</v>
      </c>
      <c r="Q40" s="60">
        <v>2124911</v>
      </c>
      <c r="R40" s="60">
        <v>5937421</v>
      </c>
      <c r="S40" s="60"/>
      <c r="T40" s="60"/>
      <c r="U40" s="60"/>
      <c r="V40" s="60"/>
      <c r="W40" s="60">
        <v>18283767</v>
      </c>
      <c r="X40" s="60"/>
      <c r="Y40" s="60">
        <v>18283767</v>
      </c>
      <c r="Z40" s="140">
        <v>0</v>
      </c>
      <c r="AA40" s="155">
        <v>25354201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195999374</v>
      </c>
      <c r="D42" s="153">
        <f>SUM(D43:D46)</f>
        <v>0</v>
      </c>
      <c r="E42" s="154">
        <f t="shared" si="8"/>
        <v>189135905</v>
      </c>
      <c r="F42" s="100">
        <f t="shared" si="8"/>
        <v>210528551</v>
      </c>
      <c r="G42" s="100">
        <f t="shared" si="8"/>
        <v>4597348</v>
      </c>
      <c r="H42" s="100">
        <f t="shared" si="8"/>
        <v>15743202</v>
      </c>
      <c r="I42" s="100">
        <f t="shared" si="8"/>
        <v>25373449</v>
      </c>
      <c r="J42" s="100">
        <f t="shared" si="8"/>
        <v>45713999</v>
      </c>
      <c r="K42" s="100">
        <f t="shared" si="8"/>
        <v>5154794</v>
      </c>
      <c r="L42" s="100">
        <f t="shared" si="8"/>
        <v>6633997</v>
      </c>
      <c r="M42" s="100">
        <f t="shared" si="8"/>
        <v>14276424</v>
      </c>
      <c r="N42" s="100">
        <f t="shared" si="8"/>
        <v>26065215</v>
      </c>
      <c r="O42" s="100">
        <f t="shared" si="8"/>
        <v>8121525</v>
      </c>
      <c r="P42" s="100">
        <f t="shared" si="8"/>
        <v>11231104</v>
      </c>
      <c r="Q42" s="100">
        <f t="shared" si="8"/>
        <v>17937410</v>
      </c>
      <c r="R42" s="100">
        <f t="shared" si="8"/>
        <v>37290039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109069253</v>
      </c>
      <c r="X42" s="100">
        <f t="shared" si="8"/>
        <v>0</v>
      </c>
      <c r="Y42" s="100">
        <f t="shared" si="8"/>
        <v>109069253</v>
      </c>
      <c r="Z42" s="137">
        <f>+IF(X42&lt;&gt;0,+(Y42/X42)*100,0)</f>
        <v>0</v>
      </c>
      <c r="AA42" s="153">
        <f>SUM(AA43:AA46)</f>
        <v>210528551</v>
      </c>
    </row>
    <row r="43" spans="1:27" ht="12.75">
      <c r="A43" s="138" t="s">
        <v>89</v>
      </c>
      <c r="B43" s="136"/>
      <c r="C43" s="155">
        <v>93703026</v>
      </c>
      <c r="D43" s="155"/>
      <c r="E43" s="156">
        <v>88250244</v>
      </c>
      <c r="F43" s="60">
        <v>110568395</v>
      </c>
      <c r="G43" s="60">
        <v>1416161</v>
      </c>
      <c r="H43" s="60">
        <v>11476166</v>
      </c>
      <c r="I43" s="60">
        <v>21642382</v>
      </c>
      <c r="J43" s="60">
        <v>34534709</v>
      </c>
      <c r="K43" s="60">
        <v>1604644</v>
      </c>
      <c r="L43" s="60">
        <v>2493898</v>
      </c>
      <c r="M43" s="60">
        <v>10623829</v>
      </c>
      <c r="N43" s="60">
        <v>14722371</v>
      </c>
      <c r="O43" s="60">
        <v>5706147</v>
      </c>
      <c r="P43" s="60">
        <v>8255080</v>
      </c>
      <c r="Q43" s="60">
        <v>15068307</v>
      </c>
      <c r="R43" s="60">
        <v>29029534</v>
      </c>
      <c r="S43" s="60"/>
      <c r="T43" s="60"/>
      <c r="U43" s="60"/>
      <c r="V43" s="60"/>
      <c r="W43" s="60">
        <v>78286614</v>
      </c>
      <c r="X43" s="60"/>
      <c r="Y43" s="60">
        <v>78286614</v>
      </c>
      <c r="Z43" s="140">
        <v>0</v>
      </c>
      <c r="AA43" s="155">
        <v>110568395</v>
      </c>
    </row>
    <row r="44" spans="1:27" ht="12.75">
      <c r="A44" s="138" t="s">
        <v>90</v>
      </c>
      <c r="B44" s="136"/>
      <c r="C44" s="155">
        <v>47439952</v>
      </c>
      <c r="D44" s="155"/>
      <c r="E44" s="156">
        <v>43131379</v>
      </c>
      <c r="F44" s="60">
        <v>48514221</v>
      </c>
      <c r="G44" s="60">
        <v>1506364</v>
      </c>
      <c r="H44" s="60">
        <v>2038874</v>
      </c>
      <c r="I44" s="60">
        <v>1833439</v>
      </c>
      <c r="J44" s="60">
        <v>5378677</v>
      </c>
      <c r="K44" s="60">
        <v>1807158</v>
      </c>
      <c r="L44" s="60">
        <v>1793905</v>
      </c>
      <c r="M44" s="60">
        <v>1598006</v>
      </c>
      <c r="N44" s="60">
        <v>5199069</v>
      </c>
      <c r="O44" s="60">
        <v>277099</v>
      </c>
      <c r="P44" s="60">
        <v>1275825</v>
      </c>
      <c r="Q44" s="60">
        <v>1222381</v>
      </c>
      <c r="R44" s="60">
        <v>2775305</v>
      </c>
      <c r="S44" s="60"/>
      <c r="T44" s="60"/>
      <c r="U44" s="60"/>
      <c r="V44" s="60"/>
      <c r="W44" s="60">
        <v>13353051</v>
      </c>
      <c r="X44" s="60"/>
      <c r="Y44" s="60">
        <v>13353051</v>
      </c>
      <c r="Z44" s="140">
        <v>0</v>
      </c>
      <c r="AA44" s="155">
        <v>48514221</v>
      </c>
    </row>
    <row r="45" spans="1:27" ht="12.75">
      <c r="A45" s="138" t="s">
        <v>91</v>
      </c>
      <c r="B45" s="136"/>
      <c r="C45" s="157">
        <v>42241892</v>
      </c>
      <c r="D45" s="157"/>
      <c r="E45" s="158">
        <v>41169675</v>
      </c>
      <c r="F45" s="159">
        <v>30780743</v>
      </c>
      <c r="G45" s="159">
        <v>509906</v>
      </c>
      <c r="H45" s="159">
        <v>1008915</v>
      </c>
      <c r="I45" s="159">
        <v>685146</v>
      </c>
      <c r="J45" s="159">
        <v>2203967</v>
      </c>
      <c r="K45" s="159">
        <v>603279</v>
      </c>
      <c r="L45" s="159">
        <v>891220</v>
      </c>
      <c r="M45" s="159">
        <v>623017</v>
      </c>
      <c r="N45" s="159">
        <v>2117516</v>
      </c>
      <c r="O45" s="159">
        <v>928653</v>
      </c>
      <c r="P45" s="159">
        <v>638496</v>
      </c>
      <c r="Q45" s="159">
        <v>527760</v>
      </c>
      <c r="R45" s="159">
        <v>2094909</v>
      </c>
      <c r="S45" s="159"/>
      <c r="T45" s="159"/>
      <c r="U45" s="159"/>
      <c r="V45" s="159"/>
      <c r="W45" s="159">
        <v>6416392</v>
      </c>
      <c r="X45" s="159"/>
      <c r="Y45" s="159">
        <v>6416392</v>
      </c>
      <c r="Z45" s="141">
        <v>0</v>
      </c>
      <c r="AA45" s="157">
        <v>30780743</v>
      </c>
    </row>
    <row r="46" spans="1:27" ht="12.75">
      <c r="A46" s="138" t="s">
        <v>92</v>
      </c>
      <c r="B46" s="136"/>
      <c r="C46" s="155">
        <v>12614504</v>
      </c>
      <c r="D46" s="155"/>
      <c r="E46" s="156">
        <v>16584607</v>
      </c>
      <c r="F46" s="60">
        <v>20665192</v>
      </c>
      <c r="G46" s="60">
        <v>1164917</v>
      </c>
      <c r="H46" s="60">
        <v>1219247</v>
      </c>
      <c r="I46" s="60">
        <v>1212482</v>
      </c>
      <c r="J46" s="60">
        <v>3596646</v>
      </c>
      <c r="K46" s="60">
        <v>1139713</v>
      </c>
      <c r="L46" s="60">
        <v>1454974</v>
      </c>
      <c r="M46" s="60">
        <v>1431572</v>
      </c>
      <c r="N46" s="60">
        <v>4026259</v>
      </c>
      <c r="O46" s="60">
        <v>1209626</v>
      </c>
      <c r="P46" s="60">
        <v>1061703</v>
      </c>
      <c r="Q46" s="60">
        <v>1118962</v>
      </c>
      <c r="R46" s="60">
        <v>3390291</v>
      </c>
      <c r="S46" s="60"/>
      <c r="T46" s="60"/>
      <c r="U46" s="60"/>
      <c r="V46" s="60"/>
      <c r="W46" s="60">
        <v>11013196</v>
      </c>
      <c r="X46" s="60"/>
      <c r="Y46" s="60">
        <v>11013196</v>
      </c>
      <c r="Z46" s="140">
        <v>0</v>
      </c>
      <c r="AA46" s="155">
        <v>20665192</v>
      </c>
    </row>
    <row r="47" spans="1:27" ht="12.75">
      <c r="A47" s="135" t="s">
        <v>93</v>
      </c>
      <c r="B47" s="142" t="s">
        <v>94</v>
      </c>
      <c r="C47" s="153">
        <v>2052797</v>
      </c>
      <c r="D47" s="153"/>
      <c r="E47" s="154">
        <v>2142745</v>
      </c>
      <c r="F47" s="100">
        <v>2598794</v>
      </c>
      <c r="G47" s="100">
        <v>134816</v>
      </c>
      <c r="H47" s="100">
        <v>195663</v>
      </c>
      <c r="I47" s="100">
        <v>140338</v>
      </c>
      <c r="J47" s="100">
        <v>470817</v>
      </c>
      <c r="K47" s="100">
        <v>156518</v>
      </c>
      <c r="L47" s="100">
        <v>135537</v>
      </c>
      <c r="M47" s="100">
        <v>149639</v>
      </c>
      <c r="N47" s="100">
        <v>441694</v>
      </c>
      <c r="O47" s="100">
        <v>196096</v>
      </c>
      <c r="P47" s="100">
        <v>91428</v>
      </c>
      <c r="Q47" s="100">
        <v>118648</v>
      </c>
      <c r="R47" s="100">
        <v>406172</v>
      </c>
      <c r="S47" s="100"/>
      <c r="T47" s="100"/>
      <c r="U47" s="100"/>
      <c r="V47" s="100"/>
      <c r="W47" s="100">
        <v>1318683</v>
      </c>
      <c r="X47" s="100"/>
      <c r="Y47" s="100">
        <v>1318683</v>
      </c>
      <c r="Z47" s="137">
        <v>0</v>
      </c>
      <c r="AA47" s="153">
        <v>2598794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366090764</v>
      </c>
      <c r="D48" s="168">
        <f>+D28+D32+D38+D42+D47</f>
        <v>0</v>
      </c>
      <c r="E48" s="169">
        <f t="shared" si="9"/>
        <v>397933594</v>
      </c>
      <c r="F48" s="73">
        <f t="shared" si="9"/>
        <v>440303542</v>
      </c>
      <c r="G48" s="73">
        <f t="shared" si="9"/>
        <v>19565534</v>
      </c>
      <c r="H48" s="73">
        <f t="shared" si="9"/>
        <v>28386403</v>
      </c>
      <c r="I48" s="73">
        <f t="shared" si="9"/>
        <v>37485057</v>
      </c>
      <c r="J48" s="73">
        <f t="shared" si="9"/>
        <v>85436994</v>
      </c>
      <c r="K48" s="73">
        <f t="shared" si="9"/>
        <v>16821041</v>
      </c>
      <c r="L48" s="73">
        <f t="shared" si="9"/>
        <v>22287475</v>
      </c>
      <c r="M48" s="73">
        <f t="shared" si="9"/>
        <v>26989560</v>
      </c>
      <c r="N48" s="73">
        <f t="shared" si="9"/>
        <v>66098076</v>
      </c>
      <c r="O48" s="73">
        <f t="shared" si="9"/>
        <v>20084737</v>
      </c>
      <c r="P48" s="73">
        <f t="shared" si="9"/>
        <v>22357568</v>
      </c>
      <c r="Q48" s="73">
        <f t="shared" si="9"/>
        <v>31446216</v>
      </c>
      <c r="R48" s="73">
        <f t="shared" si="9"/>
        <v>73888521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225423591</v>
      </c>
      <c r="X48" s="73">
        <f t="shared" si="9"/>
        <v>0</v>
      </c>
      <c r="Y48" s="73">
        <f t="shared" si="9"/>
        <v>225423591</v>
      </c>
      <c r="Z48" s="170">
        <f>+IF(X48&lt;&gt;0,+(Y48/X48)*100,0)</f>
        <v>0</v>
      </c>
      <c r="AA48" s="168">
        <f>+AA28+AA32+AA38+AA42+AA47</f>
        <v>440303542</v>
      </c>
    </row>
    <row r="49" spans="1:27" ht="12.75">
      <c r="A49" s="148" t="s">
        <v>49</v>
      </c>
      <c r="B49" s="149"/>
      <c r="C49" s="171">
        <f aca="true" t="shared" si="10" ref="C49:Y49">+C25-C48</f>
        <v>-41498429</v>
      </c>
      <c r="D49" s="171">
        <f>+D25-D48</f>
        <v>0</v>
      </c>
      <c r="E49" s="172">
        <f t="shared" si="10"/>
        <v>-16252047</v>
      </c>
      <c r="F49" s="173">
        <f t="shared" si="10"/>
        <v>-40576287</v>
      </c>
      <c r="G49" s="173">
        <f t="shared" si="10"/>
        <v>87373914</v>
      </c>
      <c r="H49" s="173">
        <f t="shared" si="10"/>
        <v>-11881794</v>
      </c>
      <c r="I49" s="173">
        <f t="shared" si="10"/>
        <v>-17276093</v>
      </c>
      <c r="J49" s="173">
        <f t="shared" si="10"/>
        <v>58216027</v>
      </c>
      <c r="K49" s="173">
        <f t="shared" si="10"/>
        <v>783753</v>
      </c>
      <c r="L49" s="173">
        <f t="shared" si="10"/>
        <v>-4000192</v>
      </c>
      <c r="M49" s="173">
        <f t="shared" si="10"/>
        <v>20406680</v>
      </c>
      <c r="N49" s="173">
        <f t="shared" si="10"/>
        <v>17190241</v>
      </c>
      <c r="O49" s="173">
        <f t="shared" si="10"/>
        <v>-19203221</v>
      </c>
      <c r="P49" s="173">
        <f t="shared" si="10"/>
        <v>-7523601</v>
      </c>
      <c r="Q49" s="173">
        <f t="shared" si="10"/>
        <v>16136358</v>
      </c>
      <c r="R49" s="173">
        <f t="shared" si="10"/>
        <v>-10590464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64815804</v>
      </c>
      <c r="X49" s="173">
        <f>IF(F25=F48,0,X25-X48)</f>
        <v>0</v>
      </c>
      <c r="Y49" s="173">
        <f t="shared" si="10"/>
        <v>64815804</v>
      </c>
      <c r="Z49" s="174">
        <f>+IF(X49&lt;&gt;0,+(Y49/X49)*100,0)</f>
        <v>0</v>
      </c>
      <c r="AA49" s="171">
        <f>+AA25-AA48</f>
        <v>-40576287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21625697</v>
      </c>
      <c r="D5" s="155">
        <v>0</v>
      </c>
      <c r="E5" s="156">
        <v>43595320</v>
      </c>
      <c r="F5" s="60">
        <v>39444962</v>
      </c>
      <c r="G5" s="60">
        <v>32674655</v>
      </c>
      <c r="H5" s="60">
        <v>87955</v>
      </c>
      <c r="I5" s="60">
        <v>-19309</v>
      </c>
      <c r="J5" s="60">
        <v>32743301</v>
      </c>
      <c r="K5" s="60">
        <v>-42</v>
      </c>
      <c r="L5" s="60">
        <v>-16</v>
      </c>
      <c r="M5" s="60">
        <v>-1252</v>
      </c>
      <c r="N5" s="60">
        <v>-1310</v>
      </c>
      <c r="O5" s="60">
        <v>0</v>
      </c>
      <c r="P5" s="60">
        <v>-2</v>
      </c>
      <c r="Q5" s="60">
        <v>-1297</v>
      </c>
      <c r="R5" s="60">
        <v>-1299</v>
      </c>
      <c r="S5" s="60">
        <v>0</v>
      </c>
      <c r="T5" s="60">
        <v>0</v>
      </c>
      <c r="U5" s="60">
        <v>0</v>
      </c>
      <c r="V5" s="60">
        <v>0</v>
      </c>
      <c r="W5" s="60">
        <v>32740692</v>
      </c>
      <c r="X5" s="60"/>
      <c r="Y5" s="60">
        <v>32740692</v>
      </c>
      <c r="Z5" s="140">
        <v>0</v>
      </c>
      <c r="AA5" s="155">
        <v>39444962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513385</v>
      </c>
      <c r="H6" s="60">
        <v>515875</v>
      </c>
      <c r="I6" s="60">
        <v>518370</v>
      </c>
      <c r="J6" s="60">
        <v>1547630</v>
      </c>
      <c r="K6" s="60">
        <v>578849</v>
      </c>
      <c r="L6" s="60">
        <v>571565</v>
      </c>
      <c r="M6" s="60">
        <v>573130</v>
      </c>
      <c r="N6" s="60">
        <v>1723544</v>
      </c>
      <c r="O6" s="60">
        <v>568061</v>
      </c>
      <c r="P6" s="60">
        <v>578749</v>
      </c>
      <c r="Q6" s="60">
        <v>587440</v>
      </c>
      <c r="R6" s="60">
        <v>1734250</v>
      </c>
      <c r="S6" s="60">
        <v>0</v>
      </c>
      <c r="T6" s="60">
        <v>0</v>
      </c>
      <c r="U6" s="60">
        <v>0</v>
      </c>
      <c r="V6" s="60">
        <v>0</v>
      </c>
      <c r="W6" s="60">
        <v>5005424</v>
      </c>
      <c r="X6" s="60"/>
      <c r="Y6" s="60">
        <v>5005424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86523064</v>
      </c>
      <c r="D7" s="155">
        <v>0</v>
      </c>
      <c r="E7" s="156">
        <v>92105584</v>
      </c>
      <c r="F7" s="60">
        <v>97672416</v>
      </c>
      <c r="G7" s="60">
        <v>9080324</v>
      </c>
      <c r="H7" s="60">
        <v>7937691</v>
      </c>
      <c r="I7" s="60">
        <v>8337032</v>
      </c>
      <c r="J7" s="60">
        <v>25355047</v>
      </c>
      <c r="K7" s="60">
        <v>7572097</v>
      </c>
      <c r="L7" s="60">
        <v>8845513</v>
      </c>
      <c r="M7" s="60">
        <v>6956864</v>
      </c>
      <c r="N7" s="60">
        <v>23374474</v>
      </c>
      <c r="O7" s="60">
        <v>9194602</v>
      </c>
      <c r="P7" s="60">
        <v>8116415</v>
      </c>
      <c r="Q7" s="60">
        <v>9288796</v>
      </c>
      <c r="R7" s="60">
        <v>26599813</v>
      </c>
      <c r="S7" s="60">
        <v>0</v>
      </c>
      <c r="T7" s="60">
        <v>0</v>
      </c>
      <c r="U7" s="60">
        <v>0</v>
      </c>
      <c r="V7" s="60">
        <v>0</v>
      </c>
      <c r="W7" s="60">
        <v>75329334</v>
      </c>
      <c r="X7" s="60"/>
      <c r="Y7" s="60">
        <v>75329334</v>
      </c>
      <c r="Z7" s="140">
        <v>0</v>
      </c>
      <c r="AA7" s="155">
        <v>97672416</v>
      </c>
    </row>
    <row r="8" spans="1:27" ht="12.75">
      <c r="A8" s="183" t="s">
        <v>104</v>
      </c>
      <c r="B8" s="182"/>
      <c r="C8" s="155">
        <v>24279911</v>
      </c>
      <c r="D8" s="155">
        <v>0</v>
      </c>
      <c r="E8" s="156">
        <v>30538095</v>
      </c>
      <c r="F8" s="60">
        <v>29304396</v>
      </c>
      <c r="G8" s="60">
        <v>3026721</v>
      </c>
      <c r="H8" s="60">
        <v>1726288</v>
      </c>
      <c r="I8" s="60">
        <v>3223357</v>
      </c>
      <c r="J8" s="60">
        <v>7976366</v>
      </c>
      <c r="K8" s="60">
        <v>2676012</v>
      </c>
      <c r="L8" s="60">
        <v>2298317</v>
      </c>
      <c r="M8" s="60">
        <v>2273619</v>
      </c>
      <c r="N8" s="60">
        <v>7247948</v>
      </c>
      <c r="O8" s="60">
        <v>320674</v>
      </c>
      <c r="P8" s="60">
        <v>2210107</v>
      </c>
      <c r="Q8" s="60">
        <v>2055897</v>
      </c>
      <c r="R8" s="60">
        <v>4586678</v>
      </c>
      <c r="S8" s="60">
        <v>0</v>
      </c>
      <c r="T8" s="60">
        <v>0</v>
      </c>
      <c r="U8" s="60">
        <v>0</v>
      </c>
      <c r="V8" s="60">
        <v>0</v>
      </c>
      <c r="W8" s="60">
        <v>19810992</v>
      </c>
      <c r="X8" s="60"/>
      <c r="Y8" s="60">
        <v>19810992</v>
      </c>
      <c r="Z8" s="140">
        <v>0</v>
      </c>
      <c r="AA8" s="155">
        <v>29304396</v>
      </c>
    </row>
    <row r="9" spans="1:27" ht="12.75">
      <c r="A9" s="183" t="s">
        <v>105</v>
      </c>
      <c r="B9" s="182"/>
      <c r="C9" s="155">
        <v>3116107</v>
      </c>
      <c r="D9" s="155">
        <v>0</v>
      </c>
      <c r="E9" s="156">
        <v>14865915</v>
      </c>
      <c r="F9" s="60">
        <v>15408619</v>
      </c>
      <c r="G9" s="60">
        <v>6304297</v>
      </c>
      <c r="H9" s="60">
        <v>828689</v>
      </c>
      <c r="I9" s="60">
        <v>853867</v>
      </c>
      <c r="J9" s="60">
        <v>7986853</v>
      </c>
      <c r="K9" s="60">
        <v>866001</v>
      </c>
      <c r="L9" s="60">
        <v>843543</v>
      </c>
      <c r="M9" s="60">
        <v>840510</v>
      </c>
      <c r="N9" s="60">
        <v>2550054</v>
      </c>
      <c r="O9" s="60">
        <v>840884</v>
      </c>
      <c r="P9" s="60">
        <v>844458</v>
      </c>
      <c r="Q9" s="60">
        <v>855809</v>
      </c>
      <c r="R9" s="60">
        <v>2541151</v>
      </c>
      <c r="S9" s="60">
        <v>0</v>
      </c>
      <c r="T9" s="60">
        <v>0</v>
      </c>
      <c r="U9" s="60">
        <v>0</v>
      </c>
      <c r="V9" s="60">
        <v>0</v>
      </c>
      <c r="W9" s="60">
        <v>13078058</v>
      </c>
      <c r="X9" s="60"/>
      <c r="Y9" s="60">
        <v>13078058</v>
      </c>
      <c r="Z9" s="140">
        <v>0</v>
      </c>
      <c r="AA9" s="155">
        <v>15408619</v>
      </c>
    </row>
    <row r="10" spans="1:27" ht="12.75">
      <c r="A10" s="183" t="s">
        <v>106</v>
      </c>
      <c r="B10" s="182"/>
      <c r="C10" s="155">
        <v>3175771</v>
      </c>
      <c r="D10" s="155">
        <v>0</v>
      </c>
      <c r="E10" s="156">
        <v>8888599</v>
      </c>
      <c r="F10" s="54">
        <v>11680418</v>
      </c>
      <c r="G10" s="54">
        <v>3284645</v>
      </c>
      <c r="H10" s="54">
        <v>772597</v>
      </c>
      <c r="I10" s="54">
        <v>777842</v>
      </c>
      <c r="J10" s="54">
        <v>4835084</v>
      </c>
      <c r="K10" s="54">
        <v>767695</v>
      </c>
      <c r="L10" s="54">
        <v>781490</v>
      </c>
      <c r="M10" s="54">
        <v>786972</v>
      </c>
      <c r="N10" s="54">
        <v>2336157</v>
      </c>
      <c r="O10" s="54">
        <v>786677</v>
      </c>
      <c r="P10" s="54">
        <v>787969</v>
      </c>
      <c r="Q10" s="54">
        <v>792002</v>
      </c>
      <c r="R10" s="54">
        <v>2366648</v>
      </c>
      <c r="S10" s="54">
        <v>0</v>
      </c>
      <c r="T10" s="54">
        <v>0</v>
      </c>
      <c r="U10" s="54">
        <v>0</v>
      </c>
      <c r="V10" s="54">
        <v>0</v>
      </c>
      <c r="W10" s="54">
        <v>9537889</v>
      </c>
      <c r="X10" s="54"/>
      <c r="Y10" s="54">
        <v>9537889</v>
      </c>
      <c r="Z10" s="184">
        <v>0</v>
      </c>
      <c r="AA10" s="130">
        <v>11680418</v>
      </c>
    </row>
    <row r="11" spans="1:27" ht="12.75">
      <c r="A11" s="183" t="s">
        <v>107</v>
      </c>
      <c r="B11" s="185"/>
      <c r="C11" s="155">
        <v>867444</v>
      </c>
      <c r="D11" s="155">
        <v>0</v>
      </c>
      <c r="E11" s="156">
        <v>887622</v>
      </c>
      <c r="F11" s="60">
        <v>1015368</v>
      </c>
      <c r="G11" s="60">
        <v>75663</v>
      </c>
      <c r="H11" s="60">
        <v>155426</v>
      </c>
      <c r="I11" s="60">
        <v>76077</v>
      </c>
      <c r="J11" s="60">
        <v>307166</v>
      </c>
      <c r="K11" s="60">
        <v>72736</v>
      </c>
      <c r="L11" s="60">
        <v>88779</v>
      </c>
      <c r="M11" s="60">
        <v>43179</v>
      </c>
      <c r="N11" s="60">
        <v>204694</v>
      </c>
      <c r="O11" s="60">
        <v>98903</v>
      </c>
      <c r="P11" s="60">
        <v>100522</v>
      </c>
      <c r="Q11" s="60">
        <v>89023</v>
      </c>
      <c r="R11" s="60">
        <v>288448</v>
      </c>
      <c r="S11" s="60">
        <v>0</v>
      </c>
      <c r="T11" s="60">
        <v>0</v>
      </c>
      <c r="U11" s="60">
        <v>0</v>
      </c>
      <c r="V11" s="60">
        <v>0</v>
      </c>
      <c r="W11" s="60">
        <v>800308</v>
      </c>
      <c r="X11" s="60"/>
      <c r="Y11" s="60">
        <v>800308</v>
      </c>
      <c r="Z11" s="140">
        <v>0</v>
      </c>
      <c r="AA11" s="155">
        <v>1015368</v>
      </c>
    </row>
    <row r="12" spans="1:27" ht="12.75">
      <c r="A12" s="183" t="s">
        <v>108</v>
      </c>
      <c r="B12" s="185"/>
      <c r="C12" s="155">
        <v>591870</v>
      </c>
      <c r="D12" s="155">
        <v>0</v>
      </c>
      <c r="E12" s="156">
        <v>1074284</v>
      </c>
      <c r="F12" s="60">
        <v>782600</v>
      </c>
      <c r="G12" s="60">
        <v>190688</v>
      </c>
      <c r="H12" s="60">
        <v>64706</v>
      </c>
      <c r="I12" s="60">
        <v>43488</v>
      </c>
      <c r="J12" s="60">
        <v>298882</v>
      </c>
      <c r="K12" s="60">
        <v>75145</v>
      </c>
      <c r="L12" s="60">
        <v>56703</v>
      </c>
      <c r="M12" s="60">
        <v>41373</v>
      </c>
      <c r="N12" s="60">
        <v>173221</v>
      </c>
      <c r="O12" s="60">
        <v>46821</v>
      </c>
      <c r="P12" s="60">
        <v>60195</v>
      </c>
      <c r="Q12" s="60">
        <v>67315</v>
      </c>
      <c r="R12" s="60">
        <v>174331</v>
      </c>
      <c r="S12" s="60">
        <v>0</v>
      </c>
      <c r="T12" s="60">
        <v>0</v>
      </c>
      <c r="U12" s="60">
        <v>0</v>
      </c>
      <c r="V12" s="60">
        <v>0</v>
      </c>
      <c r="W12" s="60">
        <v>646434</v>
      </c>
      <c r="X12" s="60"/>
      <c r="Y12" s="60">
        <v>646434</v>
      </c>
      <c r="Z12" s="140">
        <v>0</v>
      </c>
      <c r="AA12" s="155">
        <v>782600</v>
      </c>
    </row>
    <row r="13" spans="1:27" ht="12.75">
      <c r="A13" s="181" t="s">
        <v>109</v>
      </c>
      <c r="B13" s="185"/>
      <c r="C13" s="155">
        <v>1696105</v>
      </c>
      <c r="D13" s="155">
        <v>0</v>
      </c>
      <c r="E13" s="156">
        <v>1376531</v>
      </c>
      <c r="F13" s="60">
        <v>2339291</v>
      </c>
      <c r="G13" s="60">
        <v>199776</v>
      </c>
      <c r="H13" s="60">
        <v>315646</v>
      </c>
      <c r="I13" s="60">
        <v>253655</v>
      </c>
      <c r="J13" s="60">
        <v>769077</v>
      </c>
      <c r="K13" s="60">
        <v>26768</v>
      </c>
      <c r="L13" s="60">
        <v>26293</v>
      </c>
      <c r="M13" s="60">
        <v>28235</v>
      </c>
      <c r="N13" s="60">
        <v>81296</v>
      </c>
      <c r="O13" s="60">
        <v>18236</v>
      </c>
      <c r="P13" s="60">
        <v>104455</v>
      </c>
      <c r="Q13" s="60">
        <v>3007</v>
      </c>
      <c r="R13" s="60">
        <v>125698</v>
      </c>
      <c r="S13" s="60">
        <v>0</v>
      </c>
      <c r="T13" s="60">
        <v>0</v>
      </c>
      <c r="U13" s="60">
        <v>0</v>
      </c>
      <c r="V13" s="60">
        <v>0</v>
      </c>
      <c r="W13" s="60">
        <v>976071</v>
      </c>
      <c r="X13" s="60"/>
      <c r="Y13" s="60">
        <v>976071</v>
      </c>
      <c r="Z13" s="140">
        <v>0</v>
      </c>
      <c r="AA13" s="155">
        <v>2339291</v>
      </c>
    </row>
    <row r="14" spans="1:27" ht="12.75">
      <c r="A14" s="181" t="s">
        <v>110</v>
      </c>
      <c r="B14" s="185"/>
      <c r="C14" s="155">
        <v>5859447</v>
      </c>
      <c r="D14" s="155">
        <v>0</v>
      </c>
      <c r="E14" s="156">
        <v>1866893</v>
      </c>
      <c r="F14" s="60">
        <v>2767517</v>
      </c>
      <c r="G14" s="60">
        <v>261440</v>
      </c>
      <c r="H14" s="60">
        <v>245494</v>
      </c>
      <c r="I14" s="60">
        <v>233577</v>
      </c>
      <c r="J14" s="60">
        <v>740511</v>
      </c>
      <c r="K14" s="60">
        <v>289722</v>
      </c>
      <c r="L14" s="60">
        <v>228599</v>
      </c>
      <c r="M14" s="60">
        <v>155965</v>
      </c>
      <c r="N14" s="60">
        <v>674286</v>
      </c>
      <c r="O14" s="60">
        <v>191082</v>
      </c>
      <c r="P14" s="60">
        <v>283860</v>
      </c>
      <c r="Q14" s="60">
        <v>234311</v>
      </c>
      <c r="R14" s="60">
        <v>709253</v>
      </c>
      <c r="S14" s="60">
        <v>0</v>
      </c>
      <c r="T14" s="60">
        <v>0</v>
      </c>
      <c r="U14" s="60">
        <v>0</v>
      </c>
      <c r="V14" s="60">
        <v>0</v>
      </c>
      <c r="W14" s="60">
        <v>2124050</v>
      </c>
      <c r="X14" s="60"/>
      <c r="Y14" s="60">
        <v>2124050</v>
      </c>
      <c r="Z14" s="140">
        <v>0</v>
      </c>
      <c r="AA14" s="155">
        <v>2767517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76547</v>
      </c>
      <c r="D16" s="155">
        <v>0</v>
      </c>
      <c r="E16" s="156">
        <v>100248</v>
      </c>
      <c r="F16" s="60">
        <v>71703</v>
      </c>
      <c r="G16" s="60">
        <v>83</v>
      </c>
      <c r="H16" s="60">
        <v>8673</v>
      </c>
      <c r="I16" s="60">
        <v>10776</v>
      </c>
      <c r="J16" s="60">
        <v>19532</v>
      </c>
      <c r="K16" s="60">
        <v>3207</v>
      </c>
      <c r="L16" s="60">
        <v>9120</v>
      </c>
      <c r="M16" s="60">
        <v>5350</v>
      </c>
      <c r="N16" s="60">
        <v>17677</v>
      </c>
      <c r="O16" s="60">
        <v>7631</v>
      </c>
      <c r="P16" s="60">
        <v>7461</v>
      </c>
      <c r="Q16" s="60">
        <v>10950</v>
      </c>
      <c r="R16" s="60">
        <v>26042</v>
      </c>
      <c r="S16" s="60">
        <v>0</v>
      </c>
      <c r="T16" s="60">
        <v>0</v>
      </c>
      <c r="U16" s="60">
        <v>0</v>
      </c>
      <c r="V16" s="60">
        <v>0</v>
      </c>
      <c r="W16" s="60">
        <v>63251</v>
      </c>
      <c r="X16" s="60"/>
      <c r="Y16" s="60">
        <v>63251</v>
      </c>
      <c r="Z16" s="140">
        <v>0</v>
      </c>
      <c r="AA16" s="155">
        <v>71703</v>
      </c>
    </row>
    <row r="17" spans="1:27" ht="12.75">
      <c r="A17" s="181" t="s">
        <v>113</v>
      </c>
      <c r="B17" s="185"/>
      <c r="C17" s="155">
        <v>4124782</v>
      </c>
      <c r="D17" s="155">
        <v>0</v>
      </c>
      <c r="E17" s="156">
        <v>5972121</v>
      </c>
      <c r="F17" s="60">
        <v>1416011</v>
      </c>
      <c r="G17" s="60">
        <v>689421</v>
      </c>
      <c r="H17" s="60">
        <v>242678</v>
      </c>
      <c r="I17" s="60">
        <v>446547</v>
      </c>
      <c r="J17" s="60">
        <v>1378646</v>
      </c>
      <c r="K17" s="60">
        <v>263773</v>
      </c>
      <c r="L17" s="60">
        <v>292528</v>
      </c>
      <c r="M17" s="60">
        <v>418730</v>
      </c>
      <c r="N17" s="60">
        <v>975031</v>
      </c>
      <c r="O17" s="60">
        <v>581991</v>
      </c>
      <c r="P17" s="60">
        <v>-284764</v>
      </c>
      <c r="Q17" s="60">
        <v>239732</v>
      </c>
      <c r="R17" s="60">
        <v>536959</v>
      </c>
      <c r="S17" s="60">
        <v>0</v>
      </c>
      <c r="T17" s="60">
        <v>0</v>
      </c>
      <c r="U17" s="60">
        <v>0</v>
      </c>
      <c r="V17" s="60">
        <v>0</v>
      </c>
      <c r="W17" s="60">
        <v>2890636</v>
      </c>
      <c r="X17" s="60"/>
      <c r="Y17" s="60">
        <v>2890636</v>
      </c>
      <c r="Z17" s="140">
        <v>0</v>
      </c>
      <c r="AA17" s="155">
        <v>1416011</v>
      </c>
    </row>
    <row r="18" spans="1:27" ht="12.75">
      <c r="A18" s="183" t="s">
        <v>114</v>
      </c>
      <c r="B18" s="182"/>
      <c r="C18" s="155">
        <v>328774</v>
      </c>
      <c r="D18" s="155">
        <v>0</v>
      </c>
      <c r="E18" s="156">
        <v>333833</v>
      </c>
      <c r="F18" s="60">
        <v>2529850</v>
      </c>
      <c r="G18" s="60">
        <v>19868</v>
      </c>
      <c r="H18" s="60">
        <v>-179295</v>
      </c>
      <c r="I18" s="60">
        <v>0</v>
      </c>
      <c r="J18" s="60">
        <v>-159427</v>
      </c>
      <c r="K18" s="60">
        <v>0</v>
      </c>
      <c r="L18" s="60">
        <v>0</v>
      </c>
      <c r="M18" s="60">
        <v>0</v>
      </c>
      <c r="N18" s="60">
        <v>0</v>
      </c>
      <c r="O18" s="60">
        <v>15223</v>
      </c>
      <c r="P18" s="60">
        <v>66939</v>
      </c>
      <c r="Q18" s="60">
        <v>0</v>
      </c>
      <c r="R18" s="60">
        <v>82162</v>
      </c>
      <c r="S18" s="60">
        <v>0</v>
      </c>
      <c r="T18" s="60">
        <v>0</v>
      </c>
      <c r="U18" s="60">
        <v>0</v>
      </c>
      <c r="V18" s="60">
        <v>0</v>
      </c>
      <c r="W18" s="60">
        <v>-77265</v>
      </c>
      <c r="X18" s="60"/>
      <c r="Y18" s="60">
        <v>-77265</v>
      </c>
      <c r="Z18" s="140">
        <v>0</v>
      </c>
      <c r="AA18" s="155">
        <v>2529850</v>
      </c>
    </row>
    <row r="19" spans="1:27" ht="12.75">
      <c r="A19" s="181" t="s">
        <v>34</v>
      </c>
      <c r="B19" s="185"/>
      <c r="C19" s="155">
        <v>104123978</v>
      </c>
      <c r="D19" s="155">
        <v>0</v>
      </c>
      <c r="E19" s="156">
        <v>107438965</v>
      </c>
      <c r="F19" s="60">
        <v>113919308</v>
      </c>
      <c r="G19" s="60">
        <v>45157000</v>
      </c>
      <c r="H19" s="60">
        <v>1431000</v>
      </c>
      <c r="I19" s="60">
        <v>205184</v>
      </c>
      <c r="J19" s="60">
        <v>46793184</v>
      </c>
      <c r="K19" s="60">
        <v>2351004</v>
      </c>
      <c r="L19" s="60">
        <v>840992</v>
      </c>
      <c r="M19" s="60">
        <v>28947000</v>
      </c>
      <c r="N19" s="60">
        <v>32138996</v>
      </c>
      <c r="O19" s="60">
        <v>-13071889</v>
      </c>
      <c r="P19" s="60">
        <v>415000</v>
      </c>
      <c r="Q19" s="60">
        <v>22580500</v>
      </c>
      <c r="R19" s="60">
        <v>9923611</v>
      </c>
      <c r="S19" s="60">
        <v>0</v>
      </c>
      <c r="T19" s="60">
        <v>0</v>
      </c>
      <c r="U19" s="60">
        <v>0</v>
      </c>
      <c r="V19" s="60">
        <v>0</v>
      </c>
      <c r="W19" s="60">
        <v>88855791</v>
      </c>
      <c r="X19" s="60"/>
      <c r="Y19" s="60">
        <v>88855791</v>
      </c>
      <c r="Z19" s="140">
        <v>0</v>
      </c>
      <c r="AA19" s="155">
        <v>113919308</v>
      </c>
    </row>
    <row r="20" spans="1:27" ht="12.75">
      <c r="A20" s="181" t="s">
        <v>35</v>
      </c>
      <c r="B20" s="185"/>
      <c r="C20" s="155">
        <v>690533</v>
      </c>
      <c r="D20" s="155">
        <v>0</v>
      </c>
      <c r="E20" s="156">
        <v>1284032</v>
      </c>
      <c r="F20" s="54">
        <v>1188543</v>
      </c>
      <c r="G20" s="54">
        <v>41883</v>
      </c>
      <c r="H20" s="54">
        <v>53433</v>
      </c>
      <c r="I20" s="54">
        <v>26001</v>
      </c>
      <c r="J20" s="54">
        <v>121317</v>
      </c>
      <c r="K20" s="54">
        <v>61827</v>
      </c>
      <c r="L20" s="54">
        <v>69784</v>
      </c>
      <c r="M20" s="54">
        <v>31565</v>
      </c>
      <c r="N20" s="54">
        <v>163176</v>
      </c>
      <c r="O20" s="54">
        <v>306567</v>
      </c>
      <c r="P20" s="54">
        <v>42603</v>
      </c>
      <c r="Q20" s="54">
        <v>34089</v>
      </c>
      <c r="R20" s="54">
        <v>383259</v>
      </c>
      <c r="S20" s="54">
        <v>0</v>
      </c>
      <c r="T20" s="54">
        <v>0</v>
      </c>
      <c r="U20" s="54">
        <v>0</v>
      </c>
      <c r="V20" s="54">
        <v>0</v>
      </c>
      <c r="W20" s="54">
        <v>667752</v>
      </c>
      <c r="X20" s="54"/>
      <c r="Y20" s="54">
        <v>667752</v>
      </c>
      <c r="Z20" s="184">
        <v>0</v>
      </c>
      <c r="AA20" s="130">
        <v>1188543</v>
      </c>
    </row>
    <row r="21" spans="1:27" ht="12.75">
      <c r="A21" s="181" t="s">
        <v>115</v>
      </c>
      <c r="B21" s="185"/>
      <c r="C21" s="155">
        <v>3550396</v>
      </c>
      <c r="D21" s="155">
        <v>0</v>
      </c>
      <c r="E21" s="156">
        <v>6593075</v>
      </c>
      <c r="F21" s="60">
        <v>6593076</v>
      </c>
      <c r="G21" s="60">
        <v>15000</v>
      </c>
      <c r="H21" s="60">
        <v>0</v>
      </c>
      <c r="I21" s="82">
        <v>0</v>
      </c>
      <c r="J21" s="60">
        <v>15000</v>
      </c>
      <c r="K21" s="60">
        <v>0</v>
      </c>
      <c r="L21" s="60">
        <v>100</v>
      </c>
      <c r="M21" s="60">
        <v>0</v>
      </c>
      <c r="N21" s="60">
        <v>100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15100</v>
      </c>
      <c r="X21" s="60"/>
      <c r="Y21" s="60">
        <v>15100</v>
      </c>
      <c r="Z21" s="140">
        <v>0</v>
      </c>
      <c r="AA21" s="155">
        <v>6593076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260630426</v>
      </c>
      <c r="D22" s="188">
        <f>SUM(D5:D21)</f>
        <v>0</v>
      </c>
      <c r="E22" s="189">
        <f t="shared" si="0"/>
        <v>316921117</v>
      </c>
      <c r="F22" s="190">
        <f t="shared" si="0"/>
        <v>326134078</v>
      </c>
      <c r="G22" s="190">
        <f t="shared" si="0"/>
        <v>101534849</v>
      </c>
      <c r="H22" s="190">
        <f t="shared" si="0"/>
        <v>14206856</v>
      </c>
      <c r="I22" s="190">
        <f t="shared" si="0"/>
        <v>14986464</v>
      </c>
      <c r="J22" s="190">
        <f t="shared" si="0"/>
        <v>130728169</v>
      </c>
      <c r="K22" s="190">
        <f t="shared" si="0"/>
        <v>15604794</v>
      </c>
      <c r="L22" s="190">
        <f t="shared" si="0"/>
        <v>14953310</v>
      </c>
      <c r="M22" s="190">
        <f t="shared" si="0"/>
        <v>41101240</v>
      </c>
      <c r="N22" s="190">
        <f t="shared" si="0"/>
        <v>71659344</v>
      </c>
      <c r="O22" s="190">
        <f t="shared" si="0"/>
        <v>-94537</v>
      </c>
      <c r="P22" s="190">
        <f t="shared" si="0"/>
        <v>13333967</v>
      </c>
      <c r="Q22" s="190">
        <f t="shared" si="0"/>
        <v>36837574</v>
      </c>
      <c r="R22" s="190">
        <f t="shared" si="0"/>
        <v>50077004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252464517</v>
      </c>
      <c r="X22" s="190">
        <f t="shared" si="0"/>
        <v>0</v>
      </c>
      <c r="Y22" s="190">
        <f t="shared" si="0"/>
        <v>252464517</v>
      </c>
      <c r="Z22" s="191">
        <f>+IF(X22&lt;&gt;0,+(Y22/X22)*100,0)</f>
        <v>0</v>
      </c>
      <c r="AA22" s="188">
        <f>SUM(AA5:AA21)</f>
        <v>326134078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100825850</v>
      </c>
      <c r="D25" s="155">
        <v>0</v>
      </c>
      <c r="E25" s="156">
        <v>126433974</v>
      </c>
      <c r="F25" s="60">
        <v>127372374</v>
      </c>
      <c r="G25" s="60">
        <v>9379145</v>
      </c>
      <c r="H25" s="60">
        <v>9662759</v>
      </c>
      <c r="I25" s="60">
        <v>9802177</v>
      </c>
      <c r="J25" s="60">
        <v>28844081</v>
      </c>
      <c r="K25" s="60">
        <v>9690673</v>
      </c>
      <c r="L25" s="60">
        <v>14053723</v>
      </c>
      <c r="M25" s="60">
        <v>11442507</v>
      </c>
      <c r="N25" s="60">
        <v>35186903</v>
      </c>
      <c r="O25" s="60">
        <v>10248473</v>
      </c>
      <c r="P25" s="60">
        <v>9752751</v>
      </c>
      <c r="Q25" s="60">
        <v>10152351</v>
      </c>
      <c r="R25" s="60">
        <v>30153575</v>
      </c>
      <c r="S25" s="60">
        <v>0</v>
      </c>
      <c r="T25" s="60">
        <v>0</v>
      </c>
      <c r="U25" s="60">
        <v>0</v>
      </c>
      <c r="V25" s="60">
        <v>0</v>
      </c>
      <c r="W25" s="60">
        <v>94184559</v>
      </c>
      <c r="X25" s="60"/>
      <c r="Y25" s="60">
        <v>94184559</v>
      </c>
      <c r="Z25" s="140">
        <v>0</v>
      </c>
      <c r="AA25" s="155">
        <v>127372374</v>
      </c>
    </row>
    <row r="26" spans="1:27" ht="12.75">
      <c r="A26" s="183" t="s">
        <v>38</v>
      </c>
      <c r="B26" s="182"/>
      <c r="C26" s="155">
        <v>7376925</v>
      </c>
      <c r="D26" s="155">
        <v>0</v>
      </c>
      <c r="E26" s="156">
        <v>9195327</v>
      </c>
      <c r="F26" s="60">
        <v>9324299</v>
      </c>
      <c r="G26" s="60">
        <v>683303</v>
      </c>
      <c r="H26" s="60">
        <v>683303</v>
      </c>
      <c r="I26" s="60">
        <v>683303</v>
      </c>
      <c r="J26" s="60">
        <v>2049909</v>
      </c>
      <c r="K26" s="60">
        <v>683303</v>
      </c>
      <c r="L26" s="60">
        <v>708803</v>
      </c>
      <c r="M26" s="60">
        <v>870803</v>
      </c>
      <c r="N26" s="60">
        <v>2262909</v>
      </c>
      <c r="O26" s="60">
        <v>1329164</v>
      </c>
      <c r="P26" s="60">
        <v>781244</v>
      </c>
      <c r="Q26" s="60">
        <v>905708</v>
      </c>
      <c r="R26" s="60">
        <v>3016116</v>
      </c>
      <c r="S26" s="60">
        <v>0</v>
      </c>
      <c r="T26" s="60">
        <v>0</v>
      </c>
      <c r="U26" s="60">
        <v>0</v>
      </c>
      <c r="V26" s="60">
        <v>0</v>
      </c>
      <c r="W26" s="60">
        <v>7328934</v>
      </c>
      <c r="X26" s="60"/>
      <c r="Y26" s="60">
        <v>7328934</v>
      </c>
      <c r="Z26" s="140">
        <v>0</v>
      </c>
      <c r="AA26" s="155">
        <v>9324299</v>
      </c>
    </row>
    <row r="27" spans="1:27" ht="12.75">
      <c r="A27" s="183" t="s">
        <v>118</v>
      </c>
      <c r="B27" s="182"/>
      <c r="C27" s="155">
        <v>32833349</v>
      </c>
      <c r="D27" s="155">
        <v>0</v>
      </c>
      <c r="E27" s="156">
        <v>8859711</v>
      </c>
      <c r="F27" s="60">
        <v>14859714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35075</v>
      </c>
      <c r="P27" s="60">
        <v>0</v>
      </c>
      <c r="Q27" s="60">
        <v>0</v>
      </c>
      <c r="R27" s="60">
        <v>35075</v>
      </c>
      <c r="S27" s="60">
        <v>0</v>
      </c>
      <c r="T27" s="60">
        <v>0</v>
      </c>
      <c r="U27" s="60">
        <v>0</v>
      </c>
      <c r="V27" s="60">
        <v>0</v>
      </c>
      <c r="W27" s="60">
        <v>35075</v>
      </c>
      <c r="X27" s="60"/>
      <c r="Y27" s="60">
        <v>35075</v>
      </c>
      <c r="Z27" s="140">
        <v>0</v>
      </c>
      <c r="AA27" s="155">
        <v>14859714</v>
      </c>
    </row>
    <row r="28" spans="1:27" ht="12.75">
      <c r="A28" s="183" t="s">
        <v>39</v>
      </c>
      <c r="B28" s="182"/>
      <c r="C28" s="155">
        <v>65309238</v>
      </c>
      <c r="D28" s="155">
        <v>0</v>
      </c>
      <c r="E28" s="156">
        <v>71164730</v>
      </c>
      <c r="F28" s="60">
        <v>65164730</v>
      </c>
      <c r="G28" s="60">
        <v>0</v>
      </c>
      <c r="H28" s="60">
        <v>0</v>
      </c>
      <c r="I28" s="60">
        <v>1171</v>
      </c>
      <c r="J28" s="60">
        <v>1171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116</v>
      </c>
      <c r="R28" s="60">
        <v>116</v>
      </c>
      <c r="S28" s="60">
        <v>0</v>
      </c>
      <c r="T28" s="60">
        <v>0</v>
      </c>
      <c r="U28" s="60">
        <v>0</v>
      </c>
      <c r="V28" s="60">
        <v>0</v>
      </c>
      <c r="W28" s="60">
        <v>1287</v>
      </c>
      <c r="X28" s="60"/>
      <c r="Y28" s="60">
        <v>1287</v>
      </c>
      <c r="Z28" s="140">
        <v>0</v>
      </c>
      <c r="AA28" s="155">
        <v>65164730</v>
      </c>
    </row>
    <row r="29" spans="1:27" ht="12.75">
      <c r="A29" s="183" t="s">
        <v>40</v>
      </c>
      <c r="B29" s="182"/>
      <c r="C29" s="155">
        <v>4914114</v>
      </c>
      <c r="D29" s="155">
        <v>0</v>
      </c>
      <c r="E29" s="156">
        <v>328136</v>
      </c>
      <c r="F29" s="60">
        <v>5298286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5298286</v>
      </c>
    </row>
    <row r="30" spans="1:27" ht="12.75">
      <c r="A30" s="183" t="s">
        <v>119</v>
      </c>
      <c r="B30" s="182"/>
      <c r="C30" s="155">
        <v>69018919</v>
      </c>
      <c r="D30" s="155">
        <v>0</v>
      </c>
      <c r="E30" s="156">
        <v>61836782</v>
      </c>
      <c r="F30" s="60">
        <v>82000000</v>
      </c>
      <c r="G30" s="60">
        <v>64180</v>
      </c>
      <c r="H30" s="60">
        <v>9889359</v>
      </c>
      <c r="I30" s="60">
        <v>20005883</v>
      </c>
      <c r="J30" s="60">
        <v>29959422</v>
      </c>
      <c r="K30" s="60">
        <v>0</v>
      </c>
      <c r="L30" s="60">
        <v>628374</v>
      </c>
      <c r="M30" s="60">
        <v>9060124</v>
      </c>
      <c r="N30" s="60">
        <v>9688498</v>
      </c>
      <c r="O30" s="60">
        <v>4001638</v>
      </c>
      <c r="P30" s="60">
        <v>6601124</v>
      </c>
      <c r="Q30" s="60">
        <v>13464738</v>
      </c>
      <c r="R30" s="60">
        <v>24067500</v>
      </c>
      <c r="S30" s="60">
        <v>0</v>
      </c>
      <c r="T30" s="60">
        <v>0</v>
      </c>
      <c r="U30" s="60">
        <v>0</v>
      </c>
      <c r="V30" s="60">
        <v>0</v>
      </c>
      <c r="W30" s="60">
        <v>63715420</v>
      </c>
      <c r="X30" s="60"/>
      <c r="Y30" s="60">
        <v>63715420</v>
      </c>
      <c r="Z30" s="140">
        <v>0</v>
      </c>
      <c r="AA30" s="155">
        <v>82000000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3417077</v>
      </c>
      <c r="D32" s="155">
        <v>0</v>
      </c>
      <c r="E32" s="156">
        <v>3563169</v>
      </c>
      <c r="F32" s="60">
        <v>11609983</v>
      </c>
      <c r="G32" s="60">
        <v>331750</v>
      </c>
      <c r="H32" s="60">
        <v>654000</v>
      </c>
      <c r="I32" s="60">
        <v>328624</v>
      </c>
      <c r="J32" s="60">
        <v>1314374</v>
      </c>
      <c r="K32" s="60">
        <v>329445</v>
      </c>
      <c r="L32" s="60">
        <v>667708</v>
      </c>
      <c r="M32" s="60">
        <v>1066279</v>
      </c>
      <c r="N32" s="60">
        <v>2063432</v>
      </c>
      <c r="O32" s="60">
        <v>348955</v>
      </c>
      <c r="P32" s="60">
        <v>310937</v>
      </c>
      <c r="Q32" s="60">
        <v>676150</v>
      </c>
      <c r="R32" s="60">
        <v>1336042</v>
      </c>
      <c r="S32" s="60">
        <v>0</v>
      </c>
      <c r="T32" s="60">
        <v>0</v>
      </c>
      <c r="U32" s="60">
        <v>0</v>
      </c>
      <c r="V32" s="60">
        <v>0</v>
      </c>
      <c r="W32" s="60">
        <v>4713848</v>
      </c>
      <c r="X32" s="60"/>
      <c r="Y32" s="60">
        <v>4713848</v>
      </c>
      <c r="Z32" s="140">
        <v>0</v>
      </c>
      <c r="AA32" s="155">
        <v>11609983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67046</v>
      </c>
      <c r="F33" s="60">
        <v>187045</v>
      </c>
      <c r="G33" s="60">
        <v>1500</v>
      </c>
      <c r="H33" s="60">
        <v>1500</v>
      </c>
      <c r="I33" s="60">
        <v>1500</v>
      </c>
      <c r="J33" s="60">
        <v>4500</v>
      </c>
      <c r="K33" s="60">
        <v>1500</v>
      </c>
      <c r="L33" s="60">
        <v>1500</v>
      </c>
      <c r="M33" s="60">
        <v>0</v>
      </c>
      <c r="N33" s="60">
        <v>3000</v>
      </c>
      <c r="O33" s="60">
        <v>1500</v>
      </c>
      <c r="P33" s="60">
        <v>0</v>
      </c>
      <c r="Q33" s="60">
        <v>3000</v>
      </c>
      <c r="R33" s="60">
        <v>4500</v>
      </c>
      <c r="S33" s="60">
        <v>0</v>
      </c>
      <c r="T33" s="60">
        <v>0</v>
      </c>
      <c r="U33" s="60">
        <v>0</v>
      </c>
      <c r="V33" s="60">
        <v>0</v>
      </c>
      <c r="W33" s="60">
        <v>12000</v>
      </c>
      <c r="X33" s="60"/>
      <c r="Y33" s="60">
        <v>12000</v>
      </c>
      <c r="Z33" s="140">
        <v>0</v>
      </c>
      <c r="AA33" s="155">
        <v>187045</v>
      </c>
    </row>
    <row r="34" spans="1:27" ht="12.75">
      <c r="A34" s="183" t="s">
        <v>43</v>
      </c>
      <c r="B34" s="182"/>
      <c r="C34" s="155">
        <v>82395292</v>
      </c>
      <c r="D34" s="155">
        <v>0</v>
      </c>
      <c r="E34" s="156">
        <v>116447409</v>
      </c>
      <c r="F34" s="60">
        <v>124449802</v>
      </c>
      <c r="G34" s="60">
        <v>9105656</v>
      </c>
      <c r="H34" s="60">
        <v>7495482</v>
      </c>
      <c r="I34" s="60">
        <v>6662399</v>
      </c>
      <c r="J34" s="60">
        <v>23263537</v>
      </c>
      <c r="K34" s="60">
        <v>6116120</v>
      </c>
      <c r="L34" s="60">
        <v>6227367</v>
      </c>
      <c r="M34" s="60">
        <v>4549847</v>
      </c>
      <c r="N34" s="60">
        <v>16893334</v>
      </c>
      <c r="O34" s="60">
        <v>4119932</v>
      </c>
      <c r="P34" s="60">
        <v>4911512</v>
      </c>
      <c r="Q34" s="60">
        <v>6244153</v>
      </c>
      <c r="R34" s="60">
        <v>15275597</v>
      </c>
      <c r="S34" s="60">
        <v>0</v>
      </c>
      <c r="T34" s="60">
        <v>0</v>
      </c>
      <c r="U34" s="60">
        <v>0</v>
      </c>
      <c r="V34" s="60">
        <v>0</v>
      </c>
      <c r="W34" s="60">
        <v>55432468</v>
      </c>
      <c r="X34" s="60"/>
      <c r="Y34" s="60">
        <v>55432468</v>
      </c>
      <c r="Z34" s="140">
        <v>0</v>
      </c>
      <c r="AA34" s="155">
        <v>124449802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37310</v>
      </c>
      <c r="F35" s="60">
        <v>37309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37309</v>
      </c>
    </row>
    <row r="36" spans="1:27" ht="12.75">
      <c r="A36" s="193" t="s">
        <v>44</v>
      </c>
      <c r="B36" s="187"/>
      <c r="C36" s="188">
        <f aca="true" t="shared" si="1" ref="C36:Y36">SUM(C25:C35)</f>
        <v>366090764</v>
      </c>
      <c r="D36" s="188">
        <f>SUM(D25:D35)</f>
        <v>0</v>
      </c>
      <c r="E36" s="189">
        <f t="shared" si="1"/>
        <v>397933594</v>
      </c>
      <c r="F36" s="190">
        <f t="shared" si="1"/>
        <v>440303542</v>
      </c>
      <c r="G36" s="190">
        <f t="shared" si="1"/>
        <v>19565534</v>
      </c>
      <c r="H36" s="190">
        <f t="shared" si="1"/>
        <v>28386403</v>
      </c>
      <c r="I36" s="190">
        <f t="shared" si="1"/>
        <v>37485057</v>
      </c>
      <c r="J36" s="190">
        <f t="shared" si="1"/>
        <v>85436994</v>
      </c>
      <c r="K36" s="190">
        <f t="shared" si="1"/>
        <v>16821041</v>
      </c>
      <c r="L36" s="190">
        <f t="shared" si="1"/>
        <v>22287475</v>
      </c>
      <c r="M36" s="190">
        <f t="shared" si="1"/>
        <v>26989560</v>
      </c>
      <c r="N36" s="190">
        <f t="shared" si="1"/>
        <v>66098076</v>
      </c>
      <c r="O36" s="190">
        <f t="shared" si="1"/>
        <v>20084737</v>
      </c>
      <c r="P36" s="190">
        <f t="shared" si="1"/>
        <v>22357568</v>
      </c>
      <c r="Q36" s="190">
        <f t="shared" si="1"/>
        <v>31446216</v>
      </c>
      <c r="R36" s="190">
        <f t="shared" si="1"/>
        <v>73888521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225423591</v>
      </c>
      <c r="X36" s="190">
        <f t="shared" si="1"/>
        <v>0</v>
      </c>
      <c r="Y36" s="190">
        <f t="shared" si="1"/>
        <v>225423591</v>
      </c>
      <c r="Z36" s="191">
        <f>+IF(X36&lt;&gt;0,+(Y36/X36)*100,0)</f>
        <v>0</v>
      </c>
      <c r="AA36" s="188">
        <f>SUM(AA25:AA35)</f>
        <v>440303542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-105460338</v>
      </c>
      <c r="D38" s="199">
        <f>+D22-D36</f>
        <v>0</v>
      </c>
      <c r="E38" s="200">
        <f t="shared" si="2"/>
        <v>-81012477</v>
      </c>
      <c r="F38" s="106">
        <f t="shared" si="2"/>
        <v>-114169464</v>
      </c>
      <c r="G38" s="106">
        <f t="shared" si="2"/>
        <v>81969315</v>
      </c>
      <c r="H38" s="106">
        <f t="shared" si="2"/>
        <v>-14179547</v>
      </c>
      <c r="I38" s="106">
        <f t="shared" si="2"/>
        <v>-22498593</v>
      </c>
      <c r="J38" s="106">
        <f t="shared" si="2"/>
        <v>45291175</v>
      </c>
      <c r="K38" s="106">
        <f t="shared" si="2"/>
        <v>-1216247</v>
      </c>
      <c r="L38" s="106">
        <f t="shared" si="2"/>
        <v>-7334165</v>
      </c>
      <c r="M38" s="106">
        <f t="shared" si="2"/>
        <v>14111680</v>
      </c>
      <c r="N38" s="106">
        <f t="shared" si="2"/>
        <v>5561268</v>
      </c>
      <c r="O38" s="106">
        <f t="shared" si="2"/>
        <v>-20179274</v>
      </c>
      <c r="P38" s="106">
        <f t="shared" si="2"/>
        <v>-9023601</v>
      </c>
      <c r="Q38" s="106">
        <f t="shared" si="2"/>
        <v>5391358</v>
      </c>
      <c r="R38" s="106">
        <f t="shared" si="2"/>
        <v>-23811517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27040926</v>
      </c>
      <c r="X38" s="106">
        <f>IF(F22=F36,0,X22-X36)</f>
        <v>0</v>
      </c>
      <c r="Y38" s="106">
        <f t="shared" si="2"/>
        <v>27040926</v>
      </c>
      <c r="Z38" s="201">
        <f>+IF(X38&lt;&gt;0,+(Y38/X38)*100,0)</f>
        <v>0</v>
      </c>
      <c r="AA38" s="199">
        <f>+AA22-AA36</f>
        <v>-114169464</v>
      </c>
    </row>
    <row r="39" spans="1:27" ht="12.75">
      <c r="A39" s="181" t="s">
        <v>46</v>
      </c>
      <c r="B39" s="185"/>
      <c r="C39" s="155">
        <v>63961909</v>
      </c>
      <c r="D39" s="155">
        <v>0</v>
      </c>
      <c r="E39" s="156">
        <v>64760430</v>
      </c>
      <c r="F39" s="60">
        <v>73593177</v>
      </c>
      <c r="G39" s="60">
        <v>5404599</v>
      </c>
      <c r="H39" s="60">
        <v>2297753</v>
      </c>
      <c r="I39" s="60">
        <v>5222500</v>
      </c>
      <c r="J39" s="60">
        <v>12924852</v>
      </c>
      <c r="K39" s="60">
        <v>2000000</v>
      </c>
      <c r="L39" s="60">
        <v>3333973</v>
      </c>
      <c r="M39" s="60">
        <v>6295000</v>
      </c>
      <c r="N39" s="60">
        <v>11628973</v>
      </c>
      <c r="O39" s="60">
        <v>976053</v>
      </c>
      <c r="P39" s="60">
        <v>1500000</v>
      </c>
      <c r="Q39" s="60">
        <v>10745000</v>
      </c>
      <c r="R39" s="60">
        <v>13221053</v>
      </c>
      <c r="S39" s="60">
        <v>0</v>
      </c>
      <c r="T39" s="60">
        <v>0</v>
      </c>
      <c r="U39" s="60">
        <v>0</v>
      </c>
      <c r="V39" s="60">
        <v>0</v>
      </c>
      <c r="W39" s="60">
        <v>37774878</v>
      </c>
      <c r="X39" s="60"/>
      <c r="Y39" s="60">
        <v>37774878</v>
      </c>
      <c r="Z39" s="140">
        <v>0</v>
      </c>
      <c r="AA39" s="155">
        <v>73593177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-41498429</v>
      </c>
      <c r="D42" s="206">
        <f>SUM(D38:D41)</f>
        <v>0</v>
      </c>
      <c r="E42" s="207">
        <f t="shared" si="3"/>
        <v>-16252047</v>
      </c>
      <c r="F42" s="88">
        <f t="shared" si="3"/>
        <v>-40576287</v>
      </c>
      <c r="G42" s="88">
        <f t="shared" si="3"/>
        <v>87373914</v>
      </c>
      <c r="H42" s="88">
        <f t="shared" si="3"/>
        <v>-11881794</v>
      </c>
      <c r="I42" s="88">
        <f t="shared" si="3"/>
        <v>-17276093</v>
      </c>
      <c r="J42" s="88">
        <f t="shared" si="3"/>
        <v>58216027</v>
      </c>
      <c r="K42" s="88">
        <f t="shared" si="3"/>
        <v>783753</v>
      </c>
      <c r="L42" s="88">
        <f t="shared" si="3"/>
        <v>-4000192</v>
      </c>
      <c r="M42" s="88">
        <f t="shared" si="3"/>
        <v>20406680</v>
      </c>
      <c r="N42" s="88">
        <f t="shared" si="3"/>
        <v>17190241</v>
      </c>
      <c r="O42" s="88">
        <f t="shared" si="3"/>
        <v>-19203221</v>
      </c>
      <c r="P42" s="88">
        <f t="shared" si="3"/>
        <v>-7523601</v>
      </c>
      <c r="Q42" s="88">
        <f t="shared" si="3"/>
        <v>16136358</v>
      </c>
      <c r="R42" s="88">
        <f t="shared" si="3"/>
        <v>-10590464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64815804</v>
      </c>
      <c r="X42" s="88">
        <f t="shared" si="3"/>
        <v>0</v>
      </c>
      <c r="Y42" s="88">
        <f t="shared" si="3"/>
        <v>64815804</v>
      </c>
      <c r="Z42" s="208">
        <f>+IF(X42&lt;&gt;0,+(Y42/X42)*100,0)</f>
        <v>0</v>
      </c>
      <c r="AA42" s="206">
        <f>SUM(AA38:AA41)</f>
        <v>-40576287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-41498429</v>
      </c>
      <c r="D44" s="210">
        <f>+D42-D43</f>
        <v>0</v>
      </c>
      <c r="E44" s="211">
        <f t="shared" si="4"/>
        <v>-16252047</v>
      </c>
      <c r="F44" s="77">
        <f t="shared" si="4"/>
        <v>-40576287</v>
      </c>
      <c r="G44" s="77">
        <f t="shared" si="4"/>
        <v>87373914</v>
      </c>
      <c r="H44" s="77">
        <f t="shared" si="4"/>
        <v>-11881794</v>
      </c>
      <c r="I44" s="77">
        <f t="shared" si="4"/>
        <v>-17276093</v>
      </c>
      <c r="J44" s="77">
        <f t="shared" si="4"/>
        <v>58216027</v>
      </c>
      <c r="K44" s="77">
        <f t="shared" si="4"/>
        <v>783753</v>
      </c>
      <c r="L44" s="77">
        <f t="shared" si="4"/>
        <v>-4000192</v>
      </c>
      <c r="M44" s="77">
        <f t="shared" si="4"/>
        <v>20406680</v>
      </c>
      <c r="N44" s="77">
        <f t="shared" si="4"/>
        <v>17190241</v>
      </c>
      <c r="O44" s="77">
        <f t="shared" si="4"/>
        <v>-19203221</v>
      </c>
      <c r="P44" s="77">
        <f t="shared" si="4"/>
        <v>-7523601</v>
      </c>
      <c r="Q44" s="77">
        <f t="shared" si="4"/>
        <v>16136358</v>
      </c>
      <c r="R44" s="77">
        <f t="shared" si="4"/>
        <v>-10590464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64815804</v>
      </c>
      <c r="X44" s="77">
        <f t="shared" si="4"/>
        <v>0</v>
      </c>
      <c r="Y44" s="77">
        <f t="shared" si="4"/>
        <v>64815804</v>
      </c>
      <c r="Z44" s="212">
        <f>+IF(X44&lt;&gt;0,+(Y44/X44)*100,0)</f>
        <v>0</v>
      </c>
      <c r="AA44" s="210">
        <f>+AA42-AA43</f>
        <v>-40576287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-41498429</v>
      </c>
      <c r="D46" s="206">
        <f>SUM(D44:D45)</f>
        <v>0</v>
      </c>
      <c r="E46" s="207">
        <f t="shared" si="5"/>
        <v>-16252047</v>
      </c>
      <c r="F46" s="88">
        <f t="shared" si="5"/>
        <v>-40576287</v>
      </c>
      <c r="G46" s="88">
        <f t="shared" si="5"/>
        <v>87373914</v>
      </c>
      <c r="H46" s="88">
        <f t="shared" si="5"/>
        <v>-11881794</v>
      </c>
      <c r="I46" s="88">
        <f t="shared" si="5"/>
        <v>-17276093</v>
      </c>
      <c r="J46" s="88">
        <f t="shared" si="5"/>
        <v>58216027</v>
      </c>
      <c r="K46" s="88">
        <f t="shared" si="5"/>
        <v>783753</v>
      </c>
      <c r="L46" s="88">
        <f t="shared" si="5"/>
        <v>-4000192</v>
      </c>
      <c r="M46" s="88">
        <f t="shared" si="5"/>
        <v>20406680</v>
      </c>
      <c r="N46" s="88">
        <f t="shared" si="5"/>
        <v>17190241</v>
      </c>
      <c r="O46" s="88">
        <f t="shared" si="5"/>
        <v>-19203221</v>
      </c>
      <c r="P46" s="88">
        <f t="shared" si="5"/>
        <v>-7523601</v>
      </c>
      <c r="Q46" s="88">
        <f t="shared" si="5"/>
        <v>16136358</v>
      </c>
      <c r="R46" s="88">
        <f t="shared" si="5"/>
        <v>-10590464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64815804</v>
      </c>
      <c r="X46" s="88">
        <f t="shared" si="5"/>
        <v>0</v>
      </c>
      <c r="Y46" s="88">
        <f t="shared" si="5"/>
        <v>64815804</v>
      </c>
      <c r="Z46" s="208">
        <f>+IF(X46&lt;&gt;0,+(Y46/X46)*100,0)</f>
        <v>0</v>
      </c>
      <c r="AA46" s="206">
        <f>SUM(AA44:AA45)</f>
        <v>-40576287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-41498429</v>
      </c>
      <c r="D48" s="217">
        <f>SUM(D46:D47)</f>
        <v>0</v>
      </c>
      <c r="E48" s="218">
        <f t="shared" si="6"/>
        <v>-16252047</v>
      </c>
      <c r="F48" s="219">
        <f t="shared" si="6"/>
        <v>-40576287</v>
      </c>
      <c r="G48" s="219">
        <f t="shared" si="6"/>
        <v>87373914</v>
      </c>
      <c r="H48" s="220">
        <f t="shared" si="6"/>
        <v>-11881794</v>
      </c>
      <c r="I48" s="220">
        <f t="shared" si="6"/>
        <v>-17276093</v>
      </c>
      <c r="J48" s="220">
        <f t="shared" si="6"/>
        <v>58216027</v>
      </c>
      <c r="K48" s="220">
        <f t="shared" si="6"/>
        <v>783753</v>
      </c>
      <c r="L48" s="220">
        <f t="shared" si="6"/>
        <v>-4000192</v>
      </c>
      <c r="M48" s="219">
        <f t="shared" si="6"/>
        <v>20406680</v>
      </c>
      <c r="N48" s="219">
        <f t="shared" si="6"/>
        <v>17190241</v>
      </c>
      <c r="O48" s="220">
        <f t="shared" si="6"/>
        <v>-19203221</v>
      </c>
      <c r="P48" s="220">
        <f t="shared" si="6"/>
        <v>-7523601</v>
      </c>
      <c r="Q48" s="220">
        <f t="shared" si="6"/>
        <v>16136358</v>
      </c>
      <c r="R48" s="220">
        <f t="shared" si="6"/>
        <v>-10590464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64815804</v>
      </c>
      <c r="X48" s="220">
        <f t="shared" si="6"/>
        <v>0</v>
      </c>
      <c r="Y48" s="220">
        <f t="shared" si="6"/>
        <v>64815804</v>
      </c>
      <c r="Z48" s="221">
        <f>+IF(X48&lt;&gt;0,+(Y48/X48)*100,0)</f>
        <v>0</v>
      </c>
      <c r="AA48" s="222">
        <f>SUM(AA46:AA47)</f>
        <v>-40576287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657984</v>
      </c>
      <c r="D5" s="153">
        <f>SUM(D6:D8)</f>
        <v>0</v>
      </c>
      <c r="E5" s="154">
        <f t="shared" si="0"/>
        <v>1510000</v>
      </c>
      <c r="F5" s="100">
        <f t="shared" si="0"/>
        <v>2426007</v>
      </c>
      <c r="G5" s="100">
        <f t="shared" si="0"/>
        <v>0</v>
      </c>
      <c r="H5" s="100">
        <f t="shared" si="0"/>
        <v>9506</v>
      </c>
      <c r="I5" s="100">
        <f t="shared" si="0"/>
        <v>1832</v>
      </c>
      <c r="J5" s="100">
        <f t="shared" si="0"/>
        <v>11338</v>
      </c>
      <c r="K5" s="100">
        <f t="shared" si="0"/>
        <v>118250</v>
      </c>
      <c r="L5" s="100">
        <f t="shared" si="0"/>
        <v>12800</v>
      </c>
      <c r="M5" s="100">
        <f t="shared" si="0"/>
        <v>0</v>
      </c>
      <c r="N5" s="100">
        <f t="shared" si="0"/>
        <v>131050</v>
      </c>
      <c r="O5" s="100">
        <f t="shared" si="0"/>
        <v>16084</v>
      </c>
      <c r="P5" s="100">
        <f t="shared" si="0"/>
        <v>11411</v>
      </c>
      <c r="Q5" s="100">
        <f t="shared" si="0"/>
        <v>72865</v>
      </c>
      <c r="R5" s="100">
        <f t="shared" si="0"/>
        <v>100360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242748</v>
      </c>
      <c r="X5" s="100">
        <f t="shared" si="0"/>
        <v>0</v>
      </c>
      <c r="Y5" s="100">
        <f t="shared" si="0"/>
        <v>242748</v>
      </c>
      <c r="Z5" s="137">
        <f>+IF(X5&lt;&gt;0,+(Y5/X5)*100,0)</f>
        <v>0</v>
      </c>
      <c r="AA5" s="153">
        <f>SUM(AA6:AA8)</f>
        <v>2426007</v>
      </c>
    </row>
    <row r="6" spans="1:27" ht="12.75">
      <c r="A6" s="138" t="s">
        <v>75</v>
      </c>
      <c r="B6" s="136"/>
      <c r="C6" s="155">
        <v>95755</v>
      </c>
      <c r="D6" s="155"/>
      <c r="E6" s="156"/>
      <c r="F6" s="60">
        <v>1630002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1630002</v>
      </c>
    </row>
    <row r="7" spans="1:27" ht="12.75">
      <c r="A7" s="138" t="s">
        <v>76</v>
      </c>
      <c r="B7" s="136"/>
      <c r="C7" s="157">
        <v>323887</v>
      </c>
      <c r="D7" s="157"/>
      <c r="E7" s="158">
        <v>1510000</v>
      </c>
      <c r="F7" s="159">
        <v>549994</v>
      </c>
      <c r="G7" s="159"/>
      <c r="H7" s="159">
        <v>9506</v>
      </c>
      <c r="I7" s="159">
        <v>1832</v>
      </c>
      <c r="J7" s="159">
        <v>11338</v>
      </c>
      <c r="K7" s="159">
        <v>118250</v>
      </c>
      <c r="L7" s="159">
        <v>12800</v>
      </c>
      <c r="M7" s="159"/>
      <c r="N7" s="159">
        <v>131050</v>
      </c>
      <c r="O7" s="159">
        <v>16084</v>
      </c>
      <c r="P7" s="159"/>
      <c r="Q7" s="159">
        <v>72865</v>
      </c>
      <c r="R7" s="159">
        <v>88949</v>
      </c>
      <c r="S7" s="159"/>
      <c r="T7" s="159"/>
      <c r="U7" s="159"/>
      <c r="V7" s="159"/>
      <c r="W7" s="159">
        <v>231337</v>
      </c>
      <c r="X7" s="159"/>
      <c r="Y7" s="159">
        <v>231337</v>
      </c>
      <c r="Z7" s="141"/>
      <c r="AA7" s="225">
        <v>549994</v>
      </c>
    </row>
    <row r="8" spans="1:27" ht="12.75">
      <c r="A8" s="138" t="s">
        <v>77</v>
      </c>
      <c r="B8" s="136"/>
      <c r="C8" s="155">
        <v>238342</v>
      </c>
      <c r="D8" s="155"/>
      <c r="E8" s="156"/>
      <c r="F8" s="60">
        <v>246011</v>
      </c>
      <c r="G8" s="60"/>
      <c r="H8" s="60"/>
      <c r="I8" s="60"/>
      <c r="J8" s="60"/>
      <c r="K8" s="60"/>
      <c r="L8" s="60"/>
      <c r="M8" s="60"/>
      <c r="N8" s="60"/>
      <c r="O8" s="60"/>
      <c r="P8" s="60">
        <v>11411</v>
      </c>
      <c r="Q8" s="60"/>
      <c r="R8" s="60">
        <v>11411</v>
      </c>
      <c r="S8" s="60"/>
      <c r="T8" s="60"/>
      <c r="U8" s="60"/>
      <c r="V8" s="60"/>
      <c r="W8" s="60">
        <v>11411</v>
      </c>
      <c r="X8" s="60"/>
      <c r="Y8" s="60">
        <v>11411</v>
      </c>
      <c r="Z8" s="140"/>
      <c r="AA8" s="62">
        <v>246011</v>
      </c>
    </row>
    <row r="9" spans="1:27" ht="12.75">
      <c r="A9" s="135" t="s">
        <v>78</v>
      </c>
      <c r="B9" s="136"/>
      <c r="C9" s="153">
        <f aca="true" t="shared" si="1" ref="C9:Y9">SUM(C10:C14)</f>
        <v>157672</v>
      </c>
      <c r="D9" s="153">
        <f>SUM(D10:D14)</f>
        <v>0</v>
      </c>
      <c r="E9" s="154">
        <f t="shared" si="1"/>
        <v>4093800</v>
      </c>
      <c r="F9" s="100">
        <f t="shared" si="1"/>
        <v>3064605</v>
      </c>
      <c r="G9" s="100">
        <f t="shared" si="1"/>
        <v>0</v>
      </c>
      <c r="H9" s="100">
        <f t="shared" si="1"/>
        <v>370425</v>
      </c>
      <c r="I9" s="100">
        <f t="shared" si="1"/>
        <v>456245</v>
      </c>
      <c r="J9" s="100">
        <f t="shared" si="1"/>
        <v>826670</v>
      </c>
      <c r="K9" s="100">
        <f t="shared" si="1"/>
        <v>492444</v>
      </c>
      <c r="L9" s="100">
        <f t="shared" si="1"/>
        <v>0</v>
      </c>
      <c r="M9" s="100">
        <f t="shared" si="1"/>
        <v>0</v>
      </c>
      <c r="N9" s="100">
        <f t="shared" si="1"/>
        <v>492444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1319114</v>
      </c>
      <c r="X9" s="100">
        <f t="shared" si="1"/>
        <v>0</v>
      </c>
      <c r="Y9" s="100">
        <f t="shared" si="1"/>
        <v>1319114</v>
      </c>
      <c r="Z9" s="137">
        <f>+IF(X9&lt;&gt;0,+(Y9/X9)*100,0)</f>
        <v>0</v>
      </c>
      <c r="AA9" s="102">
        <f>SUM(AA10:AA14)</f>
        <v>3064605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157672</v>
      </c>
      <c r="D11" s="155"/>
      <c r="E11" s="156"/>
      <c r="F11" s="60">
        <v>1914605</v>
      </c>
      <c r="G11" s="60"/>
      <c r="H11" s="60">
        <v>370425</v>
      </c>
      <c r="I11" s="60">
        <v>456245</v>
      </c>
      <c r="J11" s="60">
        <v>826670</v>
      </c>
      <c r="K11" s="60">
        <v>492444</v>
      </c>
      <c r="L11" s="60"/>
      <c r="M11" s="60"/>
      <c r="N11" s="60">
        <v>492444</v>
      </c>
      <c r="O11" s="60"/>
      <c r="P11" s="60"/>
      <c r="Q11" s="60"/>
      <c r="R11" s="60"/>
      <c r="S11" s="60"/>
      <c r="T11" s="60"/>
      <c r="U11" s="60"/>
      <c r="V11" s="60"/>
      <c r="W11" s="60">
        <v>1319114</v>
      </c>
      <c r="X11" s="60"/>
      <c r="Y11" s="60">
        <v>1319114</v>
      </c>
      <c r="Z11" s="140"/>
      <c r="AA11" s="62">
        <v>1914605</v>
      </c>
    </row>
    <row r="12" spans="1:27" ht="12.75">
      <c r="A12" s="138" t="s">
        <v>81</v>
      </c>
      <c r="B12" s="136"/>
      <c r="C12" s="155"/>
      <c r="D12" s="155"/>
      <c r="E12" s="156">
        <v>4093800</v>
      </c>
      <c r="F12" s="60">
        <v>1150000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1150000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8261156</v>
      </c>
      <c r="D15" s="153">
        <f>SUM(D16:D18)</f>
        <v>0</v>
      </c>
      <c r="E15" s="154">
        <f t="shared" si="2"/>
        <v>2320476</v>
      </c>
      <c r="F15" s="100">
        <f t="shared" si="2"/>
        <v>7082737</v>
      </c>
      <c r="G15" s="100">
        <f t="shared" si="2"/>
        <v>0</v>
      </c>
      <c r="H15" s="100">
        <f t="shared" si="2"/>
        <v>2769576</v>
      </c>
      <c r="I15" s="100">
        <f t="shared" si="2"/>
        <v>1749528</v>
      </c>
      <c r="J15" s="100">
        <f t="shared" si="2"/>
        <v>4519104</v>
      </c>
      <c r="K15" s="100">
        <f t="shared" si="2"/>
        <v>1854064</v>
      </c>
      <c r="L15" s="100">
        <f t="shared" si="2"/>
        <v>1256669</v>
      </c>
      <c r="M15" s="100">
        <f t="shared" si="2"/>
        <v>0</v>
      </c>
      <c r="N15" s="100">
        <f t="shared" si="2"/>
        <v>3110733</v>
      </c>
      <c r="O15" s="100">
        <f t="shared" si="2"/>
        <v>0</v>
      </c>
      <c r="P15" s="100">
        <f t="shared" si="2"/>
        <v>192940</v>
      </c>
      <c r="Q15" s="100">
        <f t="shared" si="2"/>
        <v>24855</v>
      </c>
      <c r="R15" s="100">
        <f t="shared" si="2"/>
        <v>217795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7847632</v>
      </c>
      <c r="X15" s="100">
        <f t="shared" si="2"/>
        <v>0</v>
      </c>
      <c r="Y15" s="100">
        <f t="shared" si="2"/>
        <v>7847632</v>
      </c>
      <c r="Z15" s="137">
        <f>+IF(X15&lt;&gt;0,+(Y15/X15)*100,0)</f>
        <v>0</v>
      </c>
      <c r="AA15" s="102">
        <f>SUM(AA16:AA18)</f>
        <v>7082737</v>
      </c>
    </row>
    <row r="16" spans="1:27" ht="12.75">
      <c r="A16" s="138" t="s">
        <v>85</v>
      </c>
      <c r="B16" s="136"/>
      <c r="C16" s="155">
        <v>22408</v>
      </c>
      <c r="D16" s="155"/>
      <c r="E16" s="156"/>
      <c r="F16" s="60">
        <v>426314</v>
      </c>
      <c r="G16" s="60"/>
      <c r="H16" s="60"/>
      <c r="I16" s="60">
        <v>40289</v>
      </c>
      <c r="J16" s="60">
        <v>40289</v>
      </c>
      <c r="K16" s="60"/>
      <c r="L16" s="60">
        <v>266327</v>
      </c>
      <c r="M16" s="60"/>
      <c r="N16" s="60">
        <v>266327</v>
      </c>
      <c r="O16" s="60"/>
      <c r="P16" s="60"/>
      <c r="Q16" s="60"/>
      <c r="R16" s="60"/>
      <c r="S16" s="60"/>
      <c r="T16" s="60"/>
      <c r="U16" s="60"/>
      <c r="V16" s="60"/>
      <c r="W16" s="60">
        <v>306616</v>
      </c>
      <c r="X16" s="60"/>
      <c r="Y16" s="60">
        <v>306616</v>
      </c>
      <c r="Z16" s="140"/>
      <c r="AA16" s="62">
        <v>426314</v>
      </c>
    </row>
    <row r="17" spans="1:27" ht="12.75">
      <c r="A17" s="138" t="s">
        <v>86</v>
      </c>
      <c r="B17" s="136"/>
      <c r="C17" s="155">
        <v>8238748</v>
      </c>
      <c r="D17" s="155"/>
      <c r="E17" s="156">
        <v>2320476</v>
      </c>
      <c r="F17" s="60">
        <v>6656423</v>
      </c>
      <c r="G17" s="60"/>
      <c r="H17" s="60">
        <v>2769576</v>
      </c>
      <c r="I17" s="60">
        <v>1709239</v>
      </c>
      <c r="J17" s="60">
        <v>4478815</v>
      </c>
      <c r="K17" s="60">
        <v>1854064</v>
      </c>
      <c r="L17" s="60">
        <v>990342</v>
      </c>
      <c r="M17" s="60"/>
      <c r="N17" s="60">
        <v>2844406</v>
      </c>
      <c r="O17" s="60"/>
      <c r="P17" s="60">
        <v>192940</v>
      </c>
      <c r="Q17" s="60">
        <v>24855</v>
      </c>
      <c r="R17" s="60">
        <v>217795</v>
      </c>
      <c r="S17" s="60"/>
      <c r="T17" s="60"/>
      <c r="U17" s="60"/>
      <c r="V17" s="60"/>
      <c r="W17" s="60">
        <v>7541016</v>
      </c>
      <c r="X17" s="60"/>
      <c r="Y17" s="60">
        <v>7541016</v>
      </c>
      <c r="Z17" s="140"/>
      <c r="AA17" s="62">
        <v>6656423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53319556</v>
      </c>
      <c r="D19" s="153">
        <f>SUM(D20:D23)</f>
        <v>0</v>
      </c>
      <c r="E19" s="154">
        <f t="shared" si="3"/>
        <v>56836154</v>
      </c>
      <c r="F19" s="100">
        <f t="shared" si="3"/>
        <v>60005050</v>
      </c>
      <c r="G19" s="100">
        <f t="shared" si="3"/>
        <v>0</v>
      </c>
      <c r="H19" s="100">
        <f t="shared" si="3"/>
        <v>4661645</v>
      </c>
      <c r="I19" s="100">
        <f t="shared" si="3"/>
        <v>3599479</v>
      </c>
      <c r="J19" s="100">
        <f t="shared" si="3"/>
        <v>8261124</v>
      </c>
      <c r="K19" s="100">
        <f t="shared" si="3"/>
        <v>1347148</v>
      </c>
      <c r="L19" s="100">
        <f t="shared" si="3"/>
        <v>2372285</v>
      </c>
      <c r="M19" s="100">
        <f t="shared" si="3"/>
        <v>2261006</v>
      </c>
      <c r="N19" s="100">
        <f t="shared" si="3"/>
        <v>5980439</v>
      </c>
      <c r="O19" s="100">
        <f t="shared" si="3"/>
        <v>12455115</v>
      </c>
      <c r="P19" s="100">
        <f t="shared" si="3"/>
        <v>552122</v>
      </c>
      <c r="Q19" s="100">
        <f t="shared" si="3"/>
        <v>275381</v>
      </c>
      <c r="R19" s="100">
        <f t="shared" si="3"/>
        <v>13282618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27524181</v>
      </c>
      <c r="X19" s="100">
        <f t="shared" si="3"/>
        <v>0</v>
      </c>
      <c r="Y19" s="100">
        <f t="shared" si="3"/>
        <v>27524181</v>
      </c>
      <c r="Z19" s="137">
        <f>+IF(X19&lt;&gt;0,+(Y19/X19)*100,0)</f>
        <v>0</v>
      </c>
      <c r="AA19" s="102">
        <f>SUM(AA20:AA23)</f>
        <v>60005050</v>
      </c>
    </row>
    <row r="20" spans="1:27" ht="12.75">
      <c r="A20" s="138" t="s">
        <v>89</v>
      </c>
      <c r="B20" s="136"/>
      <c r="C20" s="155">
        <v>2719180</v>
      </c>
      <c r="D20" s="155"/>
      <c r="E20" s="156">
        <v>7300000</v>
      </c>
      <c r="F20" s="60">
        <v>11187109</v>
      </c>
      <c r="G20" s="60"/>
      <c r="H20" s="60">
        <v>1964964</v>
      </c>
      <c r="I20" s="60">
        <v>970674</v>
      </c>
      <c r="J20" s="60">
        <v>2935638</v>
      </c>
      <c r="K20" s="60">
        <v>462140</v>
      </c>
      <c r="L20" s="60">
        <v>134991</v>
      </c>
      <c r="M20" s="60">
        <v>429174</v>
      </c>
      <c r="N20" s="60">
        <v>1026305</v>
      </c>
      <c r="O20" s="60">
        <v>1919628</v>
      </c>
      <c r="P20" s="60"/>
      <c r="Q20" s="60"/>
      <c r="R20" s="60">
        <v>1919628</v>
      </c>
      <c r="S20" s="60"/>
      <c r="T20" s="60"/>
      <c r="U20" s="60"/>
      <c r="V20" s="60"/>
      <c r="W20" s="60">
        <v>5881571</v>
      </c>
      <c r="X20" s="60"/>
      <c r="Y20" s="60">
        <v>5881571</v>
      </c>
      <c r="Z20" s="140"/>
      <c r="AA20" s="62">
        <v>11187109</v>
      </c>
    </row>
    <row r="21" spans="1:27" ht="12.75">
      <c r="A21" s="138" t="s">
        <v>90</v>
      </c>
      <c r="B21" s="136"/>
      <c r="C21" s="155">
        <v>2363741</v>
      </c>
      <c r="D21" s="155"/>
      <c r="E21" s="156">
        <v>43305619</v>
      </c>
      <c r="F21" s="60">
        <v>31284668</v>
      </c>
      <c r="G21" s="60"/>
      <c r="H21" s="60">
        <v>972399</v>
      </c>
      <c r="I21" s="60">
        <v>927609</v>
      </c>
      <c r="J21" s="60">
        <v>1900008</v>
      </c>
      <c r="K21" s="60"/>
      <c r="L21" s="60">
        <v>858589</v>
      </c>
      <c r="M21" s="60">
        <v>579101</v>
      </c>
      <c r="N21" s="60">
        <v>1437690</v>
      </c>
      <c r="O21" s="60">
        <v>10535487</v>
      </c>
      <c r="P21" s="60">
        <v>157359</v>
      </c>
      <c r="Q21" s="60">
        <v>112960</v>
      </c>
      <c r="R21" s="60">
        <v>10805806</v>
      </c>
      <c r="S21" s="60"/>
      <c r="T21" s="60"/>
      <c r="U21" s="60"/>
      <c r="V21" s="60"/>
      <c r="W21" s="60">
        <v>14143504</v>
      </c>
      <c r="X21" s="60"/>
      <c r="Y21" s="60">
        <v>14143504</v>
      </c>
      <c r="Z21" s="140"/>
      <c r="AA21" s="62">
        <v>31284668</v>
      </c>
    </row>
    <row r="22" spans="1:27" ht="12.75">
      <c r="A22" s="138" t="s">
        <v>91</v>
      </c>
      <c r="B22" s="136"/>
      <c r="C22" s="157">
        <v>46757825</v>
      </c>
      <c r="D22" s="157"/>
      <c r="E22" s="158">
        <v>6230535</v>
      </c>
      <c r="F22" s="159">
        <v>9797484</v>
      </c>
      <c r="G22" s="159"/>
      <c r="H22" s="159">
        <v>136602</v>
      </c>
      <c r="I22" s="159">
        <v>478818</v>
      </c>
      <c r="J22" s="159">
        <v>615420</v>
      </c>
      <c r="K22" s="159"/>
      <c r="L22" s="159">
        <v>1378705</v>
      </c>
      <c r="M22" s="159">
        <v>199500</v>
      </c>
      <c r="N22" s="159">
        <v>1578205</v>
      </c>
      <c r="O22" s="159"/>
      <c r="P22" s="159">
        <v>394763</v>
      </c>
      <c r="Q22" s="159">
        <v>25525</v>
      </c>
      <c r="R22" s="159">
        <v>420288</v>
      </c>
      <c r="S22" s="159"/>
      <c r="T22" s="159"/>
      <c r="U22" s="159"/>
      <c r="V22" s="159"/>
      <c r="W22" s="159">
        <v>2613913</v>
      </c>
      <c r="X22" s="159"/>
      <c r="Y22" s="159">
        <v>2613913</v>
      </c>
      <c r="Z22" s="141"/>
      <c r="AA22" s="225">
        <v>9797484</v>
      </c>
    </row>
    <row r="23" spans="1:27" ht="12.75">
      <c r="A23" s="138" t="s">
        <v>92</v>
      </c>
      <c r="B23" s="136"/>
      <c r="C23" s="155">
        <v>1478810</v>
      </c>
      <c r="D23" s="155"/>
      <c r="E23" s="156"/>
      <c r="F23" s="60">
        <v>7735789</v>
      </c>
      <c r="G23" s="60"/>
      <c r="H23" s="60">
        <v>1587680</v>
      </c>
      <c r="I23" s="60">
        <v>1222378</v>
      </c>
      <c r="J23" s="60">
        <v>2810058</v>
      </c>
      <c r="K23" s="60">
        <v>885008</v>
      </c>
      <c r="L23" s="60"/>
      <c r="M23" s="60">
        <v>1053231</v>
      </c>
      <c r="N23" s="60">
        <v>1938239</v>
      </c>
      <c r="O23" s="60"/>
      <c r="P23" s="60"/>
      <c r="Q23" s="60">
        <v>136896</v>
      </c>
      <c r="R23" s="60">
        <v>136896</v>
      </c>
      <c r="S23" s="60"/>
      <c r="T23" s="60"/>
      <c r="U23" s="60"/>
      <c r="V23" s="60"/>
      <c r="W23" s="60">
        <v>4885193</v>
      </c>
      <c r="X23" s="60"/>
      <c r="Y23" s="60">
        <v>4885193</v>
      </c>
      <c r="Z23" s="140"/>
      <c r="AA23" s="62">
        <v>7735789</v>
      </c>
    </row>
    <row r="24" spans="1:27" ht="12.75">
      <c r="A24" s="135" t="s">
        <v>93</v>
      </c>
      <c r="B24" s="142"/>
      <c r="C24" s="153"/>
      <c r="D24" s="153"/>
      <c r="E24" s="154"/>
      <c r="F24" s="100">
        <v>69000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69000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62396368</v>
      </c>
      <c r="D25" s="217">
        <f>+D5+D9+D15+D19+D24</f>
        <v>0</v>
      </c>
      <c r="E25" s="230">
        <f t="shared" si="4"/>
        <v>64760430</v>
      </c>
      <c r="F25" s="219">
        <f t="shared" si="4"/>
        <v>72647399</v>
      </c>
      <c r="G25" s="219">
        <f t="shared" si="4"/>
        <v>0</v>
      </c>
      <c r="H25" s="219">
        <f t="shared" si="4"/>
        <v>7811152</v>
      </c>
      <c r="I25" s="219">
        <f t="shared" si="4"/>
        <v>5807084</v>
      </c>
      <c r="J25" s="219">
        <f t="shared" si="4"/>
        <v>13618236</v>
      </c>
      <c r="K25" s="219">
        <f t="shared" si="4"/>
        <v>3811906</v>
      </c>
      <c r="L25" s="219">
        <f t="shared" si="4"/>
        <v>3641754</v>
      </c>
      <c r="M25" s="219">
        <f t="shared" si="4"/>
        <v>2261006</v>
      </c>
      <c r="N25" s="219">
        <f t="shared" si="4"/>
        <v>9714666</v>
      </c>
      <c r="O25" s="219">
        <f t="shared" si="4"/>
        <v>12471199</v>
      </c>
      <c r="P25" s="219">
        <f t="shared" si="4"/>
        <v>756473</v>
      </c>
      <c r="Q25" s="219">
        <f t="shared" si="4"/>
        <v>373101</v>
      </c>
      <c r="R25" s="219">
        <f t="shared" si="4"/>
        <v>13600773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36933675</v>
      </c>
      <c r="X25" s="219">
        <f t="shared" si="4"/>
        <v>0</v>
      </c>
      <c r="Y25" s="219">
        <f t="shared" si="4"/>
        <v>36933675</v>
      </c>
      <c r="Z25" s="231">
        <f>+IF(X25&lt;&gt;0,+(Y25/X25)*100,0)</f>
        <v>0</v>
      </c>
      <c r="AA25" s="232">
        <f>+AA5+AA9+AA15+AA19+AA24</f>
        <v>72647399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62396368</v>
      </c>
      <c r="D28" s="155"/>
      <c r="E28" s="156">
        <v>64460430</v>
      </c>
      <c r="F28" s="60">
        <v>69831279</v>
      </c>
      <c r="G28" s="60"/>
      <c r="H28" s="60">
        <v>7811152</v>
      </c>
      <c r="I28" s="60">
        <v>5807084</v>
      </c>
      <c r="J28" s="60">
        <v>13618236</v>
      </c>
      <c r="K28" s="60">
        <v>3811906</v>
      </c>
      <c r="L28" s="60">
        <v>3641754</v>
      </c>
      <c r="M28" s="60">
        <v>2261006</v>
      </c>
      <c r="N28" s="60">
        <v>9714666</v>
      </c>
      <c r="O28" s="60">
        <v>12471199</v>
      </c>
      <c r="P28" s="60">
        <v>756473</v>
      </c>
      <c r="Q28" s="60">
        <v>373101</v>
      </c>
      <c r="R28" s="60">
        <v>13600773</v>
      </c>
      <c r="S28" s="60"/>
      <c r="T28" s="60"/>
      <c r="U28" s="60"/>
      <c r="V28" s="60"/>
      <c r="W28" s="60">
        <v>36933675</v>
      </c>
      <c r="X28" s="60"/>
      <c r="Y28" s="60">
        <v>36933675</v>
      </c>
      <c r="Z28" s="140"/>
      <c r="AA28" s="155">
        <v>69831279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>
        <v>2150000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2150000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62396368</v>
      </c>
      <c r="D32" s="210">
        <f>SUM(D28:D31)</f>
        <v>0</v>
      </c>
      <c r="E32" s="211">
        <f t="shared" si="5"/>
        <v>64460430</v>
      </c>
      <c r="F32" s="77">
        <f t="shared" si="5"/>
        <v>71981279</v>
      </c>
      <c r="G32" s="77">
        <f t="shared" si="5"/>
        <v>0</v>
      </c>
      <c r="H32" s="77">
        <f t="shared" si="5"/>
        <v>7811152</v>
      </c>
      <c r="I32" s="77">
        <f t="shared" si="5"/>
        <v>5807084</v>
      </c>
      <c r="J32" s="77">
        <f t="shared" si="5"/>
        <v>13618236</v>
      </c>
      <c r="K32" s="77">
        <f t="shared" si="5"/>
        <v>3811906</v>
      </c>
      <c r="L32" s="77">
        <f t="shared" si="5"/>
        <v>3641754</v>
      </c>
      <c r="M32" s="77">
        <f t="shared" si="5"/>
        <v>2261006</v>
      </c>
      <c r="N32" s="77">
        <f t="shared" si="5"/>
        <v>9714666</v>
      </c>
      <c r="O32" s="77">
        <f t="shared" si="5"/>
        <v>12471199</v>
      </c>
      <c r="P32" s="77">
        <f t="shared" si="5"/>
        <v>756473</v>
      </c>
      <c r="Q32" s="77">
        <f t="shared" si="5"/>
        <v>373101</v>
      </c>
      <c r="R32" s="77">
        <f t="shared" si="5"/>
        <v>13600773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36933675</v>
      </c>
      <c r="X32" s="77">
        <f t="shared" si="5"/>
        <v>0</v>
      </c>
      <c r="Y32" s="77">
        <f t="shared" si="5"/>
        <v>36933675</v>
      </c>
      <c r="Z32" s="212">
        <f>+IF(X32&lt;&gt;0,+(Y32/X32)*100,0)</f>
        <v>0</v>
      </c>
      <c r="AA32" s="79">
        <f>SUM(AA28:AA31)</f>
        <v>71981279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300000</v>
      </c>
      <c r="F35" s="60">
        <v>666120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666120</v>
      </c>
    </row>
    <row r="36" spans="1:27" ht="12.75">
      <c r="A36" s="238" t="s">
        <v>139</v>
      </c>
      <c r="B36" s="149"/>
      <c r="C36" s="222">
        <f aca="true" t="shared" si="6" ref="C36:Y36">SUM(C32:C35)</f>
        <v>62396368</v>
      </c>
      <c r="D36" s="222">
        <f>SUM(D32:D35)</f>
        <v>0</v>
      </c>
      <c r="E36" s="218">
        <f t="shared" si="6"/>
        <v>64760430</v>
      </c>
      <c r="F36" s="220">
        <f t="shared" si="6"/>
        <v>72647399</v>
      </c>
      <c r="G36" s="220">
        <f t="shared" si="6"/>
        <v>0</v>
      </c>
      <c r="H36" s="220">
        <f t="shared" si="6"/>
        <v>7811152</v>
      </c>
      <c r="I36" s="220">
        <f t="shared" si="6"/>
        <v>5807084</v>
      </c>
      <c r="J36" s="220">
        <f t="shared" si="6"/>
        <v>13618236</v>
      </c>
      <c r="K36" s="220">
        <f t="shared" si="6"/>
        <v>3811906</v>
      </c>
      <c r="L36" s="220">
        <f t="shared" si="6"/>
        <v>3641754</v>
      </c>
      <c r="M36" s="220">
        <f t="shared" si="6"/>
        <v>2261006</v>
      </c>
      <c r="N36" s="220">
        <f t="shared" si="6"/>
        <v>9714666</v>
      </c>
      <c r="O36" s="220">
        <f t="shared" si="6"/>
        <v>12471199</v>
      </c>
      <c r="P36" s="220">
        <f t="shared" si="6"/>
        <v>756473</v>
      </c>
      <c r="Q36" s="220">
        <f t="shared" si="6"/>
        <v>373101</v>
      </c>
      <c r="R36" s="220">
        <f t="shared" si="6"/>
        <v>13600773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36933675</v>
      </c>
      <c r="X36" s="220">
        <f t="shared" si="6"/>
        <v>0</v>
      </c>
      <c r="Y36" s="220">
        <f t="shared" si="6"/>
        <v>36933675</v>
      </c>
      <c r="Z36" s="221">
        <f>+IF(X36&lt;&gt;0,+(Y36/X36)*100,0)</f>
        <v>0</v>
      </c>
      <c r="AA36" s="239">
        <f>SUM(AA32:AA35)</f>
        <v>72647399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5617302</v>
      </c>
      <c r="D6" s="155"/>
      <c r="E6" s="59">
        <v>6880190</v>
      </c>
      <c r="F6" s="60">
        <v>6880190</v>
      </c>
      <c r="G6" s="60">
        <v>5536381</v>
      </c>
      <c r="H6" s="60">
        <v>9525147</v>
      </c>
      <c r="I6" s="60">
        <v>13277047</v>
      </c>
      <c r="J6" s="60">
        <v>13277047</v>
      </c>
      <c r="K6" s="60">
        <v>2604725</v>
      </c>
      <c r="L6" s="60">
        <v>1243645</v>
      </c>
      <c r="M6" s="60">
        <v>12797206</v>
      </c>
      <c r="N6" s="60">
        <v>12797206</v>
      </c>
      <c r="O6" s="60">
        <v>2506236</v>
      </c>
      <c r="P6" s="60">
        <v>2751713</v>
      </c>
      <c r="Q6" s="60">
        <v>2317578</v>
      </c>
      <c r="R6" s="60">
        <v>2317578</v>
      </c>
      <c r="S6" s="60"/>
      <c r="T6" s="60"/>
      <c r="U6" s="60"/>
      <c r="V6" s="60"/>
      <c r="W6" s="60">
        <v>2317578</v>
      </c>
      <c r="X6" s="60">
        <v>5160143</v>
      </c>
      <c r="Y6" s="60">
        <v>-2842565</v>
      </c>
      <c r="Z6" s="140">
        <v>-55.09</v>
      </c>
      <c r="AA6" s="62">
        <v>6880190</v>
      </c>
    </row>
    <row r="7" spans="1:27" ht="12.75">
      <c r="A7" s="249" t="s">
        <v>144</v>
      </c>
      <c r="B7" s="182"/>
      <c r="C7" s="155">
        <v>32654093</v>
      </c>
      <c r="D7" s="155"/>
      <c r="E7" s="59"/>
      <c r="F7" s="60">
        <v>1050411</v>
      </c>
      <c r="G7" s="60">
        <v>68510433</v>
      </c>
      <c r="H7" s="60">
        <v>43326219</v>
      </c>
      <c r="I7" s="60">
        <v>40648374</v>
      </c>
      <c r="J7" s="60">
        <v>40648374</v>
      </c>
      <c r="K7" s="60">
        <v>41332011</v>
      </c>
      <c r="L7" s="60">
        <v>35999040</v>
      </c>
      <c r="M7" s="60">
        <v>30013719</v>
      </c>
      <c r="N7" s="60">
        <v>30013719</v>
      </c>
      <c r="O7" s="60">
        <v>27094595</v>
      </c>
      <c r="P7" s="60">
        <v>20227141</v>
      </c>
      <c r="Q7" s="60">
        <v>22849378</v>
      </c>
      <c r="R7" s="60">
        <v>22849378</v>
      </c>
      <c r="S7" s="60"/>
      <c r="T7" s="60"/>
      <c r="U7" s="60"/>
      <c r="V7" s="60"/>
      <c r="W7" s="60">
        <v>22849378</v>
      </c>
      <c r="X7" s="60">
        <v>787808</v>
      </c>
      <c r="Y7" s="60">
        <v>22061570</v>
      </c>
      <c r="Z7" s="140">
        <v>2800.37</v>
      </c>
      <c r="AA7" s="62">
        <v>1050411</v>
      </c>
    </row>
    <row r="8" spans="1:27" ht="12.75">
      <c r="A8" s="249" t="s">
        <v>145</v>
      </c>
      <c r="B8" s="182"/>
      <c r="C8" s="155">
        <v>19518205</v>
      </c>
      <c r="D8" s="155"/>
      <c r="E8" s="59">
        <v>34768879</v>
      </c>
      <c r="F8" s="60">
        <v>22387746</v>
      </c>
      <c r="G8" s="60">
        <v>30655702</v>
      </c>
      <c r="H8" s="60">
        <v>27533367</v>
      </c>
      <c r="I8" s="60">
        <v>29998851</v>
      </c>
      <c r="J8" s="60">
        <v>29998851</v>
      </c>
      <c r="K8" s="60">
        <v>28691815</v>
      </c>
      <c r="L8" s="60">
        <v>29214730</v>
      </c>
      <c r="M8" s="60">
        <v>27605015</v>
      </c>
      <c r="N8" s="60">
        <v>27605015</v>
      </c>
      <c r="O8" s="60">
        <v>32405634</v>
      </c>
      <c r="P8" s="60">
        <v>32857806</v>
      </c>
      <c r="Q8" s="60">
        <v>34417510</v>
      </c>
      <c r="R8" s="60">
        <v>34417510</v>
      </c>
      <c r="S8" s="60"/>
      <c r="T8" s="60"/>
      <c r="U8" s="60"/>
      <c r="V8" s="60"/>
      <c r="W8" s="60">
        <v>34417510</v>
      </c>
      <c r="X8" s="60">
        <v>16790810</v>
      </c>
      <c r="Y8" s="60">
        <v>17626700</v>
      </c>
      <c r="Z8" s="140">
        <v>104.98</v>
      </c>
      <c r="AA8" s="62">
        <v>22387746</v>
      </c>
    </row>
    <row r="9" spans="1:27" ht="12.75">
      <c r="A9" s="249" t="s">
        <v>146</v>
      </c>
      <c r="B9" s="182"/>
      <c r="C9" s="155">
        <v>12135945</v>
      </c>
      <c r="D9" s="155"/>
      <c r="E9" s="59">
        <v>26803557</v>
      </c>
      <c r="F9" s="60">
        <v>12833000</v>
      </c>
      <c r="G9" s="60">
        <v>2232155</v>
      </c>
      <c r="H9" s="60">
        <v>13044428</v>
      </c>
      <c r="I9" s="60">
        <v>13111524</v>
      </c>
      <c r="J9" s="60">
        <v>13111524</v>
      </c>
      <c r="K9" s="60">
        <v>14476891</v>
      </c>
      <c r="L9" s="60">
        <v>15140632</v>
      </c>
      <c r="M9" s="60">
        <v>12832782</v>
      </c>
      <c r="N9" s="60">
        <v>12832782</v>
      </c>
      <c r="O9" s="60">
        <v>13146109</v>
      </c>
      <c r="P9" s="60">
        <v>16893375</v>
      </c>
      <c r="Q9" s="60">
        <v>16393078</v>
      </c>
      <c r="R9" s="60">
        <v>16393078</v>
      </c>
      <c r="S9" s="60"/>
      <c r="T9" s="60"/>
      <c r="U9" s="60"/>
      <c r="V9" s="60"/>
      <c r="W9" s="60">
        <v>16393078</v>
      </c>
      <c r="X9" s="60">
        <v>9624750</v>
      </c>
      <c r="Y9" s="60">
        <v>6768328</v>
      </c>
      <c r="Z9" s="140">
        <v>70.32</v>
      </c>
      <c r="AA9" s="62">
        <v>12833000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6421263</v>
      </c>
      <c r="D11" s="155"/>
      <c r="E11" s="59">
        <v>3212007</v>
      </c>
      <c r="F11" s="60">
        <v>5500000</v>
      </c>
      <c r="G11" s="60">
        <v>6261877</v>
      </c>
      <c r="H11" s="60">
        <v>6357883</v>
      </c>
      <c r="I11" s="60">
        <v>6269465</v>
      </c>
      <c r="J11" s="60">
        <v>6269465</v>
      </c>
      <c r="K11" s="60">
        <v>6319932</v>
      </c>
      <c r="L11" s="60">
        <v>6894278</v>
      </c>
      <c r="M11" s="60">
        <v>6768401</v>
      </c>
      <c r="N11" s="60">
        <v>6768401</v>
      </c>
      <c r="O11" s="60">
        <v>6492682</v>
      </c>
      <c r="P11" s="60">
        <v>6696384</v>
      </c>
      <c r="Q11" s="60">
        <v>6744483</v>
      </c>
      <c r="R11" s="60">
        <v>6744483</v>
      </c>
      <c r="S11" s="60"/>
      <c r="T11" s="60"/>
      <c r="U11" s="60"/>
      <c r="V11" s="60"/>
      <c r="W11" s="60">
        <v>6744483</v>
      </c>
      <c r="X11" s="60">
        <v>4125000</v>
      </c>
      <c r="Y11" s="60">
        <v>2619483</v>
      </c>
      <c r="Z11" s="140">
        <v>63.5</v>
      </c>
      <c r="AA11" s="62">
        <v>5500000</v>
      </c>
    </row>
    <row r="12" spans="1:27" ht="12.75">
      <c r="A12" s="250" t="s">
        <v>56</v>
      </c>
      <c r="B12" s="251"/>
      <c r="C12" s="168">
        <f aca="true" t="shared" si="0" ref="C12:Y12">SUM(C6:C11)</f>
        <v>76346808</v>
      </c>
      <c r="D12" s="168">
        <f>SUM(D6:D11)</f>
        <v>0</v>
      </c>
      <c r="E12" s="72">
        <f t="shared" si="0"/>
        <v>71664633</v>
      </c>
      <c r="F12" s="73">
        <f t="shared" si="0"/>
        <v>48651347</v>
      </c>
      <c r="G12" s="73">
        <f t="shared" si="0"/>
        <v>113196548</v>
      </c>
      <c r="H12" s="73">
        <f t="shared" si="0"/>
        <v>99787044</v>
      </c>
      <c r="I12" s="73">
        <f t="shared" si="0"/>
        <v>103305261</v>
      </c>
      <c r="J12" s="73">
        <f t="shared" si="0"/>
        <v>103305261</v>
      </c>
      <c r="K12" s="73">
        <f t="shared" si="0"/>
        <v>93425374</v>
      </c>
      <c r="L12" s="73">
        <f t="shared" si="0"/>
        <v>88492325</v>
      </c>
      <c r="M12" s="73">
        <f t="shared" si="0"/>
        <v>90017123</v>
      </c>
      <c r="N12" s="73">
        <f t="shared" si="0"/>
        <v>90017123</v>
      </c>
      <c r="O12" s="73">
        <f t="shared" si="0"/>
        <v>81645256</v>
      </c>
      <c r="P12" s="73">
        <f t="shared" si="0"/>
        <v>79426419</v>
      </c>
      <c r="Q12" s="73">
        <f t="shared" si="0"/>
        <v>82722027</v>
      </c>
      <c r="R12" s="73">
        <f t="shared" si="0"/>
        <v>82722027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82722027</v>
      </c>
      <c r="X12" s="73">
        <f t="shared" si="0"/>
        <v>36488511</v>
      </c>
      <c r="Y12" s="73">
        <f t="shared" si="0"/>
        <v>46233516</v>
      </c>
      <c r="Z12" s="170">
        <f>+IF(X12&lt;&gt;0,+(Y12/X12)*100,0)</f>
        <v>126.70705033702252</v>
      </c>
      <c r="AA12" s="74">
        <f>SUM(AA6:AA11)</f>
        <v>48651347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67783409</v>
      </c>
      <c r="D17" s="155"/>
      <c r="E17" s="59">
        <v>92818882</v>
      </c>
      <c r="F17" s="60">
        <v>67783409</v>
      </c>
      <c r="G17" s="60">
        <v>67783409</v>
      </c>
      <c r="H17" s="60">
        <v>67783409</v>
      </c>
      <c r="I17" s="60">
        <v>67783409</v>
      </c>
      <c r="J17" s="60">
        <v>67783409</v>
      </c>
      <c r="K17" s="60">
        <v>67783409</v>
      </c>
      <c r="L17" s="60">
        <v>67783409</v>
      </c>
      <c r="M17" s="60">
        <v>67783409</v>
      </c>
      <c r="N17" s="60">
        <v>67783409</v>
      </c>
      <c r="O17" s="60">
        <v>67783409</v>
      </c>
      <c r="P17" s="60">
        <v>67783409</v>
      </c>
      <c r="Q17" s="60">
        <v>67783409</v>
      </c>
      <c r="R17" s="60">
        <v>67783409</v>
      </c>
      <c r="S17" s="60"/>
      <c r="T17" s="60"/>
      <c r="U17" s="60"/>
      <c r="V17" s="60"/>
      <c r="W17" s="60">
        <v>67783409</v>
      </c>
      <c r="X17" s="60">
        <v>50837557</v>
      </c>
      <c r="Y17" s="60">
        <v>16945852</v>
      </c>
      <c r="Z17" s="140">
        <v>33.33</v>
      </c>
      <c r="AA17" s="62">
        <v>67783409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1107025444</v>
      </c>
      <c r="D19" s="155"/>
      <c r="E19" s="59">
        <v>1161816029</v>
      </c>
      <c r="F19" s="60">
        <v>1106087887</v>
      </c>
      <c r="G19" s="60">
        <v>1106866150</v>
      </c>
      <c r="H19" s="60">
        <v>1113709698</v>
      </c>
      <c r="I19" s="60">
        <v>1118786791</v>
      </c>
      <c r="J19" s="60">
        <v>1118786791</v>
      </c>
      <c r="K19" s="60">
        <v>1122164486</v>
      </c>
      <c r="L19" s="60">
        <v>1125358986</v>
      </c>
      <c r="M19" s="60">
        <v>1127342325</v>
      </c>
      <c r="N19" s="60">
        <v>1127342325</v>
      </c>
      <c r="O19" s="60">
        <v>1129040345</v>
      </c>
      <c r="P19" s="60">
        <v>1131014794</v>
      </c>
      <c r="Q19" s="60">
        <v>1131301949</v>
      </c>
      <c r="R19" s="60">
        <v>1131301949</v>
      </c>
      <c r="S19" s="60"/>
      <c r="T19" s="60"/>
      <c r="U19" s="60"/>
      <c r="V19" s="60"/>
      <c r="W19" s="60">
        <v>1131301949</v>
      </c>
      <c r="X19" s="60">
        <v>829565915</v>
      </c>
      <c r="Y19" s="60">
        <v>301736034</v>
      </c>
      <c r="Z19" s="140">
        <v>36.37</v>
      </c>
      <c r="AA19" s="62">
        <v>1106087887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701176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252863</v>
      </c>
      <c r="D22" s="155"/>
      <c r="E22" s="59">
        <v>139370</v>
      </c>
      <c r="F22" s="60">
        <v>252863</v>
      </c>
      <c r="G22" s="60">
        <v>1293262</v>
      </c>
      <c r="H22" s="60">
        <v>1293262</v>
      </c>
      <c r="I22" s="60">
        <v>1293262</v>
      </c>
      <c r="J22" s="60">
        <v>1293262</v>
      </c>
      <c r="K22" s="60">
        <v>1293262</v>
      </c>
      <c r="L22" s="60">
        <v>1293262</v>
      </c>
      <c r="M22" s="60">
        <v>1293262</v>
      </c>
      <c r="N22" s="60">
        <v>1293262</v>
      </c>
      <c r="O22" s="60">
        <v>1293262</v>
      </c>
      <c r="P22" s="60">
        <v>1293262</v>
      </c>
      <c r="Q22" s="60">
        <v>1293262</v>
      </c>
      <c r="R22" s="60">
        <v>1293262</v>
      </c>
      <c r="S22" s="60"/>
      <c r="T22" s="60"/>
      <c r="U22" s="60"/>
      <c r="V22" s="60"/>
      <c r="W22" s="60">
        <v>1293262</v>
      </c>
      <c r="X22" s="60">
        <v>189647</v>
      </c>
      <c r="Y22" s="60">
        <v>1103615</v>
      </c>
      <c r="Z22" s="140">
        <v>581.93</v>
      </c>
      <c r="AA22" s="62">
        <v>252863</v>
      </c>
    </row>
    <row r="23" spans="1:27" ht="12.75">
      <c r="A23" s="249" t="s">
        <v>158</v>
      </c>
      <c r="B23" s="182"/>
      <c r="C23" s="155">
        <v>13452791</v>
      </c>
      <c r="D23" s="155"/>
      <c r="E23" s="59">
        <v>2845136</v>
      </c>
      <c r="F23" s="60">
        <v>13452791</v>
      </c>
      <c r="G23" s="159">
        <v>13452791</v>
      </c>
      <c r="H23" s="159">
        <v>13452791</v>
      </c>
      <c r="I23" s="159">
        <v>13452791</v>
      </c>
      <c r="J23" s="60">
        <v>13452791</v>
      </c>
      <c r="K23" s="159">
        <v>13452791</v>
      </c>
      <c r="L23" s="159">
        <v>13452791</v>
      </c>
      <c r="M23" s="60">
        <v>13452791</v>
      </c>
      <c r="N23" s="159">
        <v>13452791</v>
      </c>
      <c r="O23" s="159">
        <v>13452791</v>
      </c>
      <c r="P23" s="159">
        <v>13452791</v>
      </c>
      <c r="Q23" s="60">
        <v>13452791</v>
      </c>
      <c r="R23" s="159">
        <v>13452791</v>
      </c>
      <c r="S23" s="159"/>
      <c r="T23" s="60"/>
      <c r="U23" s="159"/>
      <c r="V23" s="159"/>
      <c r="W23" s="159">
        <v>13452791</v>
      </c>
      <c r="X23" s="60">
        <v>10089593</v>
      </c>
      <c r="Y23" s="159">
        <v>3363198</v>
      </c>
      <c r="Z23" s="141">
        <v>33.33</v>
      </c>
      <c r="AA23" s="225">
        <v>13452791</v>
      </c>
    </row>
    <row r="24" spans="1:27" ht="12.75">
      <c r="A24" s="250" t="s">
        <v>57</v>
      </c>
      <c r="B24" s="253"/>
      <c r="C24" s="168">
        <f aca="true" t="shared" si="1" ref="C24:Y24">SUM(C15:C23)</f>
        <v>1188514507</v>
      </c>
      <c r="D24" s="168">
        <f>SUM(D15:D23)</f>
        <v>0</v>
      </c>
      <c r="E24" s="76">
        <f t="shared" si="1"/>
        <v>1258320593</v>
      </c>
      <c r="F24" s="77">
        <f t="shared" si="1"/>
        <v>1187576950</v>
      </c>
      <c r="G24" s="77">
        <f t="shared" si="1"/>
        <v>1189395612</v>
      </c>
      <c r="H24" s="77">
        <f t="shared" si="1"/>
        <v>1196239160</v>
      </c>
      <c r="I24" s="77">
        <f t="shared" si="1"/>
        <v>1201316253</v>
      </c>
      <c r="J24" s="77">
        <f t="shared" si="1"/>
        <v>1201316253</v>
      </c>
      <c r="K24" s="77">
        <f t="shared" si="1"/>
        <v>1204693948</v>
      </c>
      <c r="L24" s="77">
        <f t="shared" si="1"/>
        <v>1207888448</v>
      </c>
      <c r="M24" s="77">
        <f t="shared" si="1"/>
        <v>1209871787</v>
      </c>
      <c r="N24" s="77">
        <f t="shared" si="1"/>
        <v>1209871787</v>
      </c>
      <c r="O24" s="77">
        <f t="shared" si="1"/>
        <v>1211569807</v>
      </c>
      <c r="P24" s="77">
        <f t="shared" si="1"/>
        <v>1213544256</v>
      </c>
      <c r="Q24" s="77">
        <f t="shared" si="1"/>
        <v>1213831411</v>
      </c>
      <c r="R24" s="77">
        <f t="shared" si="1"/>
        <v>1213831411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1213831411</v>
      </c>
      <c r="X24" s="77">
        <f t="shared" si="1"/>
        <v>890682712</v>
      </c>
      <c r="Y24" s="77">
        <f t="shared" si="1"/>
        <v>323148699</v>
      </c>
      <c r="Z24" s="212">
        <f>+IF(X24&lt;&gt;0,+(Y24/X24)*100,0)</f>
        <v>36.28101170554661</v>
      </c>
      <c r="AA24" s="79">
        <f>SUM(AA15:AA23)</f>
        <v>1187576950</v>
      </c>
    </row>
    <row r="25" spans="1:27" ht="12.75">
      <c r="A25" s="250" t="s">
        <v>159</v>
      </c>
      <c r="B25" s="251"/>
      <c r="C25" s="168">
        <f aca="true" t="shared" si="2" ref="C25:Y25">+C12+C24</f>
        <v>1264861315</v>
      </c>
      <c r="D25" s="168">
        <f>+D12+D24</f>
        <v>0</v>
      </c>
      <c r="E25" s="72">
        <f t="shared" si="2"/>
        <v>1329985226</v>
      </c>
      <c r="F25" s="73">
        <f t="shared" si="2"/>
        <v>1236228297</v>
      </c>
      <c r="G25" s="73">
        <f t="shared" si="2"/>
        <v>1302592160</v>
      </c>
      <c r="H25" s="73">
        <f t="shared" si="2"/>
        <v>1296026204</v>
      </c>
      <c r="I25" s="73">
        <f t="shared" si="2"/>
        <v>1304621514</v>
      </c>
      <c r="J25" s="73">
        <f t="shared" si="2"/>
        <v>1304621514</v>
      </c>
      <c r="K25" s="73">
        <f t="shared" si="2"/>
        <v>1298119322</v>
      </c>
      <c r="L25" s="73">
        <f t="shared" si="2"/>
        <v>1296380773</v>
      </c>
      <c r="M25" s="73">
        <f t="shared" si="2"/>
        <v>1299888910</v>
      </c>
      <c r="N25" s="73">
        <f t="shared" si="2"/>
        <v>1299888910</v>
      </c>
      <c r="O25" s="73">
        <f t="shared" si="2"/>
        <v>1293215063</v>
      </c>
      <c r="P25" s="73">
        <f t="shared" si="2"/>
        <v>1292970675</v>
      </c>
      <c r="Q25" s="73">
        <f t="shared" si="2"/>
        <v>1296553438</v>
      </c>
      <c r="R25" s="73">
        <f t="shared" si="2"/>
        <v>1296553438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1296553438</v>
      </c>
      <c r="X25" s="73">
        <f t="shared" si="2"/>
        <v>927171223</v>
      </c>
      <c r="Y25" s="73">
        <f t="shared" si="2"/>
        <v>369382215</v>
      </c>
      <c r="Z25" s="170">
        <f>+IF(X25&lt;&gt;0,+(Y25/X25)*100,0)</f>
        <v>39.83969797992749</v>
      </c>
      <c r="AA25" s="74">
        <f>+AA12+AA24</f>
        <v>1236228297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1582868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828373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2885033</v>
      </c>
      <c r="D31" s="155"/>
      <c r="E31" s="59">
        <v>3682641</v>
      </c>
      <c r="F31" s="60">
        <v>2960000</v>
      </c>
      <c r="G31" s="60">
        <v>2927770</v>
      </c>
      <c r="H31" s="60">
        <v>2925089</v>
      </c>
      <c r="I31" s="60">
        <v>2930154</v>
      </c>
      <c r="J31" s="60">
        <v>2930154</v>
      </c>
      <c r="K31" s="60">
        <v>2938952</v>
      </c>
      <c r="L31" s="60">
        <v>2956898</v>
      </c>
      <c r="M31" s="60">
        <v>2960161</v>
      </c>
      <c r="N31" s="60">
        <v>2960161</v>
      </c>
      <c r="O31" s="60">
        <v>2970850</v>
      </c>
      <c r="P31" s="60">
        <v>2969263</v>
      </c>
      <c r="Q31" s="60">
        <v>2978012</v>
      </c>
      <c r="R31" s="60">
        <v>2978012</v>
      </c>
      <c r="S31" s="60"/>
      <c r="T31" s="60"/>
      <c r="U31" s="60"/>
      <c r="V31" s="60"/>
      <c r="W31" s="60">
        <v>2978012</v>
      </c>
      <c r="X31" s="60">
        <v>2220000</v>
      </c>
      <c r="Y31" s="60">
        <v>758012</v>
      </c>
      <c r="Z31" s="140">
        <v>34.14</v>
      </c>
      <c r="AA31" s="62">
        <v>2960000</v>
      </c>
    </row>
    <row r="32" spans="1:27" ht="12.75">
      <c r="A32" s="249" t="s">
        <v>164</v>
      </c>
      <c r="B32" s="182"/>
      <c r="C32" s="155">
        <v>145446779</v>
      </c>
      <c r="D32" s="155"/>
      <c r="E32" s="59">
        <v>67026767</v>
      </c>
      <c r="F32" s="60">
        <v>109745771</v>
      </c>
      <c r="G32" s="60">
        <v>88006642</v>
      </c>
      <c r="H32" s="60">
        <v>84139166</v>
      </c>
      <c r="I32" s="60">
        <v>106111111</v>
      </c>
      <c r="J32" s="60">
        <v>106111111</v>
      </c>
      <c r="K32" s="60">
        <v>96610763</v>
      </c>
      <c r="L32" s="60">
        <v>98586238</v>
      </c>
      <c r="M32" s="60">
        <v>93974331</v>
      </c>
      <c r="N32" s="60">
        <v>93974331</v>
      </c>
      <c r="O32" s="60">
        <v>98771377</v>
      </c>
      <c r="P32" s="60">
        <v>101360022</v>
      </c>
      <c r="Q32" s="60">
        <v>96683517</v>
      </c>
      <c r="R32" s="60">
        <v>96683517</v>
      </c>
      <c r="S32" s="60"/>
      <c r="T32" s="60"/>
      <c r="U32" s="60"/>
      <c r="V32" s="60"/>
      <c r="W32" s="60">
        <v>96683517</v>
      </c>
      <c r="X32" s="60">
        <v>82309328</v>
      </c>
      <c r="Y32" s="60">
        <v>14374189</v>
      </c>
      <c r="Z32" s="140">
        <v>17.46</v>
      </c>
      <c r="AA32" s="62">
        <v>109745771</v>
      </c>
    </row>
    <row r="33" spans="1:27" ht="12.75">
      <c r="A33" s="249" t="s">
        <v>165</v>
      </c>
      <c r="B33" s="182"/>
      <c r="C33" s="155">
        <v>2052024</v>
      </c>
      <c r="D33" s="155"/>
      <c r="E33" s="59">
        <v>6525023</v>
      </c>
      <c r="F33" s="60">
        <v>8577047</v>
      </c>
      <c r="G33" s="60">
        <v>9109610</v>
      </c>
      <c r="H33" s="60">
        <v>9109610</v>
      </c>
      <c r="I33" s="60">
        <v>9109610</v>
      </c>
      <c r="J33" s="60">
        <v>9109610</v>
      </c>
      <c r="K33" s="60">
        <v>9109610</v>
      </c>
      <c r="L33" s="60">
        <v>9109610</v>
      </c>
      <c r="M33" s="60">
        <v>9109610</v>
      </c>
      <c r="N33" s="60">
        <v>9109610</v>
      </c>
      <c r="O33" s="60">
        <v>9109610</v>
      </c>
      <c r="P33" s="60">
        <v>9109610</v>
      </c>
      <c r="Q33" s="60">
        <v>9109610</v>
      </c>
      <c r="R33" s="60">
        <v>9109610</v>
      </c>
      <c r="S33" s="60"/>
      <c r="T33" s="60"/>
      <c r="U33" s="60"/>
      <c r="V33" s="60"/>
      <c r="W33" s="60">
        <v>9109610</v>
      </c>
      <c r="X33" s="60">
        <v>6432785</v>
      </c>
      <c r="Y33" s="60">
        <v>2676825</v>
      </c>
      <c r="Z33" s="140">
        <v>41.61</v>
      </c>
      <c r="AA33" s="62">
        <v>8577047</v>
      </c>
    </row>
    <row r="34" spans="1:27" ht="12.75">
      <c r="A34" s="250" t="s">
        <v>58</v>
      </c>
      <c r="B34" s="251"/>
      <c r="C34" s="168">
        <f aca="true" t="shared" si="3" ref="C34:Y34">SUM(C29:C33)</f>
        <v>150383836</v>
      </c>
      <c r="D34" s="168">
        <f>SUM(D29:D33)</f>
        <v>0</v>
      </c>
      <c r="E34" s="72">
        <f t="shared" si="3"/>
        <v>79645672</v>
      </c>
      <c r="F34" s="73">
        <f t="shared" si="3"/>
        <v>121282818</v>
      </c>
      <c r="G34" s="73">
        <f t="shared" si="3"/>
        <v>100044022</v>
      </c>
      <c r="H34" s="73">
        <f t="shared" si="3"/>
        <v>96173865</v>
      </c>
      <c r="I34" s="73">
        <f t="shared" si="3"/>
        <v>118150875</v>
      </c>
      <c r="J34" s="73">
        <f t="shared" si="3"/>
        <v>118150875</v>
      </c>
      <c r="K34" s="73">
        <f t="shared" si="3"/>
        <v>108659325</v>
      </c>
      <c r="L34" s="73">
        <f t="shared" si="3"/>
        <v>110652746</v>
      </c>
      <c r="M34" s="73">
        <f t="shared" si="3"/>
        <v>106044102</v>
      </c>
      <c r="N34" s="73">
        <f t="shared" si="3"/>
        <v>106044102</v>
      </c>
      <c r="O34" s="73">
        <f t="shared" si="3"/>
        <v>110851837</v>
      </c>
      <c r="P34" s="73">
        <f t="shared" si="3"/>
        <v>113438895</v>
      </c>
      <c r="Q34" s="73">
        <f t="shared" si="3"/>
        <v>108771139</v>
      </c>
      <c r="R34" s="73">
        <f t="shared" si="3"/>
        <v>108771139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108771139</v>
      </c>
      <c r="X34" s="73">
        <f t="shared" si="3"/>
        <v>90962113</v>
      </c>
      <c r="Y34" s="73">
        <f t="shared" si="3"/>
        <v>17809026</v>
      </c>
      <c r="Z34" s="170">
        <f>+IF(X34&lt;&gt;0,+(Y34/X34)*100,0)</f>
        <v>19.57850957134208</v>
      </c>
      <c r="AA34" s="74">
        <f>SUM(AA29:AA33)</f>
        <v>121282818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10708779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58797341</v>
      </c>
      <c r="D38" s="155"/>
      <c r="E38" s="59">
        <v>44846778</v>
      </c>
      <c r="F38" s="60">
        <v>58797341</v>
      </c>
      <c r="G38" s="60">
        <v>62712949</v>
      </c>
      <c r="H38" s="60">
        <v>62700968</v>
      </c>
      <c r="I38" s="60">
        <v>62684507</v>
      </c>
      <c r="J38" s="60">
        <v>62684507</v>
      </c>
      <c r="K38" s="60">
        <v>62667567</v>
      </c>
      <c r="L38" s="60">
        <v>62626055</v>
      </c>
      <c r="M38" s="60">
        <v>62593832</v>
      </c>
      <c r="N38" s="60">
        <v>62593832</v>
      </c>
      <c r="O38" s="60">
        <v>62561961</v>
      </c>
      <c r="P38" s="60">
        <v>62485768</v>
      </c>
      <c r="Q38" s="60">
        <v>62434830</v>
      </c>
      <c r="R38" s="60">
        <v>62434830</v>
      </c>
      <c r="S38" s="60"/>
      <c r="T38" s="60"/>
      <c r="U38" s="60"/>
      <c r="V38" s="60"/>
      <c r="W38" s="60">
        <v>62434830</v>
      </c>
      <c r="X38" s="60">
        <v>44098006</v>
      </c>
      <c r="Y38" s="60">
        <v>18336824</v>
      </c>
      <c r="Z38" s="140">
        <v>41.58</v>
      </c>
      <c r="AA38" s="62">
        <v>58797341</v>
      </c>
    </row>
    <row r="39" spans="1:27" ht="12.75">
      <c r="A39" s="250" t="s">
        <v>59</v>
      </c>
      <c r="B39" s="253"/>
      <c r="C39" s="168">
        <f aca="true" t="shared" si="4" ref="C39:Y39">SUM(C37:C38)</f>
        <v>58797341</v>
      </c>
      <c r="D39" s="168">
        <f>SUM(D37:D38)</f>
        <v>0</v>
      </c>
      <c r="E39" s="76">
        <f t="shared" si="4"/>
        <v>55555557</v>
      </c>
      <c r="F39" s="77">
        <f t="shared" si="4"/>
        <v>58797341</v>
      </c>
      <c r="G39" s="77">
        <f t="shared" si="4"/>
        <v>62712949</v>
      </c>
      <c r="H39" s="77">
        <f t="shared" si="4"/>
        <v>62700968</v>
      </c>
      <c r="I39" s="77">
        <f t="shared" si="4"/>
        <v>62684507</v>
      </c>
      <c r="J39" s="77">
        <f t="shared" si="4"/>
        <v>62684507</v>
      </c>
      <c r="K39" s="77">
        <f t="shared" si="4"/>
        <v>62667567</v>
      </c>
      <c r="L39" s="77">
        <f t="shared" si="4"/>
        <v>62626055</v>
      </c>
      <c r="M39" s="77">
        <f t="shared" si="4"/>
        <v>62593832</v>
      </c>
      <c r="N39" s="77">
        <f t="shared" si="4"/>
        <v>62593832</v>
      </c>
      <c r="O39" s="77">
        <f t="shared" si="4"/>
        <v>62561961</v>
      </c>
      <c r="P39" s="77">
        <f t="shared" si="4"/>
        <v>62485768</v>
      </c>
      <c r="Q39" s="77">
        <f t="shared" si="4"/>
        <v>62434830</v>
      </c>
      <c r="R39" s="77">
        <f t="shared" si="4"/>
        <v>62434830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62434830</v>
      </c>
      <c r="X39" s="77">
        <f t="shared" si="4"/>
        <v>44098006</v>
      </c>
      <c r="Y39" s="77">
        <f t="shared" si="4"/>
        <v>18336824</v>
      </c>
      <c r="Z39" s="212">
        <f>+IF(X39&lt;&gt;0,+(Y39/X39)*100,0)</f>
        <v>41.5819799199084</v>
      </c>
      <c r="AA39" s="79">
        <f>SUM(AA37:AA38)</f>
        <v>58797341</v>
      </c>
    </row>
    <row r="40" spans="1:27" ht="12.75">
      <c r="A40" s="250" t="s">
        <v>167</v>
      </c>
      <c r="B40" s="251"/>
      <c r="C40" s="168">
        <f aca="true" t="shared" si="5" ref="C40:Y40">+C34+C39</f>
        <v>209181177</v>
      </c>
      <c r="D40" s="168">
        <f>+D34+D39</f>
        <v>0</v>
      </c>
      <c r="E40" s="72">
        <f t="shared" si="5"/>
        <v>135201229</v>
      </c>
      <c r="F40" s="73">
        <f t="shared" si="5"/>
        <v>180080159</v>
      </c>
      <c r="G40" s="73">
        <f t="shared" si="5"/>
        <v>162756971</v>
      </c>
      <c r="H40" s="73">
        <f t="shared" si="5"/>
        <v>158874833</v>
      </c>
      <c r="I40" s="73">
        <f t="shared" si="5"/>
        <v>180835382</v>
      </c>
      <c r="J40" s="73">
        <f t="shared" si="5"/>
        <v>180835382</v>
      </c>
      <c r="K40" s="73">
        <f t="shared" si="5"/>
        <v>171326892</v>
      </c>
      <c r="L40" s="73">
        <f t="shared" si="5"/>
        <v>173278801</v>
      </c>
      <c r="M40" s="73">
        <f t="shared" si="5"/>
        <v>168637934</v>
      </c>
      <c r="N40" s="73">
        <f t="shared" si="5"/>
        <v>168637934</v>
      </c>
      <c r="O40" s="73">
        <f t="shared" si="5"/>
        <v>173413798</v>
      </c>
      <c r="P40" s="73">
        <f t="shared" si="5"/>
        <v>175924663</v>
      </c>
      <c r="Q40" s="73">
        <f t="shared" si="5"/>
        <v>171205969</v>
      </c>
      <c r="R40" s="73">
        <f t="shared" si="5"/>
        <v>171205969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171205969</v>
      </c>
      <c r="X40" s="73">
        <f t="shared" si="5"/>
        <v>135060119</v>
      </c>
      <c r="Y40" s="73">
        <f t="shared" si="5"/>
        <v>36145850</v>
      </c>
      <c r="Z40" s="170">
        <f>+IF(X40&lt;&gt;0,+(Y40/X40)*100,0)</f>
        <v>26.7627855414521</v>
      </c>
      <c r="AA40" s="74">
        <f>+AA34+AA39</f>
        <v>180080159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1055680138</v>
      </c>
      <c r="D42" s="257">
        <f>+D25-D40</f>
        <v>0</v>
      </c>
      <c r="E42" s="258">
        <f t="shared" si="6"/>
        <v>1194783997</v>
      </c>
      <c r="F42" s="259">
        <f t="shared" si="6"/>
        <v>1056148138</v>
      </c>
      <c r="G42" s="259">
        <f t="shared" si="6"/>
        <v>1139835189</v>
      </c>
      <c r="H42" s="259">
        <f t="shared" si="6"/>
        <v>1137151371</v>
      </c>
      <c r="I42" s="259">
        <f t="shared" si="6"/>
        <v>1123786132</v>
      </c>
      <c r="J42" s="259">
        <f t="shared" si="6"/>
        <v>1123786132</v>
      </c>
      <c r="K42" s="259">
        <f t="shared" si="6"/>
        <v>1126792430</v>
      </c>
      <c r="L42" s="259">
        <f t="shared" si="6"/>
        <v>1123101972</v>
      </c>
      <c r="M42" s="259">
        <f t="shared" si="6"/>
        <v>1131250976</v>
      </c>
      <c r="N42" s="259">
        <f t="shared" si="6"/>
        <v>1131250976</v>
      </c>
      <c r="O42" s="259">
        <f t="shared" si="6"/>
        <v>1119801265</v>
      </c>
      <c r="P42" s="259">
        <f t="shared" si="6"/>
        <v>1117046012</v>
      </c>
      <c r="Q42" s="259">
        <f t="shared" si="6"/>
        <v>1125347469</v>
      </c>
      <c r="R42" s="259">
        <f t="shared" si="6"/>
        <v>1125347469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1125347469</v>
      </c>
      <c r="X42" s="259">
        <f t="shared" si="6"/>
        <v>792111104</v>
      </c>
      <c r="Y42" s="259">
        <f t="shared" si="6"/>
        <v>333236365</v>
      </c>
      <c r="Z42" s="260">
        <f>+IF(X42&lt;&gt;0,+(Y42/X42)*100,0)</f>
        <v>42.0693969971162</v>
      </c>
      <c r="AA42" s="261">
        <f>+AA25-AA40</f>
        <v>1056148138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1045171241</v>
      </c>
      <c r="D45" s="155"/>
      <c r="E45" s="59">
        <v>1181979743</v>
      </c>
      <c r="F45" s="60">
        <v>1045639241</v>
      </c>
      <c r="G45" s="60">
        <v>1126793234</v>
      </c>
      <c r="H45" s="60">
        <v>1124109416</v>
      </c>
      <c r="I45" s="60">
        <v>1113277235</v>
      </c>
      <c r="J45" s="60">
        <v>1113277235</v>
      </c>
      <c r="K45" s="60">
        <v>1113750475</v>
      </c>
      <c r="L45" s="60">
        <v>1110060017</v>
      </c>
      <c r="M45" s="60">
        <v>1118209021</v>
      </c>
      <c r="N45" s="60">
        <v>1118209021</v>
      </c>
      <c r="O45" s="60">
        <v>1106759310</v>
      </c>
      <c r="P45" s="60">
        <v>1104004057</v>
      </c>
      <c r="Q45" s="60">
        <v>1112305514</v>
      </c>
      <c r="R45" s="60">
        <v>1112305514</v>
      </c>
      <c r="S45" s="60"/>
      <c r="T45" s="60"/>
      <c r="U45" s="60"/>
      <c r="V45" s="60"/>
      <c r="W45" s="60">
        <v>1112305514</v>
      </c>
      <c r="X45" s="60">
        <v>784229431</v>
      </c>
      <c r="Y45" s="60">
        <v>328076083</v>
      </c>
      <c r="Z45" s="139">
        <v>41.83</v>
      </c>
      <c r="AA45" s="62">
        <v>1045639241</v>
      </c>
    </row>
    <row r="46" spans="1:27" ht="12.75">
      <c r="A46" s="249" t="s">
        <v>171</v>
      </c>
      <c r="B46" s="182"/>
      <c r="C46" s="155">
        <v>10508897</v>
      </c>
      <c r="D46" s="155"/>
      <c r="E46" s="59">
        <v>12804255</v>
      </c>
      <c r="F46" s="60">
        <v>10508897</v>
      </c>
      <c r="G46" s="60">
        <v>13041955</v>
      </c>
      <c r="H46" s="60">
        <v>13041955</v>
      </c>
      <c r="I46" s="60">
        <v>10508897</v>
      </c>
      <c r="J46" s="60">
        <v>10508897</v>
      </c>
      <c r="K46" s="60">
        <v>13041955</v>
      </c>
      <c r="L46" s="60">
        <v>13041955</v>
      </c>
      <c r="M46" s="60">
        <v>13041955</v>
      </c>
      <c r="N46" s="60">
        <v>13041955</v>
      </c>
      <c r="O46" s="60">
        <v>13041955</v>
      </c>
      <c r="P46" s="60">
        <v>13041955</v>
      </c>
      <c r="Q46" s="60">
        <v>13041955</v>
      </c>
      <c r="R46" s="60">
        <v>13041955</v>
      </c>
      <c r="S46" s="60"/>
      <c r="T46" s="60"/>
      <c r="U46" s="60"/>
      <c r="V46" s="60"/>
      <c r="W46" s="60">
        <v>13041955</v>
      </c>
      <c r="X46" s="60">
        <v>7881673</v>
      </c>
      <c r="Y46" s="60">
        <v>5160282</v>
      </c>
      <c r="Z46" s="139">
        <v>65.47</v>
      </c>
      <c r="AA46" s="62">
        <v>10508897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1055680138</v>
      </c>
      <c r="D48" s="217">
        <f>SUM(D45:D47)</f>
        <v>0</v>
      </c>
      <c r="E48" s="264">
        <f t="shared" si="7"/>
        <v>1194783998</v>
      </c>
      <c r="F48" s="219">
        <f t="shared" si="7"/>
        <v>1056148138</v>
      </c>
      <c r="G48" s="219">
        <f t="shared" si="7"/>
        <v>1139835189</v>
      </c>
      <c r="H48" s="219">
        <f t="shared" si="7"/>
        <v>1137151371</v>
      </c>
      <c r="I48" s="219">
        <f t="shared" si="7"/>
        <v>1123786132</v>
      </c>
      <c r="J48" s="219">
        <f t="shared" si="7"/>
        <v>1123786132</v>
      </c>
      <c r="K48" s="219">
        <f t="shared" si="7"/>
        <v>1126792430</v>
      </c>
      <c r="L48" s="219">
        <f t="shared" si="7"/>
        <v>1123101972</v>
      </c>
      <c r="M48" s="219">
        <f t="shared" si="7"/>
        <v>1131250976</v>
      </c>
      <c r="N48" s="219">
        <f t="shared" si="7"/>
        <v>1131250976</v>
      </c>
      <c r="O48" s="219">
        <f t="shared" si="7"/>
        <v>1119801265</v>
      </c>
      <c r="P48" s="219">
        <f t="shared" si="7"/>
        <v>1117046012</v>
      </c>
      <c r="Q48" s="219">
        <f t="shared" si="7"/>
        <v>1125347469</v>
      </c>
      <c r="R48" s="219">
        <f t="shared" si="7"/>
        <v>1125347469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1125347469</v>
      </c>
      <c r="X48" s="219">
        <f t="shared" si="7"/>
        <v>792111104</v>
      </c>
      <c r="Y48" s="219">
        <f t="shared" si="7"/>
        <v>333236365</v>
      </c>
      <c r="Z48" s="265">
        <f>+IF(X48&lt;&gt;0,+(Y48/X48)*100,0)</f>
        <v>42.0693969971162</v>
      </c>
      <c r="AA48" s="232">
        <f>SUM(AA45:AA47)</f>
        <v>1056148138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5856817</v>
      </c>
      <c r="D6" s="155"/>
      <c r="E6" s="59">
        <v>43595316</v>
      </c>
      <c r="F6" s="60">
        <v>37472714</v>
      </c>
      <c r="G6" s="60">
        <v>1101592</v>
      </c>
      <c r="H6" s="60">
        <v>6654146</v>
      </c>
      <c r="I6" s="60">
        <v>5671165</v>
      </c>
      <c r="J6" s="60">
        <v>13426903</v>
      </c>
      <c r="K6" s="60">
        <v>2112939</v>
      </c>
      <c r="L6" s="60">
        <v>1410538</v>
      </c>
      <c r="M6" s="60">
        <v>1164314</v>
      </c>
      <c r="N6" s="60">
        <v>4687791</v>
      </c>
      <c r="O6" s="60">
        <v>1082507</v>
      </c>
      <c r="P6" s="60">
        <v>1122780</v>
      </c>
      <c r="Q6" s="60">
        <v>2503586</v>
      </c>
      <c r="R6" s="60">
        <v>4708873</v>
      </c>
      <c r="S6" s="60"/>
      <c r="T6" s="60"/>
      <c r="U6" s="60"/>
      <c r="V6" s="60"/>
      <c r="W6" s="60">
        <v>22823567</v>
      </c>
      <c r="X6" s="60">
        <v>28104536</v>
      </c>
      <c r="Y6" s="60">
        <v>-5280969</v>
      </c>
      <c r="Z6" s="140">
        <v>-18.79</v>
      </c>
      <c r="AA6" s="62">
        <v>37472714</v>
      </c>
    </row>
    <row r="7" spans="1:27" ht="12.75">
      <c r="A7" s="249" t="s">
        <v>32</v>
      </c>
      <c r="B7" s="182"/>
      <c r="C7" s="155">
        <v>122178609</v>
      </c>
      <c r="D7" s="155"/>
      <c r="E7" s="59">
        <v>147285816</v>
      </c>
      <c r="F7" s="60">
        <v>149956298</v>
      </c>
      <c r="G7" s="60">
        <v>8141034</v>
      </c>
      <c r="H7" s="60">
        <v>9906375</v>
      </c>
      <c r="I7" s="60">
        <v>9652927</v>
      </c>
      <c r="J7" s="60">
        <v>27700336</v>
      </c>
      <c r="K7" s="60">
        <v>10417511</v>
      </c>
      <c r="L7" s="60">
        <v>9424008</v>
      </c>
      <c r="M7" s="60">
        <v>8841787</v>
      </c>
      <c r="N7" s="60">
        <v>28683306</v>
      </c>
      <c r="O7" s="60">
        <v>6433523</v>
      </c>
      <c r="P7" s="60">
        <v>9434650</v>
      </c>
      <c r="Q7" s="60">
        <v>9037708</v>
      </c>
      <c r="R7" s="60">
        <v>24905881</v>
      </c>
      <c r="S7" s="60"/>
      <c r="T7" s="60"/>
      <c r="U7" s="60"/>
      <c r="V7" s="60"/>
      <c r="W7" s="60">
        <v>81289523</v>
      </c>
      <c r="X7" s="60">
        <v>112467222</v>
      </c>
      <c r="Y7" s="60">
        <v>-31177699</v>
      </c>
      <c r="Z7" s="140">
        <v>-27.72</v>
      </c>
      <c r="AA7" s="62">
        <v>149956298</v>
      </c>
    </row>
    <row r="8" spans="1:27" ht="12.75">
      <c r="A8" s="249" t="s">
        <v>178</v>
      </c>
      <c r="B8" s="182"/>
      <c r="C8" s="155">
        <v>5735974</v>
      </c>
      <c r="D8" s="155"/>
      <c r="E8" s="59">
        <v>8764524</v>
      </c>
      <c r="F8" s="60">
        <v>5988707</v>
      </c>
      <c r="G8" s="60">
        <v>945304</v>
      </c>
      <c r="H8" s="60">
        <v>993733</v>
      </c>
      <c r="I8" s="60">
        <v>846379</v>
      </c>
      <c r="J8" s="60">
        <v>2785416</v>
      </c>
      <c r="K8" s="60">
        <v>1892805</v>
      </c>
      <c r="L8" s="60">
        <v>3298485</v>
      </c>
      <c r="M8" s="60">
        <v>1958095</v>
      </c>
      <c r="N8" s="60">
        <v>7149385</v>
      </c>
      <c r="O8" s="60">
        <v>3022831</v>
      </c>
      <c r="P8" s="60">
        <v>2743007</v>
      </c>
      <c r="Q8" s="60">
        <v>891763</v>
      </c>
      <c r="R8" s="60">
        <v>6657601</v>
      </c>
      <c r="S8" s="60"/>
      <c r="T8" s="60"/>
      <c r="U8" s="60"/>
      <c r="V8" s="60"/>
      <c r="W8" s="60">
        <v>16592402</v>
      </c>
      <c r="X8" s="60">
        <v>4491530</v>
      </c>
      <c r="Y8" s="60">
        <v>12100872</v>
      </c>
      <c r="Z8" s="140">
        <v>269.42</v>
      </c>
      <c r="AA8" s="62">
        <v>5988707</v>
      </c>
    </row>
    <row r="9" spans="1:27" ht="12.75">
      <c r="A9" s="249" t="s">
        <v>179</v>
      </c>
      <c r="B9" s="182"/>
      <c r="C9" s="155">
        <v>168008119</v>
      </c>
      <c r="D9" s="155"/>
      <c r="E9" s="59">
        <v>107438964</v>
      </c>
      <c r="F9" s="60">
        <v>113919308</v>
      </c>
      <c r="G9" s="60">
        <v>45157000</v>
      </c>
      <c r="H9" s="60">
        <v>1431000</v>
      </c>
      <c r="I9" s="60">
        <v>233910</v>
      </c>
      <c r="J9" s="60">
        <v>46821910</v>
      </c>
      <c r="K9" s="60"/>
      <c r="L9" s="60">
        <v>640992</v>
      </c>
      <c r="M9" s="60">
        <v>13091000</v>
      </c>
      <c r="N9" s="60">
        <v>13731992</v>
      </c>
      <c r="O9" s="60">
        <v>19111</v>
      </c>
      <c r="P9" s="60">
        <v>2673000</v>
      </c>
      <c r="Q9" s="60">
        <v>21655000</v>
      </c>
      <c r="R9" s="60">
        <v>24347111</v>
      </c>
      <c r="S9" s="60"/>
      <c r="T9" s="60"/>
      <c r="U9" s="60"/>
      <c r="V9" s="60"/>
      <c r="W9" s="60">
        <v>84901013</v>
      </c>
      <c r="X9" s="60">
        <v>85439483</v>
      </c>
      <c r="Y9" s="60">
        <v>-538470</v>
      </c>
      <c r="Z9" s="140">
        <v>-0.63</v>
      </c>
      <c r="AA9" s="62">
        <v>113919308</v>
      </c>
    </row>
    <row r="10" spans="1:27" ht="12.75">
      <c r="A10" s="249" t="s">
        <v>180</v>
      </c>
      <c r="B10" s="182"/>
      <c r="C10" s="155"/>
      <c r="D10" s="155"/>
      <c r="E10" s="59">
        <v>64760436</v>
      </c>
      <c r="F10" s="60">
        <v>73593177</v>
      </c>
      <c r="G10" s="60">
        <v>5404599</v>
      </c>
      <c r="H10" s="60">
        <v>2297753</v>
      </c>
      <c r="I10" s="60">
        <v>7387367</v>
      </c>
      <c r="J10" s="60">
        <v>15089719</v>
      </c>
      <c r="K10" s="60">
        <v>2069004</v>
      </c>
      <c r="L10" s="60">
        <v>3333973</v>
      </c>
      <c r="M10" s="60">
        <v>9060000</v>
      </c>
      <c r="N10" s="60">
        <v>14462977</v>
      </c>
      <c r="O10" s="60">
        <v>976053</v>
      </c>
      <c r="P10" s="60">
        <v>1500000</v>
      </c>
      <c r="Q10" s="60">
        <v>12138500</v>
      </c>
      <c r="R10" s="60">
        <v>14614553</v>
      </c>
      <c r="S10" s="60"/>
      <c r="T10" s="60"/>
      <c r="U10" s="60"/>
      <c r="V10" s="60"/>
      <c r="W10" s="60">
        <v>44167249</v>
      </c>
      <c r="X10" s="60">
        <v>54843885</v>
      </c>
      <c r="Y10" s="60">
        <v>-10676636</v>
      </c>
      <c r="Z10" s="140">
        <v>-19.47</v>
      </c>
      <c r="AA10" s="62">
        <v>73593177</v>
      </c>
    </row>
    <row r="11" spans="1:27" ht="12.75">
      <c r="A11" s="249" t="s">
        <v>181</v>
      </c>
      <c r="B11" s="182"/>
      <c r="C11" s="155">
        <v>7555552</v>
      </c>
      <c r="D11" s="155"/>
      <c r="E11" s="59">
        <v>3243420</v>
      </c>
      <c r="F11" s="60">
        <v>2339291</v>
      </c>
      <c r="G11" s="60">
        <v>17436</v>
      </c>
      <c r="H11" s="60">
        <v>32349</v>
      </c>
      <c r="I11" s="60">
        <v>29100</v>
      </c>
      <c r="J11" s="60">
        <v>78885</v>
      </c>
      <c r="K11" s="60">
        <v>26768</v>
      </c>
      <c r="L11" s="60">
        <v>26293</v>
      </c>
      <c r="M11" s="60">
        <v>28235</v>
      </c>
      <c r="N11" s="60">
        <v>81296</v>
      </c>
      <c r="O11" s="60">
        <v>18236</v>
      </c>
      <c r="P11" s="60">
        <v>18673</v>
      </c>
      <c r="Q11" s="60">
        <v>3007</v>
      </c>
      <c r="R11" s="60">
        <v>39916</v>
      </c>
      <c r="S11" s="60"/>
      <c r="T11" s="60"/>
      <c r="U11" s="60"/>
      <c r="V11" s="60"/>
      <c r="W11" s="60">
        <v>200097</v>
      </c>
      <c r="X11" s="60">
        <v>1754469</v>
      </c>
      <c r="Y11" s="60">
        <v>-1554372</v>
      </c>
      <c r="Z11" s="140">
        <v>-88.6</v>
      </c>
      <c r="AA11" s="62">
        <v>2339291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-213736117</v>
      </c>
      <c r="D14" s="155"/>
      <c r="E14" s="59">
        <v>-397501092</v>
      </c>
      <c r="F14" s="60">
        <v>-344311937</v>
      </c>
      <c r="G14" s="60">
        <v>-61418461</v>
      </c>
      <c r="H14" s="60">
        <v>-35558447</v>
      </c>
      <c r="I14" s="60">
        <v>-27274711</v>
      </c>
      <c r="J14" s="60">
        <v>-124251619</v>
      </c>
      <c r="K14" s="60">
        <v>-24223953</v>
      </c>
      <c r="L14" s="60">
        <v>-27119717</v>
      </c>
      <c r="M14" s="60">
        <v>-50902777</v>
      </c>
      <c r="N14" s="60">
        <v>-102246447</v>
      </c>
      <c r="O14" s="60">
        <v>-16943904</v>
      </c>
      <c r="P14" s="60">
        <v>-23185483</v>
      </c>
      <c r="Q14" s="60">
        <v>-53012239</v>
      </c>
      <c r="R14" s="60">
        <v>-93141626</v>
      </c>
      <c r="S14" s="60"/>
      <c r="T14" s="60"/>
      <c r="U14" s="60"/>
      <c r="V14" s="60"/>
      <c r="W14" s="60">
        <v>-319639692</v>
      </c>
      <c r="X14" s="60">
        <v>-258233953</v>
      </c>
      <c r="Y14" s="60">
        <v>-61405739</v>
      </c>
      <c r="Z14" s="140">
        <v>23.78</v>
      </c>
      <c r="AA14" s="62">
        <v>-344311937</v>
      </c>
    </row>
    <row r="15" spans="1:27" ht="12.75">
      <c r="A15" s="249" t="s">
        <v>40</v>
      </c>
      <c r="B15" s="182"/>
      <c r="C15" s="155">
        <v>-1491677</v>
      </c>
      <c r="D15" s="155"/>
      <c r="E15" s="59">
        <v>-328140</v>
      </c>
      <c r="F15" s="60">
        <v>-5298288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-3973716</v>
      </c>
      <c r="Y15" s="60">
        <v>3973716</v>
      </c>
      <c r="Z15" s="140">
        <v>-100</v>
      </c>
      <c r="AA15" s="62">
        <v>-5298288</v>
      </c>
    </row>
    <row r="16" spans="1:27" ht="12.75">
      <c r="A16" s="249" t="s">
        <v>42</v>
      </c>
      <c r="B16" s="182"/>
      <c r="C16" s="155"/>
      <c r="D16" s="155"/>
      <c r="E16" s="59">
        <v>-67044</v>
      </c>
      <c r="F16" s="60">
        <v>-187046</v>
      </c>
      <c r="G16" s="60">
        <v>-1500</v>
      </c>
      <c r="H16" s="60">
        <v>-1500</v>
      </c>
      <c r="I16" s="60">
        <v>-1500</v>
      </c>
      <c r="J16" s="60">
        <v>-4500</v>
      </c>
      <c r="K16" s="60">
        <v>-1500</v>
      </c>
      <c r="L16" s="60">
        <v>-1500</v>
      </c>
      <c r="M16" s="60"/>
      <c r="N16" s="60">
        <v>-3000</v>
      </c>
      <c r="O16" s="60">
        <v>-1500</v>
      </c>
      <c r="P16" s="60"/>
      <c r="Q16" s="60">
        <v>-3000</v>
      </c>
      <c r="R16" s="60">
        <v>-4500</v>
      </c>
      <c r="S16" s="60"/>
      <c r="T16" s="60"/>
      <c r="U16" s="60"/>
      <c r="V16" s="60"/>
      <c r="W16" s="60">
        <v>-12000</v>
      </c>
      <c r="X16" s="60">
        <v>-140285</v>
      </c>
      <c r="Y16" s="60">
        <v>128285</v>
      </c>
      <c r="Z16" s="140">
        <v>-91.45</v>
      </c>
      <c r="AA16" s="62">
        <v>-187046</v>
      </c>
    </row>
    <row r="17" spans="1:27" ht="12.75">
      <c r="A17" s="250" t="s">
        <v>185</v>
      </c>
      <c r="B17" s="251"/>
      <c r="C17" s="168">
        <f aca="true" t="shared" si="0" ref="C17:Y17">SUM(C6:C16)</f>
        <v>94107277</v>
      </c>
      <c r="D17" s="168">
        <f t="shared" si="0"/>
        <v>0</v>
      </c>
      <c r="E17" s="72">
        <f t="shared" si="0"/>
        <v>-22807800</v>
      </c>
      <c r="F17" s="73">
        <f t="shared" si="0"/>
        <v>33472224</v>
      </c>
      <c r="G17" s="73">
        <f t="shared" si="0"/>
        <v>-652996</v>
      </c>
      <c r="H17" s="73">
        <f t="shared" si="0"/>
        <v>-14244591</v>
      </c>
      <c r="I17" s="73">
        <f t="shared" si="0"/>
        <v>-3455363</v>
      </c>
      <c r="J17" s="73">
        <f t="shared" si="0"/>
        <v>-18352950</v>
      </c>
      <c r="K17" s="73">
        <f t="shared" si="0"/>
        <v>-7706426</v>
      </c>
      <c r="L17" s="73">
        <f t="shared" si="0"/>
        <v>-8986928</v>
      </c>
      <c r="M17" s="73">
        <f t="shared" si="0"/>
        <v>-16759346</v>
      </c>
      <c r="N17" s="73">
        <f t="shared" si="0"/>
        <v>-33452700</v>
      </c>
      <c r="O17" s="73">
        <f t="shared" si="0"/>
        <v>-5393143</v>
      </c>
      <c r="P17" s="73">
        <f t="shared" si="0"/>
        <v>-5693373</v>
      </c>
      <c r="Q17" s="73">
        <f t="shared" si="0"/>
        <v>-6785675</v>
      </c>
      <c r="R17" s="73">
        <f t="shared" si="0"/>
        <v>-17872191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-69677841</v>
      </c>
      <c r="X17" s="73">
        <f t="shared" si="0"/>
        <v>24753171</v>
      </c>
      <c r="Y17" s="73">
        <f t="shared" si="0"/>
        <v>-94431012</v>
      </c>
      <c r="Z17" s="170">
        <f>+IF(X17&lt;&gt;0,+(Y17/X17)*100,0)</f>
        <v>-381.49056539059177</v>
      </c>
      <c r="AA17" s="74">
        <f>SUM(AA6:AA16)</f>
        <v>33472224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3590400</v>
      </c>
      <c r="D21" s="155"/>
      <c r="E21" s="59">
        <v>6593076</v>
      </c>
      <c r="F21" s="60">
        <v>6593075</v>
      </c>
      <c r="G21" s="159">
        <v>15000</v>
      </c>
      <c r="H21" s="159"/>
      <c r="I21" s="159"/>
      <c r="J21" s="60">
        <v>15000</v>
      </c>
      <c r="K21" s="159"/>
      <c r="L21" s="159">
        <v>100</v>
      </c>
      <c r="M21" s="60"/>
      <c r="N21" s="159">
        <v>100</v>
      </c>
      <c r="O21" s="159"/>
      <c r="P21" s="159"/>
      <c r="Q21" s="60"/>
      <c r="R21" s="159"/>
      <c r="S21" s="159"/>
      <c r="T21" s="60"/>
      <c r="U21" s="159"/>
      <c r="V21" s="159"/>
      <c r="W21" s="159">
        <v>15100</v>
      </c>
      <c r="X21" s="60">
        <v>4944807</v>
      </c>
      <c r="Y21" s="159">
        <v>-4929707</v>
      </c>
      <c r="Z21" s="141">
        <v>-99.69</v>
      </c>
      <c r="AA21" s="225">
        <v>6593075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>
        <v>23405944</v>
      </c>
      <c r="I24" s="60">
        <v>9729831</v>
      </c>
      <c r="J24" s="60">
        <v>33135775</v>
      </c>
      <c r="K24" s="60">
        <v>12069440</v>
      </c>
      <c r="L24" s="60">
        <v>11105405</v>
      </c>
      <c r="M24" s="60">
        <v>19090609</v>
      </c>
      <c r="N24" s="60">
        <v>42265454</v>
      </c>
      <c r="O24" s="60">
        <v>5775865</v>
      </c>
      <c r="P24" s="60">
        <v>7995455</v>
      </c>
      <c r="Q24" s="60">
        <v>6131623</v>
      </c>
      <c r="R24" s="60">
        <v>19902943</v>
      </c>
      <c r="S24" s="60"/>
      <c r="T24" s="60"/>
      <c r="U24" s="60"/>
      <c r="V24" s="60"/>
      <c r="W24" s="60">
        <v>95304172</v>
      </c>
      <c r="X24" s="60"/>
      <c r="Y24" s="60">
        <v>95304172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-62396368</v>
      </c>
      <c r="D26" s="155"/>
      <c r="E26" s="59">
        <v>-64760436</v>
      </c>
      <c r="F26" s="60">
        <v>-72647399</v>
      </c>
      <c r="G26" s="60"/>
      <c r="H26" s="60">
        <v>-7811152</v>
      </c>
      <c r="I26" s="60">
        <v>-5807084</v>
      </c>
      <c r="J26" s="60">
        <v>-13618236</v>
      </c>
      <c r="K26" s="60">
        <v>-3811906</v>
      </c>
      <c r="L26" s="60">
        <v>-3641754</v>
      </c>
      <c r="M26" s="60">
        <v>-2261006</v>
      </c>
      <c r="N26" s="60">
        <v>-9714666</v>
      </c>
      <c r="O26" s="60">
        <v>-1935712</v>
      </c>
      <c r="P26" s="60">
        <v>-756473</v>
      </c>
      <c r="Q26" s="60">
        <v>-373101</v>
      </c>
      <c r="R26" s="60">
        <v>-3065286</v>
      </c>
      <c r="S26" s="60"/>
      <c r="T26" s="60"/>
      <c r="U26" s="60"/>
      <c r="V26" s="60"/>
      <c r="W26" s="60">
        <v>-26398188</v>
      </c>
      <c r="X26" s="60">
        <v>-54134550</v>
      </c>
      <c r="Y26" s="60">
        <v>27736362</v>
      </c>
      <c r="Z26" s="140">
        <v>-51.24</v>
      </c>
      <c r="AA26" s="62">
        <v>-72647399</v>
      </c>
    </row>
    <row r="27" spans="1:27" ht="12.75">
      <c r="A27" s="250" t="s">
        <v>192</v>
      </c>
      <c r="B27" s="251"/>
      <c r="C27" s="168">
        <f aca="true" t="shared" si="1" ref="C27:Y27">SUM(C21:C26)</f>
        <v>-58805968</v>
      </c>
      <c r="D27" s="168">
        <f>SUM(D21:D26)</f>
        <v>0</v>
      </c>
      <c r="E27" s="72">
        <f t="shared" si="1"/>
        <v>-58167360</v>
      </c>
      <c r="F27" s="73">
        <f t="shared" si="1"/>
        <v>-66054324</v>
      </c>
      <c r="G27" s="73">
        <f t="shared" si="1"/>
        <v>15000</v>
      </c>
      <c r="H27" s="73">
        <f t="shared" si="1"/>
        <v>15594792</v>
      </c>
      <c r="I27" s="73">
        <f t="shared" si="1"/>
        <v>3922747</v>
      </c>
      <c r="J27" s="73">
        <f t="shared" si="1"/>
        <v>19532539</v>
      </c>
      <c r="K27" s="73">
        <f t="shared" si="1"/>
        <v>8257534</v>
      </c>
      <c r="L27" s="73">
        <f t="shared" si="1"/>
        <v>7463751</v>
      </c>
      <c r="M27" s="73">
        <f t="shared" si="1"/>
        <v>16829603</v>
      </c>
      <c r="N27" s="73">
        <f t="shared" si="1"/>
        <v>32550888</v>
      </c>
      <c r="O27" s="73">
        <f t="shared" si="1"/>
        <v>3840153</v>
      </c>
      <c r="P27" s="73">
        <f t="shared" si="1"/>
        <v>7238982</v>
      </c>
      <c r="Q27" s="73">
        <f t="shared" si="1"/>
        <v>5758522</v>
      </c>
      <c r="R27" s="73">
        <f t="shared" si="1"/>
        <v>16837657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68921084</v>
      </c>
      <c r="X27" s="73">
        <f t="shared" si="1"/>
        <v>-49189743</v>
      </c>
      <c r="Y27" s="73">
        <f t="shared" si="1"/>
        <v>118110827</v>
      </c>
      <c r="Z27" s="170">
        <f>+IF(X27&lt;&gt;0,+(Y27/X27)*100,0)</f>
        <v>-240.11271414855736</v>
      </c>
      <c r="AA27" s="74">
        <f>SUM(AA21:AA26)</f>
        <v>-66054324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2138400</v>
      </c>
      <c r="F33" s="60">
        <v>74967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56223</v>
      </c>
      <c r="Y33" s="60">
        <v>-56223</v>
      </c>
      <c r="Z33" s="140">
        <v>-100</v>
      </c>
      <c r="AA33" s="62">
        <v>74967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2138400</v>
      </c>
      <c r="F36" s="73">
        <f t="shared" si="2"/>
        <v>74967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56223</v>
      </c>
      <c r="Y36" s="73">
        <f t="shared" si="2"/>
        <v>-56223</v>
      </c>
      <c r="Z36" s="170">
        <f>+IF(X36&lt;&gt;0,+(Y36/X36)*100,0)</f>
        <v>-100</v>
      </c>
      <c r="AA36" s="74">
        <f>SUM(AA31:AA35)</f>
        <v>74967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35301309</v>
      </c>
      <c r="D38" s="153">
        <f>+D17+D27+D36</f>
        <v>0</v>
      </c>
      <c r="E38" s="99">
        <f t="shared" si="3"/>
        <v>-78836760</v>
      </c>
      <c r="F38" s="100">
        <f t="shared" si="3"/>
        <v>-32507133</v>
      </c>
      <c r="G38" s="100">
        <f t="shared" si="3"/>
        <v>-637996</v>
      </c>
      <c r="H38" s="100">
        <f t="shared" si="3"/>
        <v>1350201</v>
      </c>
      <c r="I38" s="100">
        <f t="shared" si="3"/>
        <v>467384</v>
      </c>
      <c r="J38" s="100">
        <f t="shared" si="3"/>
        <v>1179589</v>
      </c>
      <c r="K38" s="100">
        <f t="shared" si="3"/>
        <v>551108</v>
      </c>
      <c r="L38" s="100">
        <f t="shared" si="3"/>
        <v>-1523177</v>
      </c>
      <c r="M38" s="100">
        <f t="shared" si="3"/>
        <v>70257</v>
      </c>
      <c r="N38" s="100">
        <f t="shared" si="3"/>
        <v>-901812</v>
      </c>
      <c r="O38" s="100">
        <f t="shared" si="3"/>
        <v>-1552990</v>
      </c>
      <c r="P38" s="100">
        <f t="shared" si="3"/>
        <v>1545609</v>
      </c>
      <c r="Q38" s="100">
        <f t="shared" si="3"/>
        <v>-1027153</v>
      </c>
      <c r="R38" s="100">
        <f t="shared" si="3"/>
        <v>-1034534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-756757</v>
      </c>
      <c r="X38" s="100">
        <f t="shared" si="3"/>
        <v>-24380349</v>
      </c>
      <c r="Y38" s="100">
        <f t="shared" si="3"/>
        <v>23623592</v>
      </c>
      <c r="Z38" s="137">
        <f>+IF(X38&lt;&gt;0,+(Y38/X38)*100,0)</f>
        <v>-96.89603705016691</v>
      </c>
      <c r="AA38" s="102">
        <f>+AA17+AA27+AA36</f>
        <v>-32507133</v>
      </c>
    </row>
    <row r="39" spans="1:27" ht="12.75">
      <c r="A39" s="249" t="s">
        <v>200</v>
      </c>
      <c r="B39" s="182"/>
      <c r="C39" s="153">
        <v>2970086</v>
      </c>
      <c r="D39" s="153"/>
      <c r="E39" s="99">
        <v>556717</v>
      </c>
      <c r="F39" s="100">
        <v>38271394</v>
      </c>
      <c r="G39" s="100"/>
      <c r="H39" s="100">
        <v>-637996</v>
      </c>
      <c r="I39" s="100">
        <v>712205</v>
      </c>
      <c r="J39" s="100"/>
      <c r="K39" s="100">
        <v>1179589</v>
      </c>
      <c r="L39" s="100">
        <v>1730697</v>
      </c>
      <c r="M39" s="100">
        <v>207520</v>
      </c>
      <c r="N39" s="100">
        <v>1179589</v>
      </c>
      <c r="O39" s="100">
        <v>277777</v>
      </c>
      <c r="P39" s="100">
        <v>-1275213</v>
      </c>
      <c r="Q39" s="100">
        <v>270396</v>
      </c>
      <c r="R39" s="100">
        <v>277777</v>
      </c>
      <c r="S39" s="100"/>
      <c r="T39" s="100"/>
      <c r="U39" s="100"/>
      <c r="V39" s="100"/>
      <c r="W39" s="100"/>
      <c r="X39" s="100">
        <v>38271394</v>
      </c>
      <c r="Y39" s="100">
        <v>-38271394</v>
      </c>
      <c r="Z39" s="137">
        <v>-100</v>
      </c>
      <c r="AA39" s="102">
        <v>38271394</v>
      </c>
    </row>
    <row r="40" spans="1:27" ht="12.75">
      <c r="A40" s="269" t="s">
        <v>201</v>
      </c>
      <c r="B40" s="256"/>
      <c r="C40" s="257">
        <v>38271395</v>
      </c>
      <c r="D40" s="257"/>
      <c r="E40" s="258">
        <v>-78280044</v>
      </c>
      <c r="F40" s="259">
        <v>5764261</v>
      </c>
      <c r="G40" s="259">
        <v>-637996</v>
      </c>
      <c r="H40" s="259">
        <v>712205</v>
      </c>
      <c r="I40" s="259">
        <v>1179589</v>
      </c>
      <c r="J40" s="259">
        <v>1179589</v>
      </c>
      <c r="K40" s="259">
        <v>1730697</v>
      </c>
      <c r="L40" s="259">
        <v>207520</v>
      </c>
      <c r="M40" s="259">
        <v>277777</v>
      </c>
      <c r="N40" s="259">
        <v>277777</v>
      </c>
      <c r="O40" s="259">
        <v>-1275213</v>
      </c>
      <c r="P40" s="259">
        <v>270396</v>
      </c>
      <c r="Q40" s="259">
        <v>-756757</v>
      </c>
      <c r="R40" s="259">
        <v>-756757</v>
      </c>
      <c r="S40" s="259"/>
      <c r="T40" s="259"/>
      <c r="U40" s="259"/>
      <c r="V40" s="259"/>
      <c r="W40" s="259">
        <v>-756757</v>
      </c>
      <c r="X40" s="259">
        <v>13891045</v>
      </c>
      <c r="Y40" s="259">
        <v>-14647802</v>
      </c>
      <c r="Z40" s="260">
        <v>-105.45</v>
      </c>
      <c r="AA40" s="261">
        <v>5764261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62396368</v>
      </c>
      <c r="D5" s="200">
        <f t="shared" si="0"/>
        <v>0</v>
      </c>
      <c r="E5" s="106">
        <f t="shared" si="0"/>
        <v>64760430</v>
      </c>
      <c r="F5" s="106">
        <f t="shared" si="0"/>
        <v>72647399</v>
      </c>
      <c r="G5" s="106">
        <f t="shared" si="0"/>
        <v>0</v>
      </c>
      <c r="H5" s="106">
        <f t="shared" si="0"/>
        <v>7811152</v>
      </c>
      <c r="I5" s="106">
        <f t="shared" si="0"/>
        <v>5807084</v>
      </c>
      <c r="J5" s="106">
        <f t="shared" si="0"/>
        <v>13618236</v>
      </c>
      <c r="K5" s="106">
        <f t="shared" si="0"/>
        <v>3811906</v>
      </c>
      <c r="L5" s="106">
        <f t="shared" si="0"/>
        <v>3641754</v>
      </c>
      <c r="M5" s="106">
        <f t="shared" si="0"/>
        <v>2261006</v>
      </c>
      <c r="N5" s="106">
        <f t="shared" si="0"/>
        <v>9714666</v>
      </c>
      <c r="O5" s="106">
        <f t="shared" si="0"/>
        <v>12471199</v>
      </c>
      <c r="P5" s="106">
        <f t="shared" si="0"/>
        <v>756473</v>
      </c>
      <c r="Q5" s="106">
        <f t="shared" si="0"/>
        <v>373101</v>
      </c>
      <c r="R5" s="106">
        <f t="shared" si="0"/>
        <v>13600773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36933675</v>
      </c>
      <c r="X5" s="106">
        <f t="shared" si="0"/>
        <v>54485549</v>
      </c>
      <c r="Y5" s="106">
        <f t="shared" si="0"/>
        <v>-17551874</v>
      </c>
      <c r="Z5" s="201">
        <f>+IF(X5&lt;&gt;0,+(Y5/X5)*100,0)</f>
        <v>-32.21381507966452</v>
      </c>
      <c r="AA5" s="199">
        <f>SUM(AA11:AA18)</f>
        <v>72647399</v>
      </c>
    </row>
    <row r="6" spans="1:27" ht="12.75">
      <c r="A6" s="291" t="s">
        <v>205</v>
      </c>
      <c r="B6" s="142"/>
      <c r="C6" s="62">
        <v>31606045</v>
      </c>
      <c r="D6" s="156"/>
      <c r="E6" s="60">
        <v>2320476</v>
      </c>
      <c r="F6" s="60">
        <v>6656423</v>
      </c>
      <c r="G6" s="60"/>
      <c r="H6" s="60">
        <v>2789925</v>
      </c>
      <c r="I6" s="60">
        <v>2188057</v>
      </c>
      <c r="J6" s="60">
        <v>4977982</v>
      </c>
      <c r="K6" s="60">
        <v>1854064</v>
      </c>
      <c r="L6" s="60">
        <v>1265300</v>
      </c>
      <c r="M6" s="60">
        <v>199500</v>
      </c>
      <c r="N6" s="60">
        <v>3318864</v>
      </c>
      <c r="O6" s="60"/>
      <c r="P6" s="60">
        <v>287703</v>
      </c>
      <c r="Q6" s="60">
        <v>50380</v>
      </c>
      <c r="R6" s="60">
        <v>338083</v>
      </c>
      <c r="S6" s="60"/>
      <c r="T6" s="60"/>
      <c r="U6" s="60"/>
      <c r="V6" s="60"/>
      <c r="W6" s="60">
        <v>8634929</v>
      </c>
      <c r="X6" s="60">
        <v>4992317</v>
      </c>
      <c r="Y6" s="60">
        <v>3642612</v>
      </c>
      <c r="Z6" s="140">
        <v>72.96</v>
      </c>
      <c r="AA6" s="155">
        <v>6656423</v>
      </c>
    </row>
    <row r="7" spans="1:27" ht="12.75">
      <c r="A7" s="291" t="s">
        <v>206</v>
      </c>
      <c r="B7" s="142"/>
      <c r="C7" s="62">
        <v>2620464</v>
      </c>
      <c r="D7" s="156"/>
      <c r="E7" s="60">
        <v>7300000</v>
      </c>
      <c r="F7" s="60">
        <v>11187109</v>
      </c>
      <c r="G7" s="60"/>
      <c r="H7" s="60">
        <v>1964964</v>
      </c>
      <c r="I7" s="60">
        <v>970674</v>
      </c>
      <c r="J7" s="60">
        <v>2935638</v>
      </c>
      <c r="K7" s="60">
        <v>462140</v>
      </c>
      <c r="L7" s="60">
        <v>134991</v>
      </c>
      <c r="M7" s="60">
        <v>429174</v>
      </c>
      <c r="N7" s="60">
        <v>1026305</v>
      </c>
      <c r="O7" s="60">
        <v>1919628</v>
      </c>
      <c r="P7" s="60"/>
      <c r="Q7" s="60"/>
      <c r="R7" s="60">
        <v>1919628</v>
      </c>
      <c r="S7" s="60"/>
      <c r="T7" s="60"/>
      <c r="U7" s="60"/>
      <c r="V7" s="60"/>
      <c r="W7" s="60">
        <v>5881571</v>
      </c>
      <c r="X7" s="60">
        <v>8390332</v>
      </c>
      <c r="Y7" s="60">
        <v>-2508761</v>
      </c>
      <c r="Z7" s="140">
        <v>-29.9</v>
      </c>
      <c r="AA7" s="155">
        <v>11187109</v>
      </c>
    </row>
    <row r="8" spans="1:27" ht="12.75">
      <c r="A8" s="291" t="s">
        <v>207</v>
      </c>
      <c r="B8" s="142"/>
      <c r="C8" s="62">
        <v>2363741</v>
      </c>
      <c r="D8" s="156"/>
      <c r="E8" s="60">
        <v>43305619</v>
      </c>
      <c r="F8" s="60">
        <v>31284668</v>
      </c>
      <c r="G8" s="60"/>
      <c r="H8" s="60">
        <v>972399</v>
      </c>
      <c r="I8" s="60">
        <v>927609</v>
      </c>
      <c r="J8" s="60">
        <v>1900008</v>
      </c>
      <c r="K8" s="60"/>
      <c r="L8" s="60">
        <v>1848931</v>
      </c>
      <c r="M8" s="60">
        <v>579101</v>
      </c>
      <c r="N8" s="60">
        <v>2428032</v>
      </c>
      <c r="O8" s="60">
        <v>10535487</v>
      </c>
      <c r="P8" s="60">
        <v>157359</v>
      </c>
      <c r="Q8" s="60">
        <v>112960</v>
      </c>
      <c r="R8" s="60">
        <v>10805806</v>
      </c>
      <c r="S8" s="60"/>
      <c r="T8" s="60"/>
      <c r="U8" s="60"/>
      <c r="V8" s="60"/>
      <c r="W8" s="60">
        <v>15133846</v>
      </c>
      <c r="X8" s="60">
        <v>23463501</v>
      </c>
      <c r="Y8" s="60">
        <v>-8329655</v>
      </c>
      <c r="Z8" s="140">
        <v>-35.5</v>
      </c>
      <c r="AA8" s="155">
        <v>31284668</v>
      </c>
    </row>
    <row r="9" spans="1:27" ht="12.75">
      <c r="A9" s="291" t="s">
        <v>208</v>
      </c>
      <c r="B9" s="142"/>
      <c r="C9" s="62">
        <v>23367297</v>
      </c>
      <c r="D9" s="156"/>
      <c r="E9" s="60">
        <v>6230535</v>
      </c>
      <c r="F9" s="60">
        <v>9797484</v>
      </c>
      <c r="G9" s="60"/>
      <c r="H9" s="60">
        <v>116253</v>
      </c>
      <c r="I9" s="60"/>
      <c r="J9" s="60">
        <v>116253</v>
      </c>
      <c r="K9" s="60"/>
      <c r="L9" s="60">
        <v>113405</v>
      </c>
      <c r="M9" s="60"/>
      <c r="N9" s="60">
        <v>113405</v>
      </c>
      <c r="O9" s="60"/>
      <c r="P9" s="60">
        <v>300000</v>
      </c>
      <c r="Q9" s="60"/>
      <c r="R9" s="60">
        <v>300000</v>
      </c>
      <c r="S9" s="60"/>
      <c r="T9" s="60"/>
      <c r="U9" s="60"/>
      <c r="V9" s="60"/>
      <c r="W9" s="60">
        <v>529658</v>
      </c>
      <c r="X9" s="60">
        <v>7348113</v>
      </c>
      <c r="Y9" s="60">
        <v>-6818455</v>
      </c>
      <c r="Z9" s="140">
        <v>-92.79</v>
      </c>
      <c r="AA9" s="155">
        <v>9797484</v>
      </c>
    </row>
    <row r="10" spans="1:27" ht="12.75">
      <c r="A10" s="291" t="s">
        <v>209</v>
      </c>
      <c r="B10" s="142"/>
      <c r="C10" s="62">
        <v>1478810</v>
      </c>
      <c r="D10" s="156"/>
      <c r="E10" s="60"/>
      <c r="F10" s="60">
        <v>8162103</v>
      </c>
      <c r="G10" s="60"/>
      <c r="H10" s="60">
        <v>1587680</v>
      </c>
      <c r="I10" s="60">
        <v>1222378</v>
      </c>
      <c r="J10" s="60">
        <v>2810058</v>
      </c>
      <c r="K10" s="60">
        <v>885008</v>
      </c>
      <c r="L10" s="60"/>
      <c r="M10" s="60">
        <v>1053231</v>
      </c>
      <c r="N10" s="60">
        <v>1938239</v>
      </c>
      <c r="O10" s="60"/>
      <c r="P10" s="60"/>
      <c r="Q10" s="60">
        <v>136896</v>
      </c>
      <c r="R10" s="60">
        <v>136896</v>
      </c>
      <c r="S10" s="60"/>
      <c r="T10" s="60"/>
      <c r="U10" s="60"/>
      <c r="V10" s="60"/>
      <c r="W10" s="60">
        <v>4885193</v>
      </c>
      <c r="X10" s="60">
        <v>6121577</v>
      </c>
      <c r="Y10" s="60">
        <v>-1236384</v>
      </c>
      <c r="Z10" s="140">
        <v>-20.2</v>
      </c>
      <c r="AA10" s="155">
        <v>8162103</v>
      </c>
    </row>
    <row r="11" spans="1:27" ht="12.75">
      <c r="A11" s="292" t="s">
        <v>210</v>
      </c>
      <c r="B11" s="142"/>
      <c r="C11" s="293">
        <f aca="true" t="shared" si="1" ref="C11:Y11">SUM(C6:C10)</f>
        <v>61436357</v>
      </c>
      <c r="D11" s="294">
        <f t="shared" si="1"/>
        <v>0</v>
      </c>
      <c r="E11" s="295">
        <f t="shared" si="1"/>
        <v>59156630</v>
      </c>
      <c r="F11" s="295">
        <f t="shared" si="1"/>
        <v>67087787</v>
      </c>
      <c r="G11" s="295">
        <f t="shared" si="1"/>
        <v>0</v>
      </c>
      <c r="H11" s="295">
        <f t="shared" si="1"/>
        <v>7431221</v>
      </c>
      <c r="I11" s="295">
        <f t="shared" si="1"/>
        <v>5308718</v>
      </c>
      <c r="J11" s="295">
        <f t="shared" si="1"/>
        <v>12739939</v>
      </c>
      <c r="K11" s="295">
        <f t="shared" si="1"/>
        <v>3201212</v>
      </c>
      <c r="L11" s="295">
        <f t="shared" si="1"/>
        <v>3362627</v>
      </c>
      <c r="M11" s="295">
        <f t="shared" si="1"/>
        <v>2261006</v>
      </c>
      <c r="N11" s="295">
        <f t="shared" si="1"/>
        <v>8824845</v>
      </c>
      <c r="O11" s="295">
        <f t="shared" si="1"/>
        <v>12455115</v>
      </c>
      <c r="P11" s="295">
        <f t="shared" si="1"/>
        <v>745062</v>
      </c>
      <c r="Q11" s="295">
        <f t="shared" si="1"/>
        <v>300236</v>
      </c>
      <c r="R11" s="295">
        <f t="shared" si="1"/>
        <v>13500413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35065197</v>
      </c>
      <c r="X11" s="295">
        <f t="shared" si="1"/>
        <v>50315840</v>
      </c>
      <c r="Y11" s="295">
        <f t="shared" si="1"/>
        <v>-15250643</v>
      </c>
      <c r="Z11" s="296">
        <f>+IF(X11&lt;&gt;0,+(Y11/X11)*100,0)</f>
        <v>-30.309824898083786</v>
      </c>
      <c r="AA11" s="297">
        <f>SUM(AA6:AA10)</f>
        <v>67087787</v>
      </c>
    </row>
    <row r="12" spans="1:27" ht="12.75">
      <c r="A12" s="298" t="s">
        <v>211</v>
      </c>
      <c r="B12" s="136"/>
      <c r="C12" s="62">
        <v>157672</v>
      </c>
      <c r="D12" s="156"/>
      <c r="E12" s="60"/>
      <c r="F12" s="60">
        <v>1914605</v>
      </c>
      <c r="G12" s="60"/>
      <c r="H12" s="60">
        <v>370425</v>
      </c>
      <c r="I12" s="60">
        <v>456245</v>
      </c>
      <c r="J12" s="60">
        <v>826670</v>
      </c>
      <c r="K12" s="60">
        <v>492444</v>
      </c>
      <c r="L12" s="60"/>
      <c r="M12" s="60"/>
      <c r="N12" s="60">
        <v>492444</v>
      </c>
      <c r="O12" s="60"/>
      <c r="P12" s="60"/>
      <c r="Q12" s="60"/>
      <c r="R12" s="60"/>
      <c r="S12" s="60"/>
      <c r="T12" s="60"/>
      <c r="U12" s="60"/>
      <c r="V12" s="60"/>
      <c r="W12" s="60">
        <v>1319114</v>
      </c>
      <c r="X12" s="60">
        <v>1435954</v>
      </c>
      <c r="Y12" s="60">
        <v>-116840</v>
      </c>
      <c r="Z12" s="140">
        <v>-8.14</v>
      </c>
      <c r="AA12" s="155">
        <v>1914605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802339</v>
      </c>
      <c r="D15" s="156"/>
      <c r="E15" s="60">
        <v>5603800</v>
      </c>
      <c r="F15" s="60">
        <v>3645007</v>
      </c>
      <c r="G15" s="60"/>
      <c r="H15" s="60">
        <v>9506</v>
      </c>
      <c r="I15" s="60">
        <v>42121</v>
      </c>
      <c r="J15" s="60">
        <v>51627</v>
      </c>
      <c r="K15" s="60">
        <v>118250</v>
      </c>
      <c r="L15" s="60">
        <v>279127</v>
      </c>
      <c r="M15" s="60"/>
      <c r="N15" s="60">
        <v>397377</v>
      </c>
      <c r="O15" s="60">
        <v>16084</v>
      </c>
      <c r="P15" s="60">
        <v>11411</v>
      </c>
      <c r="Q15" s="60">
        <v>72865</v>
      </c>
      <c r="R15" s="60">
        <v>100360</v>
      </c>
      <c r="S15" s="60"/>
      <c r="T15" s="60"/>
      <c r="U15" s="60"/>
      <c r="V15" s="60"/>
      <c r="W15" s="60">
        <v>549364</v>
      </c>
      <c r="X15" s="60">
        <v>2733755</v>
      </c>
      <c r="Y15" s="60">
        <v>-2184391</v>
      </c>
      <c r="Z15" s="140">
        <v>-79.9</v>
      </c>
      <c r="AA15" s="155">
        <v>3645007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31606045</v>
      </c>
      <c r="D36" s="156">
        <f t="shared" si="4"/>
        <v>0</v>
      </c>
      <c r="E36" s="60">
        <f t="shared" si="4"/>
        <v>2320476</v>
      </c>
      <c r="F36" s="60">
        <f t="shared" si="4"/>
        <v>6656423</v>
      </c>
      <c r="G36" s="60">
        <f t="shared" si="4"/>
        <v>0</v>
      </c>
      <c r="H36" s="60">
        <f t="shared" si="4"/>
        <v>2789925</v>
      </c>
      <c r="I36" s="60">
        <f t="shared" si="4"/>
        <v>2188057</v>
      </c>
      <c r="J36" s="60">
        <f t="shared" si="4"/>
        <v>4977982</v>
      </c>
      <c r="K36" s="60">
        <f t="shared" si="4"/>
        <v>1854064</v>
      </c>
      <c r="L36" s="60">
        <f t="shared" si="4"/>
        <v>1265300</v>
      </c>
      <c r="M36" s="60">
        <f t="shared" si="4"/>
        <v>199500</v>
      </c>
      <c r="N36" s="60">
        <f t="shared" si="4"/>
        <v>3318864</v>
      </c>
      <c r="O36" s="60">
        <f t="shared" si="4"/>
        <v>0</v>
      </c>
      <c r="P36" s="60">
        <f t="shared" si="4"/>
        <v>287703</v>
      </c>
      <c r="Q36" s="60">
        <f t="shared" si="4"/>
        <v>50380</v>
      </c>
      <c r="R36" s="60">
        <f t="shared" si="4"/>
        <v>338083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8634929</v>
      </c>
      <c r="X36" s="60">
        <f t="shared" si="4"/>
        <v>4992317</v>
      </c>
      <c r="Y36" s="60">
        <f t="shared" si="4"/>
        <v>3642612</v>
      </c>
      <c r="Z36" s="140">
        <f aca="true" t="shared" si="5" ref="Z36:Z49">+IF(X36&lt;&gt;0,+(Y36/X36)*100,0)</f>
        <v>72.96435703101386</v>
      </c>
      <c r="AA36" s="155">
        <f>AA6+AA21</f>
        <v>6656423</v>
      </c>
    </row>
    <row r="37" spans="1:27" ht="12.75">
      <c r="A37" s="291" t="s">
        <v>206</v>
      </c>
      <c r="B37" s="142"/>
      <c r="C37" s="62">
        <f t="shared" si="4"/>
        <v>2620464</v>
      </c>
      <c r="D37" s="156">
        <f t="shared" si="4"/>
        <v>0</v>
      </c>
      <c r="E37" s="60">
        <f t="shared" si="4"/>
        <v>7300000</v>
      </c>
      <c r="F37" s="60">
        <f t="shared" si="4"/>
        <v>11187109</v>
      </c>
      <c r="G37" s="60">
        <f t="shared" si="4"/>
        <v>0</v>
      </c>
      <c r="H37" s="60">
        <f t="shared" si="4"/>
        <v>1964964</v>
      </c>
      <c r="I37" s="60">
        <f t="shared" si="4"/>
        <v>970674</v>
      </c>
      <c r="J37" s="60">
        <f t="shared" si="4"/>
        <v>2935638</v>
      </c>
      <c r="K37" s="60">
        <f t="shared" si="4"/>
        <v>462140</v>
      </c>
      <c r="L37" s="60">
        <f t="shared" si="4"/>
        <v>134991</v>
      </c>
      <c r="M37" s="60">
        <f t="shared" si="4"/>
        <v>429174</v>
      </c>
      <c r="N37" s="60">
        <f t="shared" si="4"/>
        <v>1026305</v>
      </c>
      <c r="O37" s="60">
        <f t="shared" si="4"/>
        <v>1919628</v>
      </c>
      <c r="P37" s="60">
        <f t="shared" si="4"/>
        <v>0</v>
      </c>
      <c r="Q37" s="60">
        <f t="shared" si="4"/>
        <v>0</v>
      </c>
      <c r="R37" s="60">
        <f t="shared" si="4"/>
        <v>1919628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5881571</v>
      </c>
      <c r="X37" s="60">
        <f t="shared" si="4"/>
        <v>8390332</v>
      </c>
      <c r="Y37" s="60">
        <f t="shared" si="4"/>
        <v>-2508761</v>
      </c>
      <c r="Z37" s="140">
        <f t="shared" si="5"/>
        <v>-29.900616566781864</v>
      </c>
      <c r="AA37" s="155">
        <f>AA7+AA22</f>
        <v>11187109</v>
      </c>
    </row>
    <row r="38" spans="1:27" ht="12.75">
      <c r="A38" s="291" t="s">
        <v>207</v>
      </c>
      <c r="B38" s="142"/>
      <c r="C38" s="62">
        <f t="shared" si="4"/>
        <v>2363741</v>
      </c>
      <c r="D38" s="156">
        <f t="shared" si="4"/>
        <v>0</v>
      </c>
      <c r="E38" s="60">
        <f t="shared" si="4"/>
        <v>43305619</v>
      </c>
      <c r="F38" s="60">
        <f t="shared" si="4"/>
        <v>31284668</v>
      </c>
      <c r="G38" s="60">
        <f t="shared" si="4"/>
        <v>0</v>
      </c>
      <c r="H38" s="60">
        <f t="shared" si="4"/>
        <v>972399</v>
      </c>
      <c r="I38" s="60">
        <f t="shared" si="4"/>
        <v>927609</v>
      </c>
      <c r="J38" s="60">
        <f t="shared" si="4"/>
        <v>1900008</v>
      </c>
      <c r="K38" s="60">
        <f t="shared" si="4"/>
        <v>0</v>
      </c>
      <c r="L38" s="60">
        <f t="shared" si="4"/>
        <v>1848931</v>
      </c>
      <c r="M38" s="60">
        <f t="shared" si="4"/>
        <v>579101</v>
      </c>
      <c r="N38" s="60">
        <f t="shared" si="4"/>
        <v>2428032</v>
      </c>
      <c r="O38" s="60">
        <f t="shared" si="4"/>
        <v>10535487</v>
      </c>
      <c r="P38" s="60">
        <f t="shared" si="4"/>
        <v>157359</v>
      </c>
      <c r="Q38" s="60">
        <f t="shared" si="4"/>
        <v>112960</v>
      </c>
      <c r="R38" s="60">
        <f t="shared" si="4"/>
        <v>10805806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15133846</v>
      </c>
      <c r="X38" s="60">
        <f t="shared" si="4"/>
        <v>23463501</v>
      </c>
      <c r="Y38" s="60">
        <f t="shared" si="4"/>
        <v>-8329655</v>
      </c>
      <c r="Z38" s="140">
        <f t="shared" si="5"/>
        <v>-35.50047795510142</v>
      </c>
      <c r="AA38" s="155">
        <f>AA8+AA23</f>
        <v>31284668</v>
      </c>
    </row>
    <row r="39" spans="1:27" ht="12.75">
      <c r="A39" s="291" t="s">
        <v>208</v>
      </c>
      <c r="B39" s="142"/>
      <c r="C39" s="62">
        <f t="shared" si="4"/>
        <v>23367297</v>
      </c>
      <c r="D39" s="156">
        <f t="shared" si="4"/>
        <v>0</v>
      </c>
      <c r="E39" s="60">
        <f t="shared" si="4"/>
        <v>6230535</v>
      </c>
      <c r="F39" s="60">
        <f t="shared" si="4"/>
        <v>9797484</v>
      </c>
      <c r="G39" s="60">
        <f t="shared" si="4"/>
        <v>0</v>
      </c>
      <c r="H39" s="60">
        <f t="shared" si="4"/>
        <v>116253</v>
      </c>
      <c r="I39" s="60">
        <f t="shared" si="4"/>
        <v>0</v>
      </c>
      <c r="J39" s="60">
        <f t="shared" si="4"/>
        <v>116253</v>
      </c>
      <c r="K39" s="60">
        <f t="shared" si="4"/>
        <v>0</v>
      </c>
      <c r="L39" s="60">
        <f t="shared" si="4"/>
        <v>113405</v>
      </c>
      <c r="M39" s="60">
        <f t="shared" si="4"/>
        <v>0</v>
      </c>
      <c r="N39" s="60">
        <f t="shared" si="4"/>
        <v>113405</v>
      </c>
      <c r="O39" s="60">
        <f t="shared" si="4"/>
        <v>0</v>
      </c>
      <c r="P39" s="60">
        <f t="shared" si="4"/>
        <v>300000</v>
      </c>
      <c r="Q39" s="60">
        <f t="shared" si="4"/>
        <v>0</v>
      </c>
      <c r="R39" s="60">
        <f t="shared" si="4"/>
        <v>300000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529658</v>
      </c>
      <c r="X39" s="60">
        <f t="shared" si="4"/>
        <v>7348113</v>
      </c>
      <c r="Y39" s="60">
        <f t="shared" si="4"/>
        <v>-6818455</v>
      </c>
      <c r="Z39" s="140">
        <f t="shared" si="5"/>
        <v>-92.79191814279393</v>
      </c>
      <c r="AA39" s="155">
        <f>AA9+AA24</f>
        <v>9797484</v>
      </c>
    </row>
    <row r="40" spans="1:27" ht="12.75">
      <c r="A40" s="291" t="s">
        <v>209</v>
      </c>
      <c r="B40" s="142"/>
      <c r="C40" s="62">
        <f t="shared" si="4"/>
        <v>1478810</v>
      </c>
      <c r="D40" s="156">
        <f t="shared" si="4"/>
        <v>0</v>
      </c>
      <c r="E40" s="60">
        <f t="shared" si="4"/>
        <v>0</v>
      </c>
      <c r="F40" s="60">
        <f t="shared" si="4"/>
        <v>8162103</v>
      </c>
      <c r="G40" s="60">
        <f t="shared" si="4"/>
        <v>0</v>
      </c>
      <c r="H40" s="60">
        <f t="shared" si="4"/>
        <v>1587680</v>
      </c>
      <c r="I40" s="60">
        <f t="shared" si="4"/>
        <v>1222378</v>
      </c>
      <c r="J40" s="60">
        <f t="shared" si="4"/>
        <v>2810058</v>
      </c>
      <c r="K40" s="60">
        <f t="shared" si="4"/>
        <v>885008</v>
      </c>
      <c r="L40" s="60">
        <f t="shared" si="4"/>
        <v>0</v>
      </c>
      <c r="M40" s="60">
        <f t="shared" si="4"/>
        <v>1053231</v>
      </c>
      <c r="N40" s="60">
        <f t="shared" si="4"/>
        <v>1938239</v>
      </c>
      <c r="O40" s="60">
        <f t="shared" si="4"/>
        <v>0</v>
      </c>
      <c r="P40" s="60">
        <f t="shared" si="4"/>
        <v>0</v>
      </c>
      <c r="Q40" s="60">
        <f t="shared" si="4"/>
        <v>136896</v>
      </c>
      <c r="R40" s="60">
        <f t="shared" si="4"/>
        <v>136896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4885193</v>
      </c>
      <c r="X40" s="60">
        <f t="shared" si="4"/>
        <v>6121577</v>
      </c>
      <c r="Y40" s="60">
        <f t="shared" si="4"/>
        <v>-1236384</v>
      </c>
      <c r="Z40" s="140">
        <f t="shared" si="5"/>
        <v>-20.19714854521964</v>
      </c>
      <c r="AA40" s="155">
        <f>AA10+AA25</f>
        <v>8162103</v>
      </c>
    </row>
    <row r="41" spans="1:27" ht="12.75">
      <c r="A41" s="292" t="s">
        <v>210</v>
      </c>
      <c r="B41" s="142"/>
      <c r="C41" s="293">
        <f aca="true" t="shared" si="6" ref="C41:Y41">SUM(C36:C40)</f>
        <v>61436357</v>
      </c>
      <c r="D41" s="294">
        <f t="shared" si="6"/>
        <v>0</v>
      </c>
      <c r="E41" s="295">
        <f t="shared" si="6"/>
        <v>59156630</v>
      </c>
      <c r="F41" s="295">
        <f t="shared" si="6"/>
        <v>67087787</v>
      </c>
      <c r="G41" s="295">
        <f t="shared" si="6"/>
        <v>0</v>
      </c>
      <c r="H41" s="295">
        <f t="shared" si="6"/>
        <v>7431221</v>
      </c>
      <c r="I41" s="295">
        <f t="shared" si="6"/>
        <v>5308718</v>
      </c>
      <c r="J41" s="295">
        <f t="shared" si="6"/>
        <v>12739939</v>
      </c>
      <c r="K41" s="295">
        <f t="shared" si="6"/>
        <v>3201212</v>
      </c>
      <c r="L41" s="295">
        <f t="shared" si="6"/>
        <v>3362627</v>
      </c>
      <c r="M41" s="295">
        <f t="shared" si="6"/>
        <v>2261006</v>
      </c>
      <c r="N41" s="295">
        <f t="shared" si="6"/>
        <v>8824845</v>
      </c>
      <c r="O41" s="295">
        <f t="shared" si="6"/>
        <v>12455115</v>
      </c>
      <c r="P41" s="295">
        <f t="shared" si="6"/>
        <v>745062</v>
      </c>
      <c r="Q41" s="295">
        <f t="shared" si="6"/>
        <v>300236</v>
      </c>
      <c r="R41" s="295">
        <f t="shared" si="6"/>
        <v>13500413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35065197</v>
      </c>
      <c r="X41" s="295">
        <f t="shared" si="6"/>
        <v>50315840</v>
      </c>
      <c r="Y41" s="295">
        <f t="shared" si="6"/>
        <v>-15250643</v>
      </c>
      <c r="Z41" s="296">
        <f t="shared" si="5"/>
        <v>-30.309824898083786</v>
      </c>
      <c r="AA41" s="297">
        <f>SUM(AA36:AA40)</f>
        <v>67087787</v>
      </c>
    </row>
    <row r="42" spans="1:27" ht="12.75">
      <c r="A42" s="298" t="s">
        <v>211</v>
      </c>
      <c r="B42" s="136"/>
      <c r="C42" s="95">
        <f aca="true" t="shared" si="7" ref="C42:Y48">C12+C27</f>
        <v>157672</v>
      </c>
      <c r="D42" s="129">
        <f t="shared" si="7"/>
        <v>0</v>
      </c>
      <c r="E42" s="54">
        <f t="shared" si="7"/>
        <v>0</v>
      </c>
      <c r="F42" s="54">
        <f t="shared" si="7"/>
        <v>1914605</v>
      </c>
      <c r="G42" s="54">
        <f t="shared" si="7"/>
        <v>0</v>
      </c>
      <c r="H42" s="54">
        <f t="shared" si="7"/>
        <v>370425</v>
      </c>
      <c r="I42" s="54">
        <f t="shared" si="7"/>
        <v>456245</v>
      </c>
      <c r="J42" s="54">
        <f t="shared" si="7"/>
        <v>826670</v>
      </c>
      <c r="K42" s="54">
        <f t="shared" si="7"/>
        <v>492444</v>
      </c>
      <c r="L42" s="54">
        <f t="shared" si="7"/>
        <v>0</v>
      </c>
      <c r="M42" s="54">
        <f t="shared" si="7"/>
        <v>0</v>
      </c>
      <c r="N42" s="54">
        <f t="shared" si="7"/>
        <v>492444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1319114</v>
      </c>
      <c r="X42" s="54">
        <f t="shared" si="7"/>
        <v>1435954</v>
      </c>
      <c r="Y42" s="54">
        <f t="shared" si="7"/>
        <v>-116840</v>
      </c>
      <c r="Z42" s="184">
        <f t="shared" si="5"/>
        <v>-8.13675089870567</v>
      </c>
      <c r="AA42" s="130">
        <f aca="true" t="shared" si="8" ref="AA42:AA48">AA12+AA27</f>
        <v>1914605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802339</v>
      </c>
      <c r="D45" s="129">
        <f t="shared" si="7"/>
        <v>0</v>
      </c>
      <c r="E45" s="54">
        <f t="shared" si="7"/>
        <v>5603800</v>
      </c>
      <c r="F45" s="54">
        <f t="shared" si="7"/>
        <v>3645007</v>
      </c>
      <c r="G45" s="54">
        <f t="shared" si="7"/>
        <v>0</v>
      </c>
      <c r="H45" s="54">
        <f t="shared" si="7"/>
        <v>9506</v>
      </c>
      <c r="I45" s="54">
        <f t="shared" si="7"/>
        <v>42121</v>
      </c>
      <c r="J45" s="54">
        <f t="shared" si="7"/>
        <v>51627</v>
      </c>
      <c r="K45" s="54">
        <f t="shared" si="7"/>
        <v>118250</v>
      </c>
      <c r="L45" s="54">
        <f t="shared" si="7"/>
        <v>279127</v>
      </c>
      <c r="M45" s="54">
        <f t="shared" si="7"/>
        <v>0</v>
      </c>
      <c r="N45" s="54">
        <f t="shared" si="7"/>
        <v>397377</v>
      </c>
      <c r="O45" s="54">
        <f t="shared" si="7"/>
        <v>16084</v>
      </c>
      <c r="P45" s="54">
        <f t="shared" si="7"/>
        <v>11411</v>
      </c>
      <c r="Q45" s="54">
        <f t="shared" si="7"/>
        <v>72865</v>
      </c>
      <c r="R45" s="54">
        <f t="shared" si="7"/>
        <v>100360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549364</v>
      </c>
      <c r="X45" s="54">
        <f t="shared" si="7"/>
        <v>2733755</v>
      </c>
      <c r="Y45" s="54">
        <f t="shared" si="7"/>
        <v>-2184391</v>
      </c>
      <c r="Z45" s="184">
        <f t="shared" si="5"/>
        <v>-79.90441718442216</v>
      </c>
      <c r="AA45" s="130">
        <f t="shared" si="8"/>
        <v>3645007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62396368</v>
      </c>
      <c r="D49" s="218">
        <f t="shared" si="9"/>
        <v>0</v>
      </c>
      <c r="E49" s="220">
        <f t="shared" si="9"/>
        <v>64760430</v>
      </c>
      <c r="F49" s="220">
        <f t="shared" si="9"/>
        <v>72647399</v>
      </c>
      <c r="G49" s="220">
        <f t="shared" si="9"/>
        <v>0</v>
      </c>
      <c r="H49" s="220">
        <f t="shared" si="9"/>
        <v>7811152</v>
      </c>
      <c r="I49" s="220">
        <f t="shared" si="9"/>
        <v>5807084</v>
      </c>
      <c r="J49" s="220">
        <f t="shared" si="9"/>
        <v>13618236</v>
      </c>
      <c r="K49" s="220">
        <f t="shared" si="9"/>
        <v>3811906</v>
      </c>
      <c r="L49" s="220">
        <f t="shared" si="9"/>
        <v>3641754</v>
      </c>
      <c r="M49" s="220">
        <f t="shared" si="9"/>
        <v>2261006</v>
      </c>
      <c r="N49" s="220">
        <f t="shared" si="9"/>
        <v>9714666</v>
      </c>
      <c r="O49" s="220">
        <f t="shared" si="9"/>
        <v>12471199</v>
      </c>
      <c r="P49" s="220">
        <f t="shared" si="9"/>
        <v>756473</v>
      </c>
      <c r="Q49" s="220">
        <f t="shared" si="9"/>
        <v>373101</v>
      </c>
      <c r="R49" s="220">
        <f t="shared" si="9"/>
        <v>13600773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36933675</v>
      </c>
      <c r="X49" s="220">
        <f t="shared" si="9"/>
        <v>54485549</v>
      </c>
      <c r="Y49" s="220">
        <f t="shared" si="9"/>
        <v>-17551874</v>
      </c>
      <c r="Z49" s="221">
        <f t="shared" si="5"/>
        <v>-32.21381507966452</v>
      </c>
      <c r="AA49" s="222">
        <f>SUM(AA41:AA48)</f>
        <v>72647399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4505563</v>
      </c>
      <c r="D51" s="129">
        <f t="shared" si="10"/>
        <v>0</v>
      </c>
      <c r="E51" s="54">
        <f t="shared" si="10"/>
        <v>17853514</v>
      </c>
      <c r="F51" s="54">
        <f t="shared" si="10"/>
        <v>9760521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7320391</v>
      </c>
      <c r="Y51" s="54">
        <f t="shared" si="10"/>
        <v>-7320391</v>
      </c>
      <c r="Z51" s="184">
        <f>+IF(X51&lt;&gt;0,+(Y51/X51)*100,0)</f>
        <v>-100</v>
      </c>
      <c r="AA51" s="130">
        <f>SUM(AA57:AA61)</f>
        <v>9760521</v>
      </c>
    </row>
    <row r="52" spans="1:27" ht="12.75">
      <c r="A52" s="310" t="s">
        <v>205</v>
      </c>
      <c r="B52" s="142"/>
      <c r="C52" s="62"/>
      <c r="D52" s="156"/>
      <c r="E52" s="60">
        <v>4465119</v>
      </c>
      <c r="F52" s="60">
        <v>1482714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1112036</v>
      </c>
      <c r="Y52" s="60">
        <v>-1112036</v>
      </c>
      <c r="Z52" s="140">
        <v>-100</v>
      </c>
      <c r="AA52" s="155">
        <v>1482714</v>
      </c>
    </row>
    <row r="53" spans="1:27" ht="12.75">
      <c r="A53" s="310" t="s">
        <v>206</v>
      </c>
      <c r="B53" s="142"/>
      <c r="C53" s="62"/>
      <c r="D53" s="156"/>
      <c r="E53" s="60">
        <v>692230</v>
      </c>
      <c r="F53" s="60">
        <v>879267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659450</v>
      </c>
      <c r="Y53" s="60">
        <v>-659450</v>
      </c>
      <c r="Z53" s="140">
        <v>-100</v>
      </c>
      <c r="AA53" s="155">
        <v>879267</v>
      </c>
    </row>
    <row r="54" spans="1:27" ht="12.75">
      <c r="A54" s="310" t="s">
        <v>207</v>
      </c>
      <c r="B54" s="142"/>
      <c r="C54" s="62"/>
      <c r="D54" s="156"/>
      <c r="E54" s="60">
        <v>2800933</v>
      </c>
      <c r="F54" s="60">
        <v>3073340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2305005</v>
      </c>
      <c r="Y54" s="60">
        <v>-2305005</v>
      </c>
      <c r="Z54" s="140">
        <v>-100</v>
      </c>
      <c r="AA54" s="155">
        <v>3073340</v>
      </c>
    </row>
    <row r="55" spans="1:27" ht="12.75">
      <c r="A55" s="310" t="s">
        <v>208</v>
      </c>
      <c r="B55" s="142"/>
      <c r="C55" s="62"/>
      <c r="D55" s="156"/>
      <c r="E55" s="60">
        <v>1600634</v>
      </c>
      <c r="F55" s="60">
        <v>1818318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1363739</v>
      </c>
      <c r="Y55" s="60">
        <v>-1363739</v>
      </c>
      <c r="Z55" s="140">
        <v>-100</v>
      </c>
      <c r="AA55" s="155">
        <v>1818318</v>
      </c>
    </row>
    <row r="56" spans="1:27" ht="12.75">
      <c r="A56" s="310" t="s">
        <v>209</v>
      </c>
      <c r="B56" s="142"/>
      <c r="C56" s="62"/>
      <c r="D56" s="156"/>
      <c r="E56" s="60">
        <v>1226752</v>
      </c>
      <c r="F56" s="60">
        <v>274455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205841</v>
      </c>
      <c r="Y56" s="60">
        <v>-205841</v>
      </c>
      <c r="Z56" s="140">
        <v>-100</v>
      </c>
      <c r="AA56" s="155">
        <v>274455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10785668</v>
      </c>
      <c r="F57" s="295">
        <f t="shared" si="11"/>
        <v>7528094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5646071</v>
      </c>
      <c r="Y57" s="295">
        <f t="shared" si="11"/>
        <v>-5646071</v>
      </c>
      <c r="Z57" s="296">
        <f>+IF(X57&lt;&gt;0,+(Y57/X57)*100,0)</f>
        <v>-100</v>
      </c>
      <c r="AA57" s="297">
        <f>SUM(AA52:AA56)</f>
        <v>7528094</v>
      </c>
    </row>
    <row r="58" spans="1:27" ht="12.75">
      <c r="A58" s="311" t="s">
        <v>211</v>
      </c>
      <c r="B58" s="136"/>
      <c r="C58" s="62">
        <v>195620</v>
      </c>
      <c r="D58" s="156"/>
      <c r="E58" s="60">
        <v>1437889</v>
      </c>
      <c r="F58" s="60">
        <v>459675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344756</v>
      </c>
      <c r="Y58" s="60">
        <v>-344756</v>
      </c>
      <c r="Z58" s="140">
        <v>-100</v>
      </c>
      <c r="AA58" s="155">
        <v>459675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4309943</v>
      </c>
      <c r="D61" s="156"/>
      <c r="E61" s="60">
        <v>5629957</v>
      </c>
      <c r="F61" s="60">
        <v>1772752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1329564</v>
      </c>
      <c r="Y61" s="60">
        <v>-1329564</v>
      </c>
      <c r="Z61" s="140">
        <v>-100</v>
      </c>
      <c r="AA61" s="155">
        <v>1772752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>
        <v>6234277</v>
      </c>
      <c r="E66" s="275">
        <v>9771924</v>
      </c>
      <c r="F66" s="275">
        <v>6234277</v>
      </c>
      <c r="G66" s="275">
        <v>111600</v>
      </c>
      <c r="H66" s="275">
        <v>796094</v>
      </c>
      <c r="I66" s="275">
        <v>269424</v>
      </c>
      <c r="J66" s="275">
        <v>1177118</v>
      </c>
      <c r="K66" s="275">
        <v>307960</v>
      </c>
      <c r="L66" s="275">
        <v>500529</v>
      </c>
      <c r="M66" s="275">
        <v>94804</v>
      </c>
      <c r="N66" s="275">
        <v>903293</v>
      </c>
      <c r="O66" s="275">
        <v>344191</v>
      </c>
      <c r="P66" s="275">
        <v>188892</v>
      </c>
      <c r="Q66" s="275">
        <v>313339</v>
      </c>
      <c r="R66" s="275">
        <v>846422</v>
      </c>
      <c r="S66" s="275"/>
      <c r="T66" s="275"/>
      <c r="U66" s="275"/>
      <c r="V66" s="275"/>
      <c r="W66" s="275">
        <v>2926833</v>
      </c>
      <c r="X66" s="275">
        <v>4675708</v>
      </c>
      <c r="Y66" s="275">
        <v>-1748875</v>
      </c>
      <c r="Z66" s="140">
        <v>-37.4</v>
      </c>
      <c r="AA66" s="277"/>
    </row>
    <row r="67" spans="1:27" ht="12.75">
      <c r="A67" s="311" t="s">
        <v>225</v>
      </c>
      <c r="B67" s="316"/>
      <c r="C67" s="62">
        <v>4505563</v>
      </c>
      <c r="D67" s="156">
        <v>1924626</v>
      </c>
      <c r="E67" s="60">
        <v>4215867</v>
      </c>
      <c r="F67" s="60">
        <v>1924626</v>
      </c>
      <c r="G67" s="60">
        <v>207644</v>
      </c>
      <c r="H67" s="60">
        <v>194421</v>
      </c>
      <c r="I67" s="60">
        <v>181852</v>
      </c>
      <c r="J67" s="60">
        <v>583917</v>
      </c>
      <c r="K67" s="60">
        <v>128067</v>
      </c>
      <c r="L67" s="60">
        <v>246306</v>
      </c>
      <c r="M67" s="60">
        <v>196703</v>
      </c>
      <c r="N67" s="60">
        <v>571076</v>
      </c>
      <c r="O67" s="60">
        <v>260063</v>
      </c>
      <c r="P67" s="60">
        <v>145598</v>
      </c>
      <c r="Q67" s="60">
        <v>277778</v>
      </c>
      <c r="R67" s="60">
        <v>683439</v>
      </c>
      <c r="S67" s="60"/>
      <c r="T67" s="60"/>
      <c r="U67" s="60"/>
      <c r="V67" s="60"/>
      <c r="W67" s="60">
        <v>1838432</v>
      </c>
      <c r="X67" s="60">
        <v>1443470</v>
      </c>
      <c r="Y67" s="60">
        <v>394962</v>
      </c>
      <c r="Z67" s="140">
        <v>27.36</v>
      </c>
      <c r="AA67" s="155"/>
    </row>
    <row r="68" spans="1:27" ht="12.75">
      <c r="A68" s="311" t="s">
        <v>43</v>
      </c>
      <c r="B68" s="316"/>
      <c r="C68" s="62"/>
      <c r="D68" s="156">
        <v>1601618</v>
      </c>
      <c r="E68" s="60">
        <v>4065745</v>
      </c>
      <c r="F68" s="60">
        <v>1601618</v>
      </c>
      <c r="G68" s="60">
        <v>252478</v>
      </c>
      <c r="H68" s="60">
        <v>78920</v>
      </c>
      <c r="I68" s="60">
        <v>16803</v>
      </c>
      <c r="J68" s="60">
        <v>348201</v>
      </c>
      <c r="K68" s="60">
        <v>116344</v>
      </c>
      <c r="L68" s="60">
        <v>112037</v>
      </c>
      <c r="M68" s="60">
        <v>72029</v>
      </c>
      <c r="N68" s="60">
        <v>300410</v>
      </c>
      <c r="O68" s="60">
        <v>91676</v>
      </c>
      <c r="P68" s="60">
        <v>40895</v>
      </c>
      <c r="Q68" s="60">
        <v>54276</v>
      </c>
      <c r="R68" s="60">
        <v>186847</v>
      </c>
      <c r="S68" s="60"/>
      <c r="T68" s="60"/>
      <c r="U68" s="60"/>
      <c r="V68" s="60"/>
      <c r="W68" s="60">
        <v>835458</v>
      </c>
      <c r="X68" s="60">
        <v>1201214</v>
      </c>
      <c r="Y68" s="60">
        <v>-365756</v>
      </c>
      <c r="Z68" s="140">
        <v>-30.45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4505563</v>
      </c>
      <c r="D69" s="218">
        <f t="shared" si="12"/>
        <v>9760521</v>
      </c>
      <c r="E69" s="220">
        <f t="shared" si="12"/>
        <v>18053536</v>
      </c>
      <c r="F69" s="220">
        <f t="shared" si="12"/>
        <v>9760521</v>
      </c>
      <c r="G69" s="220">
        <f t="shared" si="12"/>
        <v>571722</v>
      </c>
      <c r="H69" s="220">
        <f t="shared" si="12"/>
        <v>1069435</v>
      </c>
      <c r="I69" s="220">
        <f t="shared" si="12"/>
        <v>468079</v>
      </c>
      <c r="J69" s="220">
        <f t="shared" si="12"/>
        <v>2109236</v>
      </c>
      <c r="K69" s="220">
        <f t="shared" si="12"/>
        <v>552371</v>
      </c>
      <c r="L69" s="220">
        <f t="shared" si="12"/>
        <v>858872</v>
      </c>
      <c r="M69" s="220">
        <f t="shared" si="12"/>
        <v>363536</v>
      </c>
      <c r="N69" s="220">
        <f t="shared" si="12"/>
        <v>1774779</v>
      </c>
      <c r="O69" s="220">
        <f t="shared" si="12"/>
        <v>695930</v>
      </c>
      <c r="P69" s="220">
        <f t="shared" si="12"/>
        <v>375385</v>
      </c>
      <c r="Q69" s="220">
        <f t="shared" si="12"/>
        <v>645393</v>
      </c>
      <c r="R69" s="220">
        <f t="shared" si="12"/>
        <v>1716708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5600723</v>
      </c>
      <c r="X69" s="220">
        <f t="shared" si="12"/>
        <v>7320392</v>
      </c>
      <c r="Y69" s="220">
        <f t="shared" si="12"/>
        <v>-1719669</v>
      </c>
      <c r="Z69" s="221">
        <f>+IF(X69&lt;&gt;0,+(Y69/X69)*100,0)</f>
        <v>-23.49148788753389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61436357</v>
      </c>
      <c r="D5" s="357">
        <f t="shared" si="0"/>
        <v>0</v>
      </c>
      <c r="E5" s="356">
        <f t="shared" si="0"/>
        <v>59156630</v>
      </c>
      <c r="F5" s="358">
        <f t="shared" si="0"/>
        <v>67087787</v>
      </c>
      <c r="G5" s="358">
        <f t="shared" si="0"/>
        <v>0</v>
      </c>
      <c r="H5" s="356">
        <f t="shared" si="0"/>
        <v>7431221</v>
      </c>
      <c r="I5" s="356">
        <f t="shared" si="0"/>
        <v>5308718</v>
      </c>
      <c r="J5" s="358">
        <f t="shared" si="0"/>
        <v>12739939</v>
      </c>
      <c r="K5" s="358">
        <f t="shared" si="0"/>
        <v>3201212</v>
      </c>
      <c r="L5" s="356">
        <f t="shared" si="0"/>
        <v>3362627</v>
      </c>
      <c r="M5" s="356">
        <f t="shared" si="0"/>
        <v>2261006</v>
      </c>
      <c r="N5" s="358">
        <f t="shared" si="0"/>
        <v>8824845</v>
      </c>
      <c r="O5" s="358">
        <f t="shared" si="0"/>
        <v>12455115</v>
      </c>
      <c r="P5" s="356">
        <f t="shared" si="0"/>
        <v>745062</v>
      </c>
      <c r="Q5" s="356">
        <f t="shared" si="0"/>
        <v>300236</v>
      </c>
      <c r="R5" s="358">
        <f t="shared" si="0"/>
        <v>13500413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35065197</v>
      </c>
      <c r="X5" s="356">
        <f t="shared" si="0"/>
        <v>50315841</v>
      </c>
      <c r="Y5" s="358">
        <f t="shared" si="0"/>
        <v>-15250644</v>
      </c>
      <c r="Z5" s="359">
        <f>+IF(X5&lt;&gt;0,+(Y5/X5)*100,0)</f>
        <v>-30.309826283138147</v>
      </c>
      <c r="AA5" s="360">
        <f>+AA6+AA8+AA11+AA13+AA15</f>
        <v>67087787</v>
      </c>
    </row>
    <row r="6" spans="1:27" ht="12.75">
      <c r="A6" s="361" t="s">
        <v>205</v>
      </c>
      <c r="B6" s="142"/>
      <c r="C6" s="60">
        <f>+C7</f>
        <v>31606045</v>
      </c>
      <c r="D6" s="340">
        <f aca="true" t="shared" si="1" ref="D6:AA6">+D7</f>
        <v>0</v>
      </c>
      <c r="E6" s="60">
        <f t="shared" si="1"/>
        <v>2320476</v>
      </c>
      <c r="F6" s="59">
        <f t="shared" si="1"/>
        <v>6656423</v>
      </c>
      <c r="G6" s="59">
        <f t="shared" si="1"/>
        <v>0</v>
      </c>
      <c r="H6" s="60">
        <f t="shared" si="1"/>
        <v>2789925</v>
      </c>
      <c r="I6" s="60">
        <f t="shared" si="1"/>
        <v>2188057</v>
      </c>
      <c r="J6" s="59">
        <f t="shared" si="1"/>
        <v>4977982</v>
      </c>
      <c r="K6" s="59">
        <f t="shared" si="1"/>
        <v>1854064</v>
      </c>
      <c r="L6" s="60">
        <f t="shared" si="1"/>
        <v>1265300</v>
      </c>
      <c r="M6" s="60">
        <f t="shared" si="1"/>
        <v>199500</v>
      </c>
      <c r="N6" s="59">
        <f t="shared" si="1"/>
        <v>3318864</v>
      </c>
      <c r="O6" s="59">
        <f t="shared" si="1"/>
        <v>0</v>
      </c>
      <c r="P6" s="60">
        <f t="shared" si="1"/>
        <v>287703</v>
      </c>
      <c r="Q6" s="60">
        <f t="shared" si="1"/>
        <v>50380</v>
      </c>
      <c r="R6" s="59">
        <f t="shared" si="1"/>
        <v>338083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8634929</v>
      </c>
      <c r="X6" s="60">
        <f t="shared" si="1"/>
        <v>4992317</v>
      </c>
      <c r="Y6" s="59">
        <f t="shared" si="1"/>
        <v>3642612</v>
      </c>
      <c r="Z6" s="61">
        <f>+IF(X6&lt;&gt;0,+(Y6/X6)*100,0)</f>
        <v>72.96435703101386</v>
      </c>
      <c r="AA6" s="62">
        <f t="shared" si="1"/>
        <v>6656423</v>
      </c>
    </row>
    <row r="7" spans="1:27" ht="12.75">
      <c r="A7" s="291" t="s">
        <v>229</v>
      </c>
      <c r="B7" s="142"/>
      <c r="C7" s="60">
        <v>31606045</v>
      </c>
      <c r="D7" s="340"/>
      <c r="E7" s="60">
        <v>2320476</v>
      </c>
      <c r="F7" s="59">
        <v>6656423</v>
      </c>
      <c r="G7" s="59"/>
      <c r="H7" s="60">
        <v>2789925</v>
      </c>
      <c r="I7" s="60">
        <v>2188057</v>
      </c>
      <c r="J7" s="59">
        <v>4977982</v>
      </c>
      <c r="K7" s="59">
        <v>1854064</v>
      </c>
      <c r="L7" s="60">
        <v>1265300</v>
      </c>
      <c r="M7" s="60">
        <v>199500</v>
      </c>
      <c r="N7" s="59">
        <v>3318864</v>
      </c>
      <c r="O7" s="59"/>
      <c r="P7" s="60">
        <v>287703</v>
      </c>
      <c r="Q7" s="60">
        <v>50380</v>
      </c>
      <c r="R7" s="59">
        <v>338083</v>
      </c>
      <c r="S7" s="59"/>
      <c r="T7" s="60"/>
      <c r="U7" s="60"/>
      <c r="V7" s="59"/>
      <c r="W7" s="59">
        <v>8634929</v>
      </c>
      <c r="X7" s="60">
        <v>4992317</v>
      </c>
      <c r="Y7" s="59">
        <v>3642612</v>
      </c>
      <c r="Z7" s="61">
        <v>72.96</v>
      </c>
      <c r="AA7" s="62">
        <v>6656423</v>
      </c>
    </row>
    <row r="8" spans="1:27" ht="12.75">
      <c r="A8" s="361" t="s">
        <v>206</v>
      </c>
      <c r="B8" s="142"/>
      <c r="C8" s="60">
        <f aca="true" t="shared" si="2" ref="C8:Y8">SUM(C9:C10)</f>
        <v>2620464</v>
      </c>
      <c r="D8" s="340">
        <f t="shared" si="2"/>
        <v>0</v>
      </c>
      <c r="E8" s="60">
        <f t="shared" si="2"/>
        <v>7300000</v>
      </c>
      <c r="F8" s="59">
        <f t="shared" si="2"/>
        <v>11187109</v>
      </c>
      <c r="G8" s="59">
        <f t="shared" si="2"/>
        <v>0</v>
      </c>
      <c r="H8" s="60">
        <f t="shared" si="2"/>
        <v>1964964</v>
      </c>
      <c r="I8" s="60">
        <f t="shared" si="2"/>
        <v>970674</v>
      </c>
      <c r="J8" s="59">
        <f t="shared" si="2"/>
        <v>2935638</v>
      </c>
      <c r="K8" s="59">
        <f t="shared" si="2"/>
        <v>462140</v>
      </c>
      <c r="L8" s="60">
        <f t="shared" si="2"/>
        <v>134991</v>
      </c>
      <c r="M8" s="60">
        <f t="shared" si="2"/>
        <v>429174</v>
      </c>
      <c r="N8" s="59">
        <f t="shared" si="2"/>
        <v>1026305</v>
      </c>
      <c r="O8" s="59">
        <f t="shared" si="2"/>
        <v>1919628</v>
      </c>
      <c r="P8" s="60">
        <f t="shared" si="2"/>
        <v>0</v>
      </c>
      <c r="Q8" s="60">
        <f t="shared" si="2"/>
        <v>0</v>
      </c>
      <c r="R8" s="59">
        <f t="shared" si="2"/>
        <v>1919628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5881571</v>
      </c>
      <c r="X8" s="60">
        <f t="shared" si="2"/>
        <v>8390332</v>
      </c>
      <c r="Y8" s="59">
        <f t="shared" si="2"/>
        <v>-2508761</v>
      </c>
      <c r="Z8" s="61">
        <f>+IF(X8&lt;&gt;0,+(Y8/X8)*100,0)</f>
        <v>-29.900616566781864</v>
      </c>
      <c r="AA8" s="62">
        <f>SUM(AA9:AA10)</f>
        <v>11187109</v>
      </c>
    </row>
    <row r="9" spans="1:27" ht="12.75">
      <c r="A9" s="291" t="s">
        <v>230</v>
      </c>
      <c r="B9" s="142"/>
      <c r="C9" s="60">
        <v>2620464</v>
      </c>
      <c r="D9" s="340"/>
      <c r="E9" s="60">
        <v>7000000</v>
      </c>
      <c r="F9" s="59">
        <v>10520989</v>
      </c>
      <c r="G9" s="59"/>
      <c r="H9" s="60">
        <v>1964964</v>
      </c>
      <c r="I9" s="60">
        <v>970674</v>
      </c>
      <c r="J9" s="59">
        <v>2935638</v>
      </c>
      <c r="K9" s="59">
        <v>462140</v>
      </c>
      <c r="L9" s="60">
        <v>134991</v>
      </c>
      <c r="M9" s="60">
        <v>429174</v>
      </c>
      <c r="N9" s="59">
        <v>1026305</v>
      </c>
      <c r="O9" s="59">
        <v>1919628</v>
      </c>
      <c r="P9" s="60"/>
      <c r="Q9" s="60"/>
      <c r="R9" s="59">
        <v>1919628</v>
      </c>
      <c r="S9" s="59"/>
      <c r="T9" s="60"/>
      <c r="U9" s="60"/>
      <c r="V9" s="59"/>
      <c r="W9" s="59">
        <v>5881571</v>
      </c>
      <c r="X9" s="60">
        <v>7890742</v>
      </c>
      <c r="Y9" s="59">
        <v>-2009171</v>
      </c>
      <c r="Z9" s="61">
        <v>-25.46</v>
      </c>
      <c r="AA9" s="62">
        <v>10520989</v>
      </c>
    </row>
    <row r="10" spans="1:27" ht="12.75">
      <c r="A10" s="291" t="s">
        <v>231</v>
      </c>
      <c r="B10" s="142"/>
      <c r="C10" s="60"/>
      <c r="D10" s="340"/>
      <c r="E10" s="60">
        <v>300000</v>
      </c>
      <c r="F10" s="59">
        <v>666120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499590</v>
      </c>
      <c r="Y10" s="59">
        <v>-499590</v>
      </c>
      <c r="Z10" s="61">
        <v>-100</v>
      </c>
      <c r="AA10" s="62">
        <v>666120</v>
      </c>
    </row>
    <row r="11" spans="1:27" ht="12.75">
      <c r="A11" s="361" t="s">
        <v>207</v>
      </c>
      <c r="B11" s="142"/>
      <c r="C11" s="362">
        <f>+C12</f>
        <v>2363741</v>
      </c>
      <c r="D11" s="363">
        <f aca="true" t="shared" si="3" ref="D11:AA11">+D12</f>
        <v>0</v>
      </c>
      <c r="E11" s="362">
        <f t="shared" si="3"/>
        <v>43305619</v>
      </c>
      <c r="F11" s="364">
        <f t="shared" si="3"/>
        <v>31284668</v>
      </c>
      <c r="G11" s="364">
        <f t="shared" si="3"/>
        <v>0</v>
      </c>
      <c r="H11" s="362">
        <f t="shared" si="3"/>
        <v>972399</v>
      </c>
      <c r="I11" s="362">
        <f t="shared" si="3"/>
        <v>927609</v>
      </c>
      <c r="J11" s="364">
        <f t="shared" si="3"/>
        <v>1900008</v>
      </c>
      <c r="K11" s="364">
        <f t="shared" si="3"/>
        <v>0</v>
      </c>
      <c r="L11" s="362">
        <f t="shared" si="3"/>
        <v>1848931</v>
      </c>
      <c r="M11" s="362">
        <f t="shared" si="3"/>
        <v>579101</v>
      </c>
      <c r="N11" s="364">
        <f t="shared" si="3"/>
        <v>2428032</v>
      </c>
      <c r="O11" s="364">
        <f t="shared" si="3"/>
        <v>10535487</v>
      </c>
      <c r="P11" s="362">
        <f t="shared" si="3"/>
        <v>157359</v>
      </c>
      <c r="Q11" s="362">
        <f t="shared" si="3"/>
        <v>112960</v>
      </c>
      <c r="R11" s="364">
        <f t="shared" si="3"/>
        <v>10805806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15133846</v>
      </c>
      <c r="X11" s="362">
        <f t="shared" si="3"/>
        <v>23463501</v>
      </c>
      <c r="Y11" s="364">
        <f t="shared" si="3"/>
        <v>-8329655</v>
      </c>
      <c r="Z11" s="365">
        <f>+IF(X11&lt;&gt;0,+(Y11/X11)*100,0)</f>
        <v>-35.50047795510142</v>
      </c>
      <c r="AA11" s="366">
        <f t="shared" si="3"/>
        <v>31284668</v>
      </c>
    </row>
    <row r="12" spans="1:27" ht="12.75">
      <c r="A12" s="291" t="s">
        <v>232</v>
      </c>
      <c r="B12" s="136"/>
      <c r="C12" s="60">
        <v>2363741</v>
      </c>
      <c r="D12" s="340"/>
      <c r="E12" s="60">
        <v>43305619</v>
      </c>
      <c r="F12" s="59">
        <v>31284668</v>
      </c>
      <c r="G12" s="59"/>
      <c r="H12" s="60">
        <v>972399</v>
      </c>
      <c r="I12" s="60">
        <v>927609</v>
      </c>
      <c r="J12" s="59">
        <v>1900008</v>
      </c>
      <c r="K12" s="59"/>
      <c r="L12" s="60">
        <v>1848931</v>
      </c>
      <c r="M12" s="60">
        <v>579101</v>
      </c>
      <c r="N12" s="59">
        <v>2428032</v>
      </c>
      <c r="O12" s="59">
        <v>10535487</v>
      </c>
      <c r="P12" s="60">
        <v>157359</v>
      </c>
      <c r="Q12" s="60">
        <v>112960</v>
      </c>
      <c r="R12" s="59">
        <v>10805806</v>
      </c>
      <c r="S12" s="59"/>
      <c r="T12" s="60"/>
      <c r="U12" s="60"/>
      <c r="V12" s="59"/>
      <c r="W12" s="59">
        <v>15133846</v>
      </c>
      <c r="X12" s="60">
        <v>23463501</v>
      </c>
      <c r="Y12" s="59">
        <v>-8329655</v>
      </c>
      <c r="Z12" s="61">
        <v>-35.5</v>
      </c>
      <c r="AA12" s="62">
        <v>31284668</v>
      </c>
    </row>
    <row r="13" spans="1:27" ht="12.75">
      <c r="A13" s="361" t="s">
        <v>208</v>
      </c>
      <c r="B13" s="136"/>
      <c r="C13" s="275">
        <f>+C14</f>
        <v>23367297</v>
      </c>
      <c r="D13" s="341">
        <f aca="true" t="shared" si="4" ref="D13:AA13">+D14</f>
        <v>0</v>
      </c>
      <c r="E13" s="275">
        <f t="shared" si="4"/>
        <v>6230535</v>
      </c>
      <c r="F13" s="342">
        <f t="shared" si="4"/>
        <v>9797484</v>
      </c>
      <c r="G13" s="342">
        <f t="shared" si="4"/>
        <v>0</v>
      </c>
      <c r="H13" s="275">
        <f t="shared" si="4"/>
        <v>116253</v>
      </c>
      <c r="I13" s="275">
        <f t="shared" si="4"/>
        <v>0</v>
      </c>
      <c r="J13" s="342">
        <f t="shared" si="4"/>
        <v>116253</v>
      </c>
      <c r="K13" s="342">
        <f t="shared" si="4"/>
        <v>0</v>
      </c>
      <c r="L13" s="275">
        <f t="shared" si="4"/>
        <v>113405</v>
      </c>
      <c r="M13" s="275">
        <f t="shared" si="4"/>
        <v>0</v>
      </c>
      <c r="N13" s="342">
        <f t="shared" si="4"/>
        <v>113405</v>
      </c>
      <c r="O13" s="342">
        <f t="shared" si="4"/>
        <v>0</v>
      </c>
      <c r="P13" s="275">
        <f t="shared" si="4"/>
        <v>300000</v>
      </c>
      <c r="Q13" s="275">
        <f t="shared" si="4"/>
        <v>0</v>
      </c>
      <c r="R13" s="342">
        <f t="shared" si="4"/>
        <v>300000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529658</v>
      </c>
      <c r="X13" s="275">
        <f t="shared" si="4"/>
        <v>7348113</v>
      </c>
      <c r="Y13" s="342">
        <f t="shared" si="4"/>
        <v>-6818455</v>
      </c>
      <c r="Z13" s="335">
        <f>+IF(X13&lt;&gt;0,+(Y13/X13)*100,0)</f>
        <v>-92.79191814279393</v>
      </c>
      <c r="AA13" s="273">
        <f t="shared" si="4"/>
        <v>9797484</v>
      </c>
    </row>
    <row r="14" spans="1:27" ht="12.75">
      <c r="A14" s="291" t="s">
        <v>233</v>
      </c>
      <c r="B14" s="136"/>
      <c r="C14" s="60">
        <v>23367297</v>
      </c>
      <c r="D14" s="340"/>
      <c r="E14" s="60">
        <v>6230535</v>
      </c>
      <c r="F14" s="59">
        <v>9797484</v>
      </c>
      <c r="G14" s="59"/>
      <c r="H14" s="60">
        <v>116253</v>
      </c>
      <c r="I14" s="60"/>
      <c r="J14" s="59">
        <v>116253</v>
      </c>
      <c r="K14" s="59"/>
      <c r="L14" s="60">
        <v>113405</v>
      </c>
      <c r="M14" s="60"/>
      <c r="N14" s="59">
        <v>113405</v>
      </c>
      <c r="O14" s="59"/>
      <c r="P14" s="60">
        <v>300000</v>
      </c>
      <c r="Q14" s="60"/>
      <c r="R14" s="59">
        <v>300000</v>
      </c>
      <c r="S14" s="59"/>
      <c r="T14" s="60"/>
      <c r="U14" s="60"/>
      <c r="V14" s="59"/>
      <c r="W14" s="59">
        <v>529658</v>
      </c>
      <c r="X14" s="60">
        <v>7348113</v>
      </c>
      <c r="Y14" s="59">
        <v>-6818455</v>
      </c>
      <c r="Z14" s="61">
        <v>-92.79</v>
      </c>
      <c r="AA14" s="62">
        <v>9797484</v>
      </c>
    </row>
    <row r="15" spans="1:27" ht="12.75">
      <c r="A15" s="361" t="s">
        <v>209</v>
      </c>
      <c r="B15" s="136"/>
      <c r="C15" s="60">
        <f aca="true" t="shared" si="5" ref="C15:Y15">SUM(C16:C20)</f>
        <v>1478810</v>
      </c>
      <c r="D15" s="340">
        <f t="shared" si="5"/>
        <v>0</v>
      </c>
      <c r="E15" s="60">
        <f t="shared" si="5"/>
        <v>0</v>
      </c>
      <c r="F15" s="59">
        <f t="shared" si="5"/>
        <v>8162103</v>
      </c>
      <c r="G15" s="59">
        <f t="shared" si="5"/>
        <v>0</v>
      </c>
      <c r="H15" s="60">
        <f t="shared" si="5"/>
        <v>1587680</v>
      </c>
      <c r="I15" s="60">
        <f t="shared" si="5"/>
        <v>1222378</v>
      </c>
      <c r="J15" s="59">
        <f t="shared" si="5"/>
        <v>2810058</v>
      </c>
      <c r="K15" s="59">
        <f t="shared" si="5"/>
        <v>885008</v>
      </c>
      <c r="L15" s="60">
        <f t="shared" si="5"/>
        <v>0</v>
      </c>
      <c r="M15" s="60">
        <f t="shared" si="5"/>
        <v>1053231</v>
      </c>
      <c r="N15" s="59">
        <f t="shared" si="5"/>
        <v>1938239</v>
      </c>
      <c r="O15" s="59">
        <f t="shared" si="5"/>
        <v>0</v>
      </c>
      <c r="P15" s="60">
        <f t="shared" si="5"/>
        <v>0</v>
      </c>
      <c r="Q15" s="60">
        <f t="shared" si="5"/>
        <v>136896</v>
      </c>
      <c r="R15" s="59">
        <f t="shared" si="5"/>
        <v>136896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4885193</v>
      </c>
      <c r="X15" s="60">
        <f t="shared" si="5"/>
        <v>6121578</v>
      </c>
      <c r="Y15" s="59">
        <f t="shared" si="5"/>
        <v>-1236385</v>
      </c>
      <c r="Z15" s="61">
        <f>+IF(X15&lt;&gt;0,+(Y15/X15)*100,0)</f>
        <v>-20.197161581539923</v>
      </c>
      <c r="AA15" s="62">
        <f>SUM(AA16:AA20)</f>
        <v>8162103</v>
      </c>
    </row>
    <row r="16" spans="1:27" ht="12.75">
      <c r="A16" s="291" t="s">
        <v>234</v>
      </c>
      <c r="B16" s="300"/>
      <c r="C16" s="60">
        <v>1478810</v>
      </c>
      <c r="D16" s="340"/>
      <c r="E16" s="60"/>
      <c r="F16" s="59">
        <v>7735789</v>
      </c>
      <c r="G16" s="59"/>
      <c r="H16" s="60">
        <v>1587680</v>
      </c>
      <c r="I16" s="60">
        <v>1222378</v>
      </c>
      <c r="J16" s="59">
        <v>2810058</v>
      </c>
      <c r="K16" s="59">
        <v>885008</v>
      </c>
      <c r="L16" s="60"/>
      <c r="M16" s="60">
        <v>1053231</v>
      </c>
      <c r="N16" s="59">
        <v>1938239</v>
      </c>
      <c r="O16" s="59"/>
      <c r="P16" s="60"/>
      <c r="Q16" s="60">
        <v>136896</v>
      </c>
      <c r="R16" s="59">
        <v>136896</v>
      </c>
      <c r="S16" s="59"/>
      <c r="T16" s="60"/>
      <c r="U16" s="60"/>
      <c r="V16" s="59"/>
      <c r="W16" s="59">
        <v>4885193</v>
      </c>
      <c r="X16" s="60">
        <v>5801842</v>
      </c>
      <c r="Y16" s="59">
        <v>-916649</v>
      </c>
      <c r="Z16" s="61">
        <v>-15.8</v>
      </c>
      <c r="AA16" s="62">
        <v>7735789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426314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319736</v>
      </c>
      <c r="Y20" s="59">
        <v>-319736</v>
      </c>
      <c r="Z20" s="61">
        <v>-100</v>
      </c>
      <c r="AA20" s="62">
        <v>426314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157672</v>
      </c>
      <c r="D22" s="344">
        <f t="shared" si="6"/>
        <v>0</v>
      </c>
      <c r="E22" s="343">
        <f t="shared" si="6"/>
        <v>0</v>
      </c>
      <c r="F22" s="345">
        <f t="shared" si="6"/>
        <v>1914605</v>
      </c>
      <c r="G22" s="345">
        <f t="shared" si="6"/>
        <v>0</v>
      </c>
      <c r="H22" s="343">
        <f t="shared" si="6"/>
        <v>370425</v>
      </c>
      <c r="I22" s="343">
        <f t="shared" si="6"/>
        <v>456245</v>
      </c>
      <c r="J22" s="345">
        <f t="shared" si="6"/>
        <v>826670</v>
      </c>
      <c r="K22" s="345">
        <f t="shared" si="6"/>
        <v>492444</v>
      </c>
      <c r="L22" s="343">
        <f t="shared" si="6"/>
        <v>0</v>
      </c>
      <c r="M22" s="343">
        <f t="shared" si="6"/>
        <v>0</v>
      </c>
      <c r="N22" s="345">
        <f t="shared" si="6"/>
        <v>492444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1319114</v>
      </c>
      <c r="X22" s="343">
        <f t="shared" si="6"/>
        <v>1435954</v>
      </c>
      <c r="Y22" s="345">
        <f t="shared" si="6"/>
        <v>-116840</v>
      </c>
      <c r="Z22" s="336">
        <f>+IF(X22&lt;&gt;0,+(Y22/X22)*100,0)</f>
        <v>-8.13675089870567</v>
      </c>
      <c r="AA22" s="350">
        <f>SUM(AA23:AA32)</f>
        <v>1914605</v>
      </c>
    </row>
    <row r="23" spans="1:27" ht="12.75">
      <c r="A23" s="361" t="s">
        <v>237</v>
      </c>
      <c r="B23" s="142"/>
      <c r="C23" s="60"/>
      <c r="D23" s="340"/>
      <c r="E23" s="60"/>
      <c r="F23" s="59">
        <v>1914605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1435954</v>
      </c>
      <c r="Y23" s="59">
        <v>-1435954</v>
      </c>
      <c r="Z23" s="61">
        <v>-100</v>
      </c>
      <c r="AA23" s="62">
        <v>1914605</v>
      </c>
    </row>
    <row r="24" spans="1:27" ht="12.75">
      <c r="A24" s="361" t="s">
        <v>238</v>
      </c>
      <c r="B24" s="142"/>
      <c r="C24" s="60">
        <v>157672</v>
      </c>
      <c r="D24" s="340"/>
      <c r="E24" s="60"/>
      <c r="F24" s="59"/>
      <c r="G24" s="59"/>
      <c r="H24" s="60">
        <v>370425</v>
      </c>
      <c r="I24" s="60">
        <v>456245</v>
      </c>
      <c r="J24" s="59">
        <v>826670</v>
      </c>
      <c r="K24" s="59">
        <v>492444</v>
      </c>
      <c r="L24" s="60"/>
      <c r="M24" s="60"/>
      <c r="N24" s="59">
        <v>492444</v>
      </c>
      <c r="O24" s="59"/>
      <c r="P24" s="60"/>
      <c r="Q24" s="60"/>
      <c r="R24" s="59"/>
      <c r="S24" s="59"/>
      <c r="T24" s="60"/>
      <c r="U24" s="60"/>
      <c r="V24" s="59"/>
      <c r="W24" s="59">
        <v>1319114</v>
      </c>
      <c r="X24" s="60"/>
      <c r="Y24" s="59">
        <v>1319114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802339</v>
      </c>
      <c r="D40" s="344">
        <f t="shared" si="9"/>
        <v>0</v>
      </c>
      <c r="E40" s="343">
        <f t="shared" si="9"/>
        <v>5603800</v>
      </c>
      <c r="F40" s="345">
        <f t="shared" si="9"/>
        <v>3645007</v>
      </c>
      <c r="G40" s="345">
        <f t="shared" si="9"/>
        <v>0</v>
      </c>
      <c r="H40" s="343">
        <f t="shared" si="9"/>
        <v>9506</v>
      </c>
      <c r="I40" s="343">
        <f t="shared" si="9"/>
        <v>42121</v>
      </c>
      <c r="J40" s="345">
        <f t="shared" si="9"/>
        <v>51627</v>
      </c>
      <c r="K40" s="345">
        <f t="shared" si="9"/>
        <v>118250</v>
      </c>
      <c r="L40" s="343">
        <f t="shared" si="9"/>
        <v>279127</v>
      </c>
      <c r="M40" s="343">
        <f t="shared" si="9"/>
        <v>0</v>
      </c>
      <c r="N40" s="345">
        <f t="shared" si="9"/>
        <v>397377</v>
      </c>
      <c r="O40" s="345">
        <f t="shared" si="9"/>
        <v>16084</v>
      </c>
      <c r="P40" s="343">
        <f t="shared" si="9"/>
        <v>11411</v>
      </c>
      <c r="Q40" s="343">
        <f t="shared" si="9"/>
        <v>72865</v>
      </c>
      <c r="R40" s="345">
        <f t="shared" si="9"/>
        <v>100360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549364</v>
      </c>
      <c r="X40" s="343">
        <f t="shared" si="9"/>
        <v>2733756</v>
      </c>
      <c r="Y40" s="345">
        <f t="shared" si="9"/>
        <v>-2184392</v>
      </c>
      <c r="Z40" s="336">
        <f>+IF(X40&lt;&gt;0,+(Y40/X40)*100,0)</f>
        <v>-79.90442453532796</v>
      </c>
      <c r="AA40" s="350">
        <f>SUM(AA41:AA49)</f>
        <v>3645007</v>
      </c>
    </row>
    <row r="41" spans="1:27" ht="12.75">
      <c r="A41" s="361" t="s">
        <v>248</v>
      </c>
      <c r="B41" s="142"/>
      <c r="C41" s="362"/>
      <c r="D41" s="363"/>
      <c r="E41" s="362"/>
      <c r="F41" s="364">
        <v>1100000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825000</v>
      </c>
      <c r="Y41" s="364">
        <v>-825000</v>
      </c>
      <c r="Z41" s="365">
        <v>-100</v>
      </c>
      <c r="AA41" s="366">
        <v>1100000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22408</v>
      </c>
      <c r="D43" s="369"/>
      <c r="E43" s="305">
        <v>290000</v>
      </c>
      <c r="F43" s="370"/>
      <c r="G43" s="370"/>
      <c r="H43" s="305">
        <v>1958</v>
      </c>
      <c r="I43" s="305">
        <v>1832</v>
      </c>
      <c r="J43" s="370">
        <v>3790</v>
      </c>
      <c r="K43" s="370"/>
      <c r="L43" s="305"/>
      <c r="M43" s="305"/>
      <c r="N43" s="370"/>
      <c r="O43" s="370">
        <v>6748</v>
      </c>
      <c r="P43" s="305"/>
      <c r="Q43" s="305">
        <v>27120</v>
      </c>
      <c r="R43" s="370">
        <v>33868</v>
      </c>
      <c r="S43" s="370"/>
      <c r="T43" s="305"/>
      <c r="U43" s="305"/>
      <c r="V43" s="370"/>
      <c r="W43" s="370">
        <v>37658</v>
      </c>
      <c r="X43" s="305"/>
      <c r="Y43" s="370">
        <v>37658</v>
      </c>
      <c r="Z43" s="371"/>
      <c r="AA43" s="303"/>
    </row>
    <row r="44" spans="1:27" ht="12.75">
      <c r="A44" s="361" t="s">
        <v>251</v>
      </c>
      <c r="B44" s="136"/>
      <c r="C44" s="60">
        <v>342778</v>
      </c>
      <c r="D44" s="368"/>
      <c r="E44" s="54">
        <v>820000</v>
      </c>
      <c r="F44" s="53">
        <v>846005</v>
      </c>
      <c r="G44" s="53"/>
      <c r="H44" s="54"/>
      <c r="I44" s="54"/>
      <c r="J44" s="53"/>
      <c r="K44" s="53"/>
      <c r="L44" s="54">
        <v>12800</v>
      </c>
      <c r="M44" s="54"/>
      <c r="N44" s="53">
        <v>12800</v>
      </c>
      <c r="O44" s="53">
        <v>9336</v>
      </c>
      <c r="P44" s="54"/>
      <c r="Q44" s="54">
        <v>45745</v>
      </c>
      <c r="R44" s="53">
        <v>55081</v>
      </c>
      <c r="S44" s="53"/>
      <c r="T44" s="54"/>
      <c r="U44" s="54"/>
      <c r="V44" s="53"/>
      <c r="W44" s="53">
        <v>67881</v>
      </c>
      <c r="X44" s="54">
        <v>634504</v>
      </c>
      <c r="Y44" s="53">
        <v>-566623</v>
      </c>
      <c r="Z44" s="94">
        <v>-89.3</v>
      </c>
      <c r="AA44" s="95">
        <v>846005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150322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286831</v>
      </c>
      <c r="D49" s="368"/>
      <c r="E49" s="54">
        <v>4493800</v>
      </c>
      <c r="F49" s="53">
        <v>1699002</v>
      </c>
      <c r="G49" s="53"/>
      <c r="H49" s="54">
        <v>7548</v>
      </c>
      <c r="I49" s="54">
        <v>40289</v>
      </c>
      <c r="J49" s="53">
        <v>47837</v>
      </c>
      <c r="K49" s="53">
        <v>118250</v>
      </c>
      <c r="L49" s="54">
        <v>266327</v>
      </c>
      <c r="M49" s="54"/>
      <c r="N49" s="53">
        <v>384577</v>
      </c>
      <c r="O49" s="53"/>
      <c r="P49" s="54">
        <v>11411</v>
      </c>
      <c r="Q49" s="54"/>
      <c r="R49" s="53">
        <v>11411</v>
      </c>
      <c r="S49" s="53"/>
      <c r="T49" s="54"/>
      <c r="U49" s="54"/>
      <c r="V49" s="53"/>
      <c r="W49" s="53">
        <v>443825</v>
      </c>
      <c r="X49" s="54">
        <v>1274252</v>
      </c>
      <c r="Y49" s="53">
        <v>-830427</v>
      </c>
      <c r="Z49" s="94">
        <v>-65.17</v>
      </c>
      <c r="AA49" s="95">
        <v>1699002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62396368</v>
      </c>
      <c r="D60" s="346">
        <f t="shared" si="14"/>
        <v>0</v>
      </c>
      <c r="E60" s="219">
        <f t="shared" si="14"/>
        <v>64760430</v>
      </c>
      <c r="F60" s="264">
        <f t="shared" si="14"/>
        <v>72647399</v>
      </c>
      <c r="G60" s="264">
        <f t="shared" si="14"/>
        <v>0</v>
      </c>
      <c r="H60" s="219">
        <f t="shared" si="14"/>
        <v>7811152</v>
      </c>
      <c r="I60" s="219">
        <f t="shared" si="14"/>
        <v>5807084</v>
      </c>
      <c r="J60" s="264">
        <f t="shared" si="14"/>
        <v>13618236</v>
      </c>
      <c r="K60" s="264">
        <f t="shared" si="14"/>
        <v>3811906</v>
      </c>
      <c r="L60" s="219">
        <f t="shared" si="14"/>
        <v>3641754</v>
      </c>
      <c r="M60" s="219">
        <f t="shared" si="14"/>
        <v>2261006</v>
      </c>
      <c r="N60" s="264">
        <f t="shared" si="14"/>
        <v>9714666</v>
      </c>
      <c r="O60" s="264">
        <f t="shared" si="14"/>
        <v>12471199</v>
      </c>
      <c r="P60" s="219">
        <f t="shared" si="14"/>
        <v>756473</v>
      </c>
      <c r="Q60" s="219">
        <f t="shared" si="14"/>
        <v>373101</v>
      </c>
      <c r="R60" s="264">
        <f t="shared" si="14"/>
        <v>13600773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36933675</v>
      </c>
      <c r="X60" s="219">
        <f t="shared" si="14"/>
        <v>54485551</v>
      </c>
      <c r="Y60" s="264">
        <f t="shared" si="14"/>
        <v>-17551876</v>
      </c>
      <c r="Z60" s="337">
        <f>+IF(X60&lt;&gt;0,+(Y60/X60)*100,0)</f>
        <v>-32.213817567890615</v>
      </c>
      <c r="AA60" s="232">
        <f>+AA57+AA54+AA51+AA40+AA37+AA34+AA22+AA5</f>
        <v>72647399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2018-05-09T09:54:05Z</dcterms:created>
  <dcterms:modified xsi:type="dcterms:W3CDTF">2018-05-09T09:54:09Z</dcterms:modified>
  <cp:category/>
  <cp:version/>
  <cp:contentType/>
  <cp:contentStatus/>
</cp:coreProperties>
</file>