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<sst xmlns="http://schemas.openxmlformats.org/spreadsheetml/2006/main" count="857" uniqueCount="303">
  <si>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Eastern Cape: Ndlambe(EC105) - Table C1 Schedule Quarterly Budget Statement Summary for 3rd Quarter ended 31 March 2018 (Figures Finalised as at 2018/05/07)</t>
  </si>
  <si>
    <t>Description</t>
  </si>
  <si>
    <t>2016/17</t>
  </si>
  <si>
    <t>2017/18</t>
  </si>
  <si>
    <t>Budget year 2017/18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</si>
  <si>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</si>
  <si>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</si>
  <si>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</si>
  <si>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</si>
  <si>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</si>
  <si>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</si>
  <si>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</si>
  <si>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</si>
  <si>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</si>
  <si>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</si>
  <si>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</si>
  <si>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</si>
  <si>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</si>
  <si>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</si>
  <si>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</si>
  <si>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</si>
  <si>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</si>
  <si>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</si>
  <si>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</si>
  <si>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</si>
  <si>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</si>
  <si>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</si>
  <si>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</si>
  <si>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</si>
  <si>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</si>
  <si>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</si>
  <si>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</si>
  <si>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</si>
  <si>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</si>
  <si>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</si>
  <si>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</si>
  <si>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</si>
  <si>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</si>
  <si>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</si>
  <si>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</si>
  <si>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</si>
  <si>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</si>
  <si>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</si>
  <si>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</si>
  <si>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</si>
  <si>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</si>
  <si>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</si>
  <si>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</si>
  <si>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</si>
  <si>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</si>
  <si>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</si>
  <si>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</si>
  <si>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</si>
  <si>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</si>
  <si>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</si>
  <si>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</si>
  <si>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</si>
  <si>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</si>
  <si>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</si>
  <si>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</si>
  <si>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</si>
  <si>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</si>
  <si>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</si>
  <si>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</si>
  <si>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</si>
  <si>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</si>
  <si>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</si>
  <si>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</si>
  <si>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</si>
  <si>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</si>
  <si>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Ndlambe(EC105) - Table C2 Quarterly Budget Statement - Financial Performance (standard classification) for 3rd Quarter ended 31 March 2018 (Figures Finalised as at 2018/05/07)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</si>
  <si>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</si>
  <si>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</si>
  <si>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</si>
  <si>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</si>
  <si>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</si>
  <si>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</si>
  <si>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</si>
  <si>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</si>
  <si>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</si>
  <si>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</si>
  <si>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</si>
  <si>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</si>
  <si>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</si>
  <si>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</si>
  <si>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</si>
  <si>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</si>
  <si>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</si>
  <si>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</si>
  <si>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</si>
  <si>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</si>
  <si>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</si>
  <si>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</si>
  <si>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</si>
  <si>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</si>
  <si>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</si>
  <si>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</si>
  <si>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</si>
  <si>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</si>
  <si>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</si>
  <si>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Ndlambe(EC105) - Table C4 Quarterly Budget Statement - Financial Performance (revenue and expenditure) for 3rd Quarter ended 31 March 2018 (Figures Finalised as at 2018/05/07)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</si>
  <si>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</si>
  <si>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</si>
  <si>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</si>
  <si>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</si>
  <si>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</si>
  <si>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</si>
  <si>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</si>
  <si>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</si>
  <si>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</si>
  <si>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</si>
  <si>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</si>
  <si>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</si>
  <si>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</si>
  <si>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</si>
  <si>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</si>
  <si>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</si>
  <si>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</si>
  <si>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</si>
  <si>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</si>
  <si>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</si>
  <si>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</si>
  <si>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</si>
  <si>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</si>
  <si>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</si>
  <si>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</si>
  <si>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</si>
  <si>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</si>
  <si>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</si>
  <si>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Ndlambe(EC105) - Table C5 Quarterly Budget Statement - Capital Expenditure by Standard Classification and Funding for 3rd Quarter ended 31 March 2018 (Figures Finalised as at 2018/05/07)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</si>
  <si>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</si>
  <si>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</si>
  <si>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</si>
  <si>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</si>
  <si>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</si>
  <si>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</si>
  <si>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</si>
  <si>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</si>
  <si>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</si>
  <si>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</si>
  <si>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Ndlambe(EC105) - Table C6 Quarterly Budget Statement - Financial Position for 3rd Quarter ended 31 March 2018 (Figures Finalised as at 2018/05/07)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</si>
  <si>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</si>
  <si>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</si>
  <si>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</si>
  <si>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</si>
  <si>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</si>
  <si>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</si>
  <si>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</si>
  <si>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</si>
  <si>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</si>
  <si>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</si>
  <si>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</si>
  <si>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</si>
  <si>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</si>
  <si>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</si>
  <si>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</si>
  <si>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</si>
  <si>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</si>
  <si>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</si>
  <si>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</si>
  <si>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</si>
  <si>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</si>
  <si>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</si>
  <si>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</si>
  <si>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</si>
  <si>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</si>
  <si>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</si>
  <si>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</si>
  <si>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</si>
  <si>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</si>
  <si>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</si>
  <si>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</si>
  <si>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</si>
  <si>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</si>
  <si>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Ndlambe(EC105) - Table C7 Quarterly Budget Statement - Cash Flows for 3rd Quarter ended 31 March 2018 (Figures Finalised as at 2018/05/07)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</si>
  <si>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</si>
  <si>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</si>
  <si>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</si>
  <si>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</si>
  <si>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</si>
  <si>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</si>
  <si>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</si>
  <si>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</si>
  <si>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</si>
  <si>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</si>
  <si>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</si>
  <si>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</si>
  <si>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</si>
  <si>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</si>
  <si>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</si>
  <si>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</si>
  <si>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</si>
  <si>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</si>
  <si>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</si>
  <si>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</si>
  <si>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</si>
  <si>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</si>
  <si>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</si>
  <si>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</si>
  <si>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</si>
  <si>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</si>
  <si>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</si>
  <si>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Ndlambe(EC105) - Table C9 Quarterly Budget Statement - Capital Expenditure by Asset Clas for 3rd Quarter ended 31 March 2018 (Figures Finalised as at 2018/05/07)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</si>
  <si>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</si>
  <si>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</si>
  <si>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</si>
  <si>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</si>
  <si>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</si>
  <si>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</si>
  <si>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</si>
  <si>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</si>
  <si>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</si>
  <si>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</si>
  <si>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</si>
  <si>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</si>
  <si>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</si>
  <si>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</si>
  <si>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</si>
  <si>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</si>
  <si>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</si>
  <si>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</si>
  <si>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</si>
  <si>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</si>
  <si>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</si>
  <si>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</si>
  <si>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</si>
  <si>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</si>
  <si>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Ndlambe(EC105) - Table SC13a Quarterly Budget Statement - Capital Expenditure on New Assets by Asset Class for 3rd Quarter ended 31 March 2018 (Figures Finalised as at 2018/05/07)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</si>
  <si>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</si>
  <si>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</si>
  <si>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</si>
  <si>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</si>
  <si>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</si>
  <si>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</si>
  <si>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</si>
  <si>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</si>
  <si>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</si>
  <si>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</si>
  <si>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</si>
  <si>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</si>
  <si>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</si>
  <si>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</si>
  <si>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</si>
  <si>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</si>
  <si>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</si>
  <si>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</si>
  <si>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</si>
  <si>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</si>
  <si>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</si>
  <si>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</si>
  <si>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</si>
  <si>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</si>
  <si>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</si>
  <si>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</si>
  <si>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</si>
  <si>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</si>
  <si>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</si>
  <si>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</si>
  <si>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</si>
  <si>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</si>
  <si>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</si>
  <si>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</si>
  <si>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</si>
  <si>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Ndlambe(EC105) - Table SC13B Quarterly Budget Statement - Capital Expenditure on Renewal of existing assets by Asset Class for 3rd Quarter ended 31 March 2018 (Figures Finalised as at 2018/05/07)</t>
  </si>
  <si>
    <t>Capital Expenditure on Renewal of Existing Assets by Asset Class/Sub-class</t>
  </si>
  <si>
    <t>Total Capital Expenditure on Renewal of Existing Assets</t>
  </si>
  <si>
    <t>Eastern Cape: Ndlambe(EC105) - Table SC13C Quarterly Budget Statement - Repairs and Maintenance Expenditure by Asset Class for 3rd Quarter ended 31 March 2018 (Figures Finalised as at 2018/05/07)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</si>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</sst>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83109186</v>
      </c>
      <c r="C5" s="19">
        <v>0</v>
      </c>
      <c r="D5" s="59">
        <v>99663588</v>
      </c>
      <c r="E5" s="60">
        <v>100785000</v>
      </c>
      <c r="F5" s="60">
        <v>11652242</v>
      </c>
      <c r="G5" s="60">
        <v>9109576</v>
      </c>
      <c r="H5" s="60">
        <v>9183067</v>
      </c>
      <c r="I5" s="60">
        <v>29944885</v>
      </c>
      <c r="J5" s="60">
        <v>7430558</v>
      </c>
      <c r="K5" s="60">
        <v>6203118</v>
      </c>
      <c r="L5" s="60">
        <v>7390683</v>
      </c>
      <c r="M5" s="60">
        <v>21024359</v>
      </c>
      <c r="N5" s="60">
        <v>7348901</v>
      </c>
      <c r="O5" s="60">
        <v>7579009</v>
      </c>
      <c r="P5" s="60">
        <v>6295194</v>
      </c>
      <c r="Q5" s="60">
        <v>21223104</v>
      </c>
      <c r="R5" s="60">
        <v>0</v>
      </c>
      <c r="S5" s="60">
        <v>0</v>
      </c>
      <c r="T5" s="60">
        <v>0</v>
      </c>
      <c r="U5" s="60">
        <v>0</v>
      </c>
      <c r="V5" s="60">
        <v>72192348</v>
      </c>
      <c r="W5" s="60">
        <v>74747691</v>
      </c>
      <c r="X5" s="60">
        <v>-2555343</v>
      </c>
      <c r="Y5" s="61">
        <v>-3.42</v>
      </c>
      <c r="Z5" s="62">
        <v>100785000</v>
      </c>
    </row>
    <row r="6" spans="1:26" ht="12.75">
      <c r="A6" s="58" t="s">
        <v>32</v>
      </c>
      <c r="B6" s="19">
        <v>111487863</v>
      </c>
      <c r="C6" s="19">
        <v>0</v>
      </c>
      <c r="D6" s="59">
        <v>98118505</v>
      </c>
      <c r="E6" s="60">
        <v>94135000</v>
      </c>
      <c r="F6" s="60">
        <v>9655386</v>
      </c>
      <c r="G6" s="60">
        <v>8490652</v>
      </c>
      <c r="H6" s="60">
        <v>11468244</v>
      </c>
      <c r="I6" s="60">
        <v>29614282</v>
      </c>
      <c r="J6" s="60">
        <v>9832820</v>
      </c>
      <c r="K6" s="60">
        <v>11186796</v>
      </c>
      <c r="L6" s="60">
        <v>9131026</v>
      </c>
      <c r="M6" s="60">
        <v>30150642</v>
      </c>
      <c r="N6" s="60">
        <v>10334632</v>
      </c>
      <c r="O6" s="60">
        <v>9595271</v>
      </c>
      <c r="P6" s="60">
        <v>10585924</v>
      </c>
      <c r="Q6" s="60">
        <v>30515827</v>
      </c>
      <c r="R6" s="60">
        <v>0</v>
      </c>
      <c r="S6" s="60">
        <v>0</v>
      </c>
      <c r="T6" s="60">
        <v>0</v>
      </c>
      <c r="U6" s="60">
        <v>0</v>
      </c>
      <c r="V6" s="60">
        <v>90280751</v>
      </c>
      <c r="W6" s="60">
        <v>63654321</v>
      </c>
      <c r="X6" s="60">
        <v>26626430</v>
      </c>
      <c r="Y6" s="61">
        <v>41.83</v>
      </c>
      <c r="Z6" s="62">
        <v>94135000</v>
      </c>
    </row>
    <row r="7" spans="1:26" ht="12.75">
      <c r="A7" s="58" t="s">
        <v>33</v>
      </c>
      <c r="B7" s="19">
        <v>3085525</v>
      </c>
      <c r="C7" s="19">
        <v>0</v>
      </c>
      <c r="D7" s="59">
        <v>2262852</v>
      </c>
      <c r="E7" s="60">
        <v>2463000</v>
      </c>
      <c r="F7" s="60">
        <v>7688</v>
      </c>
      <c r="G7" s="60">
        <v>30188</v>
      </c>
      <c r="H7" s="60">
        <v>13353</v>
      </c>
      <c r="I7" s="60">
        <v>51229</v>
      </c>
      <c r="J7" s="60">
        <v>253465</v>
      </c>
      <c r="K7" s="60">
        <v>822529</v>
      </c>
      <c r="L7" s="60">
        <v>706318</v>
      </c>
      <c r="M7" s="60">
        <v>1782312</v>
      </c>
      <c r="N7" s="60">
        <v>31616</v>
      </c>
      <c r="O7" s="60">
        <v>371660</v>
      </c>
      <c r="P7" s="60">
        <v>30502</v>
      </c>
      <c r="Q7" s="60">
        <v>433778</v>
      </c>
      <c r="R7" s="60">
        <v>0</v>
      </c>
      <c r="S7" s="60">
        <v>0</v>
      </c>
      <c r="T7" s="60">
        <v>0</v>
      </c>
      <c r="U7" s="60">
        <v>0</v>
      </c>
      <c r="V7" s="60">
        <v>2267319</v>
      </c>
      <c r="W7" s="60">
        <v>1697139</v>
      </c>
      <c r="X7" s="60">
        <v>570180</v>
      </c>
      <c r="Y7" s="61">
        <v>33.6</v>
      </c>
      <c r="Z7" s="62">
        <v>2463000</v>
      </c>
    </row>
    <row r="8" spans="1:26" ht="12.75">
      <c r="A8" s="58" t="s">
        <v>34</v>
      </c>
      <c r="B8" s="19">
        <v>97256485</v>
      </c>
      <c r="C8" s="19">
        <v>0</v>
      </c>
      <c r="D8" s="59">
        <v>89484076</v>
      </c>
      <c r="E8" s="60">
        <v>90718770</v>
      </c>
      <c r="F8" s="60">
        <v>34202575</v>
      </c>
      <c r="G8" s="60">
        <v>-65771</v>
      </c>
      <c r="H8" s="60">
        <v>-265142</v>
      </c>
      <c r="I8" s="60">
        <v>33871662</v>
      </c>
      <c r="J8" s="60">
        <v>1527547</v>
      </c>
      <c r="K8" s="60">
        <v>-624</v>
      </c>
      <c r="L8" s="60">
        <v>28459528</v>
      </c>
      <c r="M8" s="60">
        <v>29986451</v>
      </c>
      <c r="N8" s="60">
        <v>1812018</v>
      </c>
      <c r="O8" s="60">
        <v>-1894977</v>
      </c>
      <c r="P8" s="60">
        <v>21525273</v>
      </c>
      <c r="Q8" s="60">
        <v>21442314</v>
      </c>
      <c r="R8" s="60">
        <v>0</v>
      </c>
      <c r="S8" s="60">
        <v>0</v>
      </c>
      <c r="T8" s="60">
        <v>0</v>
      </c>
      <c r="U8" s="60">
        <v>0</v>
      </c>
      <c r="V8" s="60">
        <v>85300427</v>
      </c>
      <c r="W8" s="60">
        <v>87758124</v>
      </c>
      <c r="X8" s="60">
        <v>-2457697</v>
      </c>
      <c r="Y8" s="61">
        <v>-2.8</v>
      </c>
      <c r="Z8" s="62">
        <v>90718770</v>
      </c>
    </row>
    <row r="9" spans="1:26" ht="12.75">
      <c r="A9" s="58" t="s">
        <v>35</v>
      </c>
      <c r="B9" s="19">
        <v>18246000</v>
      </c>
      <c r="C9" s="19">
        <v>0</v>
      </c>
      <c r="D9" s="59">
        <v>25305170</v>
      </c>
      <c r="E9" s="60">
        <v>28153793</v>
      </c>
      <c r="F9" s="60">
        <v>3084455</v>
      </c>
      <c r="G9" s="60">
        <v>1445829</v>
      </c>
      <c r="H9" s="60">
        <v>297874</v>
      </c>
      <c r="I9" s="60">
        <v>4828158</v>
      </c>
      <c r="J9" s="60">
        <v>2117985</v>
      </c>
      <c r="K9" s="60">
        <v>1610232</v>
      </c>
      <c r="L9" s="60">
        <v>2426048</v>
      </c>
      <c r="M9" s="60">
        <v>6154265</v>
      </c>
      <c r="N9" s="60">
        <v>2196802</v>
      </c>
      <c r="O9" s="60">
        <v>2203146</v>
      </c>
      <c r="P9" s="60">
        <v>1954267</v>
      </c>
      <c r="Q9" s="60">
        <v>6354215</v>
      </c>
      <c r="R9" s="60">
        <v>0</v>
      </c>
      <c r="S9" s="60">
        <v>0</v>
      </c>
      <c r="T9" s="60">
        <v>0</v>
      </c>
      <c r="U9" s="60">
        <v>0</v>
      </c>
      <c r="V9" s="60">
        <v>17336638</v>
      </c>
      <c r="W9" s="60">
        <v>19028043</v>
      </c>
      <c r="X9" s="60">
        <v>-1691405</v>
      </c>
      <c r="Y9" s="61">
        <v>-8.89</v>
      </c>
      <c r="Z9" s="62">
        <v>28153793</v>
      </c>
    </row>
    <row r="10" spans="1:26" ht="22.5">
      <c r="A10" s="63" t="s">
        <v>278</v>
      </c>
      <c r="B10" s="64">
        <f>SUM(B5:B9)</f>
        <v>313185059</v>
      </c>
      <c r="C10" s="64">
        <f>SUM(C5:C9)</f>
        <v>0</v>
      </c>
      <c r="D10" s="65">
        <f aca="true" t="shared" si="0" ref="D10:Z10">SUM(D5:D9)</f>
        <v>314834191</v>
      </c>
      <c r="E10" s="66">
        <f t="shared" si="0"/>
        <v>316255563</v>
      </c>
      <c r="F10" s="66">
        <f t="shared" si="0"/>
        <v>58602346</v>
      </c>
      <c r="G10" s="66">
        <f t="shared" si="0"/>
        <v>19010474</v>
      </c>
      <c r="H10" s="66">
        <f t="shared" si="0"/>
        <v>20697396</v>
      </c>
      <c r="I10" s="66">
        <f t="shared" si="0"/>
        <v>98310216</v>
      </c>
      <c r="J10" s="66">
        <f t="shared" si="0"/>
        <v>21162375</v>
      </c>
      <c r="K10" s="66">
        <f t="shared" si="0"/>
        <v>19822051</v>
      </c>
      <c r="L10" s="66">
        <f t="shared" si="0"/>
        <v>48113603</v>
      </c>
      <c r="M10" s="66">
        <f t="shared" si="0"/>
        <v>89098029</v>
      </c>
      <c r="N10" s="66">
        <f t="shared" si="0"/>
        <v>21723969</v>
      </c>
      <c r="O10" s="66">
        <f t="shared" si="0"/>
        <v>17854109</v>
      </c>
      <c r="P10" s="66">
        <f t="shared" si="0"/>
        <v>40391160</v>
      </c>
      <c r="Q10" s="66">
        <f t="shared" si="0"/>
        <v>79969238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267377483</v>
      </c>
      <c r="W10" s="66">
        <f t="shared" si="0"/>
        <v>246885318</v>
      </c>
      <c r="X10" s="66">
        <f t="shared" si="0"/>
        <v>20492165</v>
      </c>
      <c r="Y10" s="67">
        <f>+IF(W10&lt;&gt;0,(X10/W10)*100,0)</f>
        <v>8.300276892123653</v>
      </c>
      <c r="Z10" s="68">
        <f t="shared" si="0"/>
        <v>316255563</v>
      </c>
    </row>
    <row r="11" spans="1:26" ht="12.75">
      <c r="A11" s="58" t="s">
        <v>37</v>
      </c>
      <c r="B11" s="19">
        <v>118877344</v>
      </c>
      <c r="C11" s="19">
        <v>0</v>
      </c>
      <c r="D11" s="59">
        <v>125877071</v>
      </c>
      <c r="E11" s="60">
        <v>128022000</v>
      </c>
      <c r="F11" s="60">
        <v>192183</v>
      </c>
      <c r="G11" s="60">
        <v>9279672</v>
      </c>
      <c r="H11" s="60">
        <v>18256971</v>
      </c>
      <c r="I11" s="60">
        <v>27728826</v>
      </c>
      <c r="J11" s="60">
        <v>8941638</v>
      </c>
      <c r="K11" s="60">
        <v>9383618</v>
      </c>
      <c r="L11" s="60">
        <v>13930997</v>
      </c>
      <c r="M11" s="60">
        <v>32256253</v>
      </c>
      <c r="N11" s="60">
        <v>10079554</v>
      </c>
      <c r="O11" s="60">
        <v>9380351</v>
      </c>
      <c r="P11" s="60">
        <v>9470484</v>
      </c>
      <c r="Q11" s="60">
        <v>28930389</v>
      </c>
      <c r="R11" s="60">
        <v>0</v>
      </c>
      <c r="S11" s="60">
        <v>0</v>
      </c>
      <c r="T11" s="60">
        <v>0</v>
      </c>
      <c r="U11" s="60">
        <v>0</v>
      </c>
      <c r="V11" s="60">
        <v>88915468</v>
      </c>
      <c r="W11" s="60">
        <v>96122636</v>
      </c>
      <c r="X11" s="60">
        <v>-7207168</v>
      </c>
      <c r="Y11" s="61">
        <v>-7.5</v>
      </c>
      <c r="Z11" s="62">
        <v>128022000</v>
      </c>
    </row>
    <row r="12" spans="1:26" ht="12.75">
      <c r="A12" s="58" t="s">
        <v>38</v>
      </c>
      <c r="B12" s="19">
        <v>6050938</v>
      </c>
      <c r="C12" s="19">
        <v>0</v>
      </c>
      <c r="D12" s="59">
        <v>6544740</v>
      </c>
      <c r="E12" s="60">
        <v>7291000</v>
      </c>
      <c r="F12" s="60">
        <v>6610</v>
      </c>
      <c r="G12" s="60">
        <v>507415</v>
      </c>
      <c r="H12" s="60">
        <v>1014931</v>
      </c>
      <c r="I12" s="60">
        <v>1528956</v>
      </c>
      <c r="J12" s="60">
        <v>507486</v>
      </c>
      <c r="K12" s="60">
        <v>507486</v>
      </c>
      <c r="L12" s="60">
        <v>507486</v>
      </c>
      <c r="M12" s="60">
        <v>1522458</v>
      </c>
      <c r="N12" s="60">
        <v>684547</v>
      </c>
      <c r="O12" s="60">
        <v>558227</v>
      </c>
      <c r="P12" s="60">
        <v>843227</v>
      </c>
      <c r="Q12" s="60">
        <v>2086001</v>
      </c>
      <c r="R12" s="60">
        <v>0</v>
      </c>
      <c r="S12" s="60">
        <v>0</v>
      </c>
      <c r="T12" s="60">
        <v>0</v>
      </c>
      <c r="U12" s="60">
        <v>0</v>
      </c>
      <c r="V12" s="60">
        <v>5137415</v>
      </c>
      <c r="W12" s="60">
        <v>4908555</v>
      </c>
      <c r="X12" s="60">
        <v>228860</v>
      </c>
      <c r="Y12" s="61">
        <v>4.66</v>
      </c>
      <c r="Z12" s="62">
        <v>7291000</v>
      </c>
    </row>
    <row r="13" spans="1:26" ht="12.75">
      <c r="A13" s="58" t="s">
        <v>279</v>
      </c>
      <c r="B13" s="19">
        <v>37195172</v>
      </c>
      <c r="C13" s="19">
        <v>0</v>
      </c>
      <c r="D13" s="59">
        <v>5473682</v>
      </c>
      <c r="E13" s="60">
        <v>5474000</v>
      </c>
      <c r="F13" s="60">
        <v>0</v>
      </c>
      <c r="G13" s="60">
        <v>0</v>
      </c>
      <c r="H13" s="60">
        <v>0</v>
      </c>
      <c r="I13" s="60">
        <v>0</v>
      </c>
      <c r="J13" s="60">
        <v>1365</v>
      </c>
      <c r="K13" s="60">
        <v>0</v>
      </c>
      <c r="L13" s="60">
        <v>1483</v>
      </c>
      <c r="M13" s="60">
        <v>2848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2848</v>
      </c>
      <c r="W13" s="60">
        <v>4105267</v>
      </c>
      <c r="X13" s="60">
        <v>-4102419</v>
      </c>
      <c r="Y13" s="61">
        <v>-99.93</v>
      </c>
      <c r="Z13" s="62">
        <v>5474000</v>
      </c>
    </row>
    <row r="14" spans="1:26" ht="12.75">
      <c r="A14" s="58" t="s">
        <v>40</v>
      </c>
      <c r="B14" s="19">
        <v>1694966</v>
      </c>
      <c r="C14" s="19">
        <v>0</v>
      </c>
      <c r="D14" s="59">
        <v>1900149</v>
      </c>
      <c r="E14" s="60">
        <v>1855277</v>
      </c>
      <c r="F14" s="60">
        <v>0</v>
      </c>
      <c r="G14" s="60">
        <v>0</v>
      </c>
      <c r="H14" s="60">
        <v>600477</v>
      </c>
      <c r="I14" s="60">
        <v>600477</v>
      </c>
      <c r="J14" s="60">
        <v>0</v>
      </c>
      <c r="K14" s="60">
        <v>843</v>
      </c>
      <c r="L14" s="60">
        <v>192593</v>
      </c>
      <c r="M14" s="60">
        <v>193436</v>
      </c>
      <c r="N14" s="60">
        <v>0</v>
      </c>
      <c r="O14" s="60">
        <v>577</v>
      </c>
      <c r="P14" s="60">
        <v>559534</v>
      </c>
      <c r="Q14" s="60">
        <v>560111</v>
      </c>
      <c r="R14" s="60">
        <v>0</v>
      </c>
      <c r="S14" s="60">
        <v>0</v>
      </c>
      <c r="T14" s="60">
        <v>0</v>
      </c>
      <c r="U14" s="60">
        <v>0</v>
      </c>
      <c r="V14" s="60">
        <v>1354024</v>
      </c>
      <c r="W14" s="60">
        <v>1611609</v>
      </c>
      <c r="X14" s="60">
        <v>-257585</v>
      </c>
      <c r="Y14" s="61">
        <v>-15.98</v>
      </c>
      <c r="Z14" s="62">
        <v>1855277</v>
      </c>
    </row>
    <row r="15" spans="1:26" ht="12.75">
      <c r="A15" s="58" t="s">
        <v>41</v>
      </c>
      <c r="B15" s="19">
        <v>52741887</v>
      </c>
      <c r="C15" s="19">
        <v>0</v>
      </c>
      <c r="D15" s="59">
        <v>66154317</v>
      </c>
      <c r="E15" s="60">
        <v>65322286</v>
      </c>
      <c r="F15" s="60">
        <v>3669051</v>
      </c>
      <c r="G15" s="60">
        <v>634315</v>
      </c>
      <c r="H15" s="60">
        <v>6990226</v>
      </c>
      <c r="I15" s="60">
        <v>11293592</v>
      </c>
      <c r="J15" s="60">
        <v>5657163</v>
      </c>
      <c r="K15" s="60">
        <v>4175873</v>
      </c>
      <c r="L15" s="60">
        <v>6305298</v>
      </c>
      <c r="M15" s="60">
        <v>16138334</v>
      </c>
      <c r="N15" s="60">
        <v>4145786</v>
      </c>
      <c r="O15" s="60">
        <v>6601808</v>
      </c>
      <c r="P15" s="60">
        <v>6421758</v>
      </c>
      <c r="Q15" s="60">
        <v>17169352</v>
      </c>
      <c r="R15" s="60">
        <v>0</v>
      </c>
      <c r="S15" s="60">
        <v>0</v>
      </c>
      <c r="T15" s="60">
        <v>0</v>
      </c>
      <c r="U15" s="60">
        <v>0</v>
      </c>
      <c r="V15" s="60">
        <v>44601278</v>
      </c>
      <c r="W15" s="60">
        <v>49494500</v>
      </c>
      <c r="X15" s="60">
        <v>-4893222</v>
      </c>
      <c r="Y15" s="61">
        <v>-9.89</v>
      </c>
      <c r="Z15" s="62">
        <v>65322286</v>
      </c>
    </row>
    <row r="16" spans="1:26" ht="12.75">
      <c r="A16" s="69" t="s">
        <v>42</v>
      </c>
      <c r="B16" s="19">
        <v>936097</v>
      </c>
      <c r="C16" s="19">
        <v>0</v>
      </c>
      <c r="D16" s="59">
        <v>1305000</v>
      </c>
      <c r="E16" s="60">
        <v>1796000</v>
      </c>
      <c r="F16" s="60">
        <v>165061</v>
      </c>
      <c r="G16" s="60">
        <v>38644</v>
      </c>
      <c r="H16" s="60">
        <v>316748</v>
      </c>
      <c r="I16" s="60">
        <v>520453</v>
      </c>
      <c r="J16" s="60">
        <v>96723</v>
      </c>
      <c r="K16" s="60">
        <v>143137</v>
      </c>
      <c r="L16" s="60">
        <v>294741</v>
      </c>
      <c r="M16" s="60">
        <v>534601</v>
      </c>
      <c r="N16" s="60">
        <v>6739</v>
      </c>
      <c r="O16" s="60">
        <v>152655</v>
      </c>
      <c r="P16" s="60">
        <v>117779</v>
      </c>
      <c r="Q16" s="60">
        <v>277173</v>
      </c>
      <c r="R16" s="60">
        <v>0</v>
      </c>
      <c r="S16" s="60">
        <v>0</v>
      </c>
      <c r="T16" s="60">
        <v>0</v>
      </c>
      <c r="U16" s="60">
        <v>0</v>
      </c>
      <c r="V16" s="60">
        <v>1332227</v>
      </c>
      <c r="W16" s="60">
        <v>1016250</v>
      </c>
      <c r="X16" s="60">
        <v>315977</v>
      </c>
      <c r="Y16" s="61">
        <v>31.09</v>
      </c>
      <c r="Z16" s="62">
        <v>1796000</v>
      </c>
    </row>
    <row r="17" spans="1:26" ht="12.75">
      <c r="A17" s="58" t="s">
        <v>43</v>
      </c>
      <c r="B17" s="19">
        <v>109004883</v>
      </c>
      <c r="C17" s="19">
        <v>0</v>
      </c>
      <c r="D17" s="59">
        <v>99086864</v>
      </c>
      <c r="E17" s="60">
        <v>98237000</v>
      </c>
      <c r="F17" s="60">
        <v>4220453</v>
      </c>
      <c r="G17" s="60">
        <v>3006109</v>
      </c>
      <c r="H17" s="60">
        <v>5573405</v>
      </c>
      <c r="I17" s="60">
        <v>12799967</v>
      </c>
      <c r="J17" s="60">
        <v>5895297</v>
      </c>
      <c r="K17" s="60">
        <v>7983167</v>
      </c>
      <c r="L17" s="60">
        <v>7367204</v>
      </c>
      <c r="M17" s="60">
        <v>21245668</v>
      </c>
      <c r="N17" s="60">
        <v>5536338</v>
      </c>
      <c r="O17" s="60">
        <v>4077338</v>
      </c>
      <c r="P17" s="60">
        <v>5577141</v>
      </c>
      <c r="Q17" s="60">
        <v>15190817</v>
      </c>
      <c r="R17" s="60">
        <v>0</v>
      </c>
      <c r="S17" s="60">
        <v>0</v>
      </c>
      <c r="T17" s="60">
        <v>0</v>
      </c>
      <c r="U17" s="60">
        <v>0</v>
      </c>
      <c r="V17" s="60">
        <v>49236452</v>
      </c>
      <c r="W17" s="60">
        <v>66624763</v>
      </c>
      <c r="X17" s="60">
        <v>-17388311</v>
      </c>
      <c r="Y17" s="61">
        <v>-26.1</v>
      </c>
      <c r="Z17" s="62">
        <v>98237000</v>
      </c>
    </row>
    <row r="18" spans="1:26" ht="12.75">
      <c r="A18" s="70" t="s">
        <v>44</v>
      </c>
      <c r="B18" s="71">
        <f>SUM(B11:B17)</f>
        <v>326501287</v>
      </c>
      <c r="C18" s="71">
        <f>SUM(C11:C17)</f>
        <v>0</v>
      </c>
      <c r="D18" s="72">
        <f aca="true" t="shared" si="1" ref="D18:Z18">SUM(D11:D17)</f>
        <v>306341823</v>
      </c>
      <c r="E18" s="73">
        <f t="shared" si="1"/>
        <v>307997563</v>
      </c>
      <c r="F18" s="73">
        <f t="shared" si="1"/>
        <v>8253358</v>
      </c>
      <c r="G18" s="73">
        <f t="shared" si="1"/>
        <v>13466155</v>
      </c>
      <c r="H18" s="73">
        <f t="shared" si="1"/>
        <v>32752758</v>
      </c>
      <c r="I18" s="73">
        <f t="shared" si="1"/>
        <v>54472271</v>
      </c>
      <c r="J18" s="73">
        <f t="shared" si="1"/>
        <v>21099672</v>
      </c>
      <c r="K18" s="73">
        <f t="shared" si="1"/>
        <v>22194124</v>
      </c>
      <c r="L18" s="73">
        <f t="shared" si="1"/>
        <v>28599802</v>
      </c>
      <c r="M18" s="73">
        <f t="shared" si="1"/>
        <v>71893598</v>
      </c>
      <c r="N18" s="73">
        <f t="shared" si="1"/>
        <v>20452964</v>
      </c>
      <c r="O18" s="73">
        <f t="shared" si="1"/>
        <v>20770956</v>
      </c>
      <c r="P18" s="73">
        <f t="shared" si="1"/>
        <v>22989923</v>
      </c>
      <c r="Q18" s="73">
        <f t="shared" si="1"/>
        <v>64213843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190579712</v>
      </c>
      <c r="W18" s="73">
        <f t="shared" si="1"/>
        <v>223883580</v>
      </c>
      <c r="X18" s="73">
        <f t="shared" si="1"/>
        <v>-33303868</v>
      </c>
      <c r="Y18" s="67">
        <f>+IF(W18&lt;&gt;0,(X18/W18)*100,0)</f>
        <v>-14.87552950511154</v>
      </c>
      <c r="Z18" s="74">
        <f t="shared" si="1"/>
        <v>307997563</v>
      </c>
    </row>
    <row r="19" spans="1:26" ht="12.75">
      <c r="A19" s="70" t="s">
        <v>45</v>
      </c>
      <c r="B19" s="75">
        <f>+B10-B18</f>
        <v>-13316228</v>
      </c>
      <c r="C19" s="75">
        <f>+C10-C18</f>
        <v>0</v>
      </c>
      <c r="D19" s="76">
        <f aca="true" t="shared" si="2" ref="D19:Z19">+D10-D18</f>
        <v>8492368</v>
      </c>
      <c r="E19" s="77">
        <f t="shared" si="2"/>
        <v>8258000</v>
      </c>
      <c r="F19" s="77">
        <f t="shared" si="2"/>
        <v>50348988</v>
      </c>
      <c r="G19" s="77">
        <f t="shared" si="2"/>
        <v>5544319</v>
      </c>
      <c r="H19" s="77">
        <f t="shared" si="2"/>
        <v>-12055362</v>
      </c>
      <c r="I19" s="77">
        <f t="shared" si="2"/>
        <v>43837945</v>
      </c>
      <c r="J19" s="77">
        <f t="shared" si="2"/>
        <v>62703</v>
      </c>
      <c r="K19" s="77">
        <f t="shared" si="2"/>
        <v>-2372073</v>
      </c>
      <c r="L19" s="77">
        <f t="shared" si="2"/>
        <v>19513801</v>
      </c>
      <c r="M19" s="77">
        <f t="shared" si="2"/>
        <v>17204431</v>
      </c>
      <c r="N19" s="77">
        <f t="shared" si="2"/>
        <v>1271005</v>
      </c>
      <c r="O19" s="77">
        <f t="shared" si="2"/>
        <v>-2916847</v>
      </c>
      <c r="P19" s="77">
        <f t="shared" si="2"/>
        <v>17401237</v>
      </c>
      <c r="Q19" s="77">
        <f t="shared" si="2"/>
        <v>15755395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76797771</v>
      </c>
      <c r="W19" s="77">
        <f>IF(E10=E18,0,W10-W18)</f>
        <v>23001738</v>
      </c>
      <c r="X19" s="77">
        <f t="shared" si="2"/>
        <v>53796033</v>
      </c>
      <c r="Y19" s="78">
        <f>+IF(W19&lt;&gt;0,(X19/W19)*100,0)</f>
        <v>233.8781226009965</v>
      </c>
      <c r="Z19" s="79">
        <f t="shared" si="2"/>
        <v>8258000</v>
      </c>
    </row>
    <row r="20" spans="1:26" ht="12.75">
      <c r="A20" s="58" t="s">
        <v>46</v>
      </c>
      <c r="B20" s="19">
        <v>33210868</v>
      </c>
      <c r="C20" s="19">
        <v>0</v>
      </c>
      <c r="D20" s="59">
        <v>35413610</v>
      </c>
      <c r="E20" s="60">
        <v>40142000</v>
      </c>
      <c r="F20" s="60">
        <v>0</v>
      </c>
      <c r="G20" s="60">
        <v>0</v>
      </c>
      <c r="H20" s="60">
        <v>0</v>
      </c>
      <c r="I20" s="60">
        <v>0</v>
      </c>
      <c r="J20" s="60">
        <v>4334208</v>
      </c>
      <c r="K20" s="60">
        <v>0</v>
      </c>
      <c r="L20" s="60">
        <v>6263292</v>
      </c>
      <c r="M20" s="60">
        <v>10597500</v>
      </c>
      <c r="N20" s="60">
        <v>2263846</v>
      </c>
      <c r="O20" s="60">
        <v>3287901</v>
      </c>
      <c r="P20" s="60">
        <v>3604240</v>
      </c>
      <c r="Q20" s="60">
        <v>9155987</v>
      </c>
      <c r="R20" s="60">
        <v>0</v>
      </c>
      <c r="S20" s="60">
        <v>0</v>
      </c>
      <c r="T20" s="60">
        <v>0</v>
      </c>
      <c r="U20" s="60">
        <v>0</v>
      </c>
      <c r="V20" s="60">
        <v>19753487</v>
      </c>
      <c r="W20" s="60">
        <v>28736685</v>
      </c>
      <c r="X20" s="60">
        <v>-8983198</v>
      </c>
      <c r="Y20" s="61">
        <v>-31.26</v>
      </c>
      <c r="Z20" s="62">
        <v>40142000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19894640</v>
      </c>
      <c r="C22" s="86">
        <f>SUM(C19:C21)</f>
        <v>0</v>
      </c>
      <c r="D22" s="87">
        <f aca="true" t="shared" si="3" ref="D22:Z22">SUM(D19:D21)</f>
        <v>43905978</v>
      </c>
      <c r="E22" s="88">
        <f t="shared" si="3"/>
        <v>48400000</v>
      </c>
      <c r="F22" s="88">
        <f t="shared" si="3"/>
        <v>50348988</v>
      </c>
      <c r="G22" s="88">
        <f t="shared" si="3"/>
        <v>5544319</v>
      </c>
      <c r="H22" s="88">
        <f t="shared" si="3"/>
        <v>-12055362</v>
      </c>
      <c r="I22" s="88">
        <f t="shared" si="3"/>
        <v>43837945</v>
      </c>
      <c r="J22" s="88">
        <f t="shared" si="3"/>
        <v>4396911</v>
      </c>
      <c r="K22" s="88">
        <f t="shared" si="3"/>
        <v>-2372073</v>
      </c>
      <c r="L22" s="88">
        <f t="shared" si="3"/>
        <v>25777093</v>
      </c>
      <c r="M22" s="88">
        <f t="shared" si="3"/>
        <v>27801931</v>
      </c>
      <c r="N22" s="88">
        <f t="shared" si="3"/>
        <v>3534851</v>
      </c>
      <c r="O22" s="88">
        <f t="shared" si="3"/>
        <v>371054</v>
      </c>
      <c r="P22" s="88">
        <f t="shared" si="3"/>
        <v>21005477</v>
      </c>
      <c r="Q22" s="88">
        <f t="shared" si="3"/>
        <v>24911382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96551258</v>
      </c>
      <c r="W22" s="88">
        <f t="shared" si="3"/>
        <v>51738423</v>
      </c>
      <c r="X22" s="88">
        <f t="shared" si="3"/>
        <v>44812835</v>
      </c>
      <c r="Y22" s="89">
        <f>+IF(W22&lt;&gt;0,(X22/W22)*100,0)</f>
        <v>86.61422672275883</v>
      </c>
      <c r="Z22" s="90">
        <f t="shared" si="3"/>
        <v>48400000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19894640</v>
      </c>
      <c r="C24" s="75">
        <f>SUM(C22:C23)</f>
        <v>0</v>
      </c>
      <c r="D24" s="76">
        <f aca="true" t="shared" si="4" ref="D24:Z24">SUM(D22:D23)</f>
        <v>43905978</v>
      </c>
      <c r="E24" s="77">
        <f t="shared" si="4"/>
        <v>48400000</v>
      </c>
      <c r="F24" s="77">
        <f t="shared" si="4"/>
        <v>50348988</v>
      </c>
      <c r="G24" s="77">
        <f t="shared" si="4"/>
        <v>5544319</v>
      </c>
      <c r="H24" s="77">
        <f t="shared" si="4"/>
        <v>-12055362</v>
      </c>
      <c r="I24" s="77">
        <f t="shared" si="4"/>
        <v>43837945</v>
      </c>
      <c r="J24" s="77">
        <f t="shared" si="4"/>
        <v>4396911</v>
      </c>
      <c r="K24" s="77">
        <f t="shared" si="4"/>
        <v>-2372073</v>
      </c>
      <c r="L24" s="77">
        <f t="shared" si="4"/>
        <v>25777093</v>
      </c>
      <c r="M24" s="77">
        <f t="shared" si="4"/>
        <v>27801931</v>
      </c>
      <c r="N24" s="77">
        <f t="shared" si="4"/>
        <v>3534851</v>
      </c>
      <c r="O24" s="77">
        <f t="shared" si="4"/>
        <v>371054</v>
      </c>
      <c r="P24" s="77">
        <f t="shared" si="4"/>
        <v>21005477</v>
      </c>
      <c r="Q24" s="77">
        <f t="shared" si="4"/>
        <v>24911382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96551258</v>
      </c>
      <c r="W24" s="77">
        <f t="shared" si="4"/>
        <v>51738423</v>
      </c>
      <c r="X24" s="77">
        <f t="shared" si="4"/>
        <v>44812835</v>
      </c>
      <c r="Y24" s="78">
        <f>+IF(W24&lt;&gt;0,(X24/W24)*100,0)</f>
        <v>86.61422672275883</v>
      </c>
      <c r="Z24" s="79">
        <f t="shared" si="4"/>
        <v>48400000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43499134</v>
      </c>
      <c r="C27" s="22">
        <v>0</v>
      </c>
      <c r="D27" s="99">
        <v>46013710</v>
      </c>
      <c r="E27" s="100">
        <v>47475000</v>
      </c>
      <c r="F27" s="100">
        <v>1989687</v>
      </c>
      <c r="G27" s="100">
        <v>1676822</v>
      </c>
      <c r="H27" s="100">
        <v>385283</v>
      </c>
      <c r="I27" s="100">
        <v>4051792</v>
      </c>
      <c r="J27" s="100">
        <v>2111668</v>
      </c>
      <c r="K27" s="100">
        <v>4481493</v>
      </c>
      <c r="L27" s="100">
        <v>1677847</v>
      </c>
      <c r="M27" s="100">
        <v>8271008</v>
      </c>
      <c r="N27" s="100">
        <v>3730406</v>
      </c>
      <c r="O27" s="100">
        <v>3546147</v>
      </c>
      <c r="P27" s="100">
        <v>4310054</v>
      </c>
      <c r="Q27" s="100">
        <v>11586607</v>
      </c>
      <c r="R27" s="100">
        <v>0</v>
      </c>
      <c r="S27" s="100">
        <v>0</v>
      </c>
      <c r="T27" s="100">
        <v>0</v>
      </c>
      <c r="U27" s="100">
        <v>0</v>
      </c>
      <c r="V27" s="100">
        <v>23909407</v>
      </c>
      <c r="W27" s="100">
        <v>35606250</v>
      </c>
      <c r="X27" s="100">
        <v>-11696843</v>
      </c>
      <c r="Y27" s="101">
        <v>-32.85</v>
      </c>
      <c r="Z27" s="102">
        <v>47475000</v>
      </c>
    </row>
    <row r="28" spans="1:26" ht="12.75">
      <c r="A28" s="103" t="s">
        <v>46</v>
      </c>
      <c r="B28" s="19">
        <v>39262522</v>
      </c>
      <c r="C28" s="19">
        <v>0</v>
      </c>
      <c r="D28" s="59">
        <v>35413610</v>
      </c>
      <c r="E28" s="60">
        <v>42745000</v>
      </c>
      <c r="F28" s="60">
        <v>1606335</v>
      </c>
      <c r="G28" s="60">
        <v>1672151</v>
      </c>
      <c r="H28" s="60">
        <v>357666</v>
      </c>
      <c r="I28" s="60">
        <v>3636152</v>
      </c>
      <c r="J28" s="60">
        <v>2072763</v>
      </c>
      <c r="K28" s="60">
        <v>4262884</v>
      </c>
      <c r="L28" s="60">
        <v>1473278</v>
      </c>
      <c r="M28" s="60">
        <v>7808925</v>
      </c>
      <c r="N28" s="60">
        <v>2974911</v>
      </c>
      <c r="O28" s="60">
        <v>3531251</v>
      </c>
      <c r="P28" s="60">
        <v>4264895</v>
      </c>
      <c r="Q28" s="60">
        <v>10771057</v>
      </c>
      <c r="R28" s="60">
        <v>0</v>
      </c>
      <c r="S28" s="60">
        <v>0</v>
      </c>
      <c r="T28" s="60">
        <v>0</v>
      </c>
      <c r="U28" s="60">
        <v>0</v>
      </c>
      <c r="V28" s="60">
        <v>22216134</v>
      </c>
      <c r="W28" s="60">
        <v>32058750</v>
      </c>
      <c r="X28" s="60">
        <v>-9842616</v>
      </c>
      <c r="Y28" s="61">
        <v>-30.7</v>
      </c>
      <c r="Z28" s="62">
        <v>42745000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4236612</v>
      </c>
      <c r="C31" s="19">
        <v>0</v>
      </c>
      <c r="D31" s="59">
        <v>10600100</v>
      </c>
      <c r="E31" s="60">
        <v>4730000</v>
      </c>
      <c r="F31" s="60">
        <v>383352</v>
      </c>
      <c r="G31" s="60">
        <v>4671</v>
      </c>
      <c r="H31" s="60">
        <v>27617</v>
      </c>
      <c r="I31" s="60">
        <v>415640</v>
      </c>
      <c r="J31" s="60">
        <v>38905</v>
      </c>
      <c r="K31" s="60">
        <v>218609</v>
      </c>
      <c r="L31" s="60">
        <v>204569</v>
      </c>
      <c r="M31" s="60">
        <v>462083</v>
      </c>
      <c r="N31" s="60">
        <v>755495</v>
      </c>
      <c r="O31" s="60">
        <v>14896</v>
      </c>
      <c r="P31" s="60">
        <v>45159</v>
      </c>
      <c r="Q31" s="60">
        <v>815550</v>
      </c>
      <c r="R31" s="60">
        <v>0</v>
      </c>
      <c r="S31" s="60">
        <v>0</v>
      </c>
      <c r="T31" s="60">
        <v>0</v>
      </c>
      <c r="U31" s="60">
        <v>0</v>
      </c>
      <c r="V31" s="60">
        <v>1693273</v>
      </c>
      <c r="W31" s="60">
        <v>3547500</v>
      </c>
      <c r="X31" s="60">
        <v>-1854227</v>
      </c>
      <c r="Y31" s="61">
        <v>-52.27</v>
      </c>
      <c r="Z31" s="62">
        <v>4730000</v>
      </c>
    </row>
    <row r="32" spans="1:26" ht="12.75">
      <c r="A32" s="70" t="s">
        <v>54</v>
      </c>
      <c r="B32" s="22">
        <f>SUM(B28:B31)</f>
        <v>43499134</v>
      </c>
      <c r="C32" s="22">
        <f>SUM(C28:C31)</f>
        <v>0</v>
      </c>
      <c r="D32" s="99">
        <f aca="true" t="shared" si="5" ref="D32:Z32">SUM(D28:D31)</f>
        <v>46013710</v>
      </c>
      <c r="E32" s="100">
        <f t="shared" si="5"/>
        <v>47475000</v>
      </c>
      <c r="F32" s="100">
        <f t="shared" si="5"/>
        <v>1989687</v>
      </c>
      <c r="G32" s="100">
        <f t="shared" si="5"/>
        <v>1676822</v>
      </c>
      <c r="H32" s="100">
        <f t="shared" si="5"/>
        <v>385283</v>
      </c>
      <c r="I32" s="100">
        <f t="shared" si="5"/>
        <v>4051792</v>
      </c>
      <c r="J32" s="100">
        <f t="shared" si="5"/>
        <v>2111668</v>
      </c>
      <c r="K32" s="100">
        <f t="shared" si="5"/>
        <v>4481493</v>
      </c>
      <c r="L32" s="100">
        <f t="shared" si="5"/>
        <v>1677847</v>
      </c>
      <c r="M32" s="100">
        <f t="shared" si="5"/>
        <v>8271008</v>
      </c>
      <c r="N32" s="100">
        <f t="shared" si="5"/>
        <v>3730406</v>
      </c>
      <c r="O32" s="100">
        <f t="shared" si="5"/>
        <v>3546147</v>
      </c>
      <c r="P32" s="100">
        <f t="shared" si="5"/>
        <v>4310054</v>
      </c>
      <c r="Q32" s="100">
        <f t="shared" si="5"/>
        <v>11586607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23909407</v>
      </c>
      <c r="W32" s="100">
        <f t="shared" si="5"/>
        <v>35606250</v>
      </c>
      <c r="X32" s="100">
        <f t="shared" si="5"/>
        <v>-11696843</v>
      </c>
      <c r="Y32" s="101">
        <f>+IF(W32&lt;&gt;0,(X32/W32)*100,0)</f>
        <v>-32.85053326312094</v>
      </c>
      <c r="Z32" s="102">
        <f t="shared" si="5"/>
        <v>47475000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86751418</v>
      </c>
      <c r="C35" s="19">
        <v>0</v>
      </c>
      <c r="D35" s="59">
        <v>68118751</v>
      </c>
      <c r="E35" s="60">
        <v>68119000</v>
      </c>
      <c r="F35" s="60">
        <v>206588686</v>
      </c>
      <c r="G35" s="60">
        <v>228737952</v>
      </c>
      <c r="H35" s="60">
        <v>220382618</v>
      </c>
      <c r="I35" s="60">
        <v>220382618</v>
      </c>
      <c r="J35" s="60">
        <v>222916218</v>
      </c>
      <c r="K35" s="60">
        <v>238184264</v>
      </c>
      <c r="L35" s="60">
        <v>237757200</v>
      </c>
      <c r="M35" s="60">
        <v>237757200</v>
      </c>
      <c r="N35" s="60">
        <v>256488695</v>
      </c>
      <c r="O35" s="60">
        <v>256889185</v>
      </c>
      <c r="P35" s="60">
        <v>258401240</v>
      </c>
      <c r="Q35" s="60">
        <v>258401240</v>
      </c>
      <c r="R35" s="60">
        <v>0</v>
      </c>
      <c r="S35" s="60">
        <v>0</v>
      </c>
      <c r="T35" s="60">
        <v>0</v>
      </c>
      <c r="U35" s="60">
        <v>0</v>
      </c>
      <c r="V35" s="60">
        <v>258401240</v>
      </c>
      <c r="W35" s="60">
        <v>51089250</v>
      </c>
      <c r="X35" s="60">
        <v>207311990</v>
      </c>
      <c r="Y35" s="61">
        <v>405.78</v>
      </c>
      <c r="Z35" s="62">
        <v>68119000</v>
      </c>
    </row>
    <row r="36" spans="1:26" ht="12.75">
      <c r="A36" s="58" t="s">
        <v>57</v>
      </c>
      <c r="B36" s="19">
        <v>791880327</v>
      </c>
      <c r="C36" s="19">
        <v>0</v>
      </c>
      <c r="D36" s="59">
        <v>871319020</v>
      </c>
      <c r="E36" s="60">
        <v>867775000</v>
      </c>
      <c r="F36" s="60">
        <v>793550030</v>
      </c>
      <c r="G36" s="60">
        <v>792640778</v>
      </c>
      <c r="H36" s="60">
        <v>793086541</v>
      </c>
      <c r="I36" s="60">
        <v>793086541</v>
      </c>
      <c r="J36" s="60">
        <v>797746406</v>
      </c>
      <c r="K36" s="60">
        <v>802305213</v>
      </c>
      <c r="L36" s="60">
        <v>803828007</v>
      </c>
      <c r="M36" s="60">
        <v>803828007</v>
      </c>
      <c r="N36" s="60">
        <v>807713480</v>
      </c>
      <c r="O36" s="60">
        <v>811259629</v>
      </c>
      <c r="P36" s="60">
        <v>815569681</v>
      </c>
      <c r="Q36" s="60">
        <v>815569681</v>
      </c>
      <c r="R36" s="60">
        <v>0</v>
      </c>
      <c r="S36" s="60">
        <v>0</v>
      </c>
      <c r="T36" s="60">
        <v>0</v>
      </c>
      <c r="U36" s="60">
        <v>0</v>
      </c>
      <c r="V36" s="60">
        <v>815569681</v>
      </c>
      <c r="W36" s="60">
        <v>650831250</v>
      </c>
      <c r="X36" s="60">
        <v>164738431</v>
      </c>
      <c r="Y36" s="61">
        <v>25.31</v>
      </c>
      <c r="Z36" s="62">
        <v>867775000</v>
      </c>
    </row>
    <row r="37" spans="1:26" ht="12.75">
      <c r="A37" s="58" t="s">
        <v>58</v>
      </c>
      <c r="B37" s="19">
        <v>78428655</v>
      </c>
      <c r="C37" s="19">
        <v>0</v>
      </c>
      <c r="D37" s="59">
        <v>70241000</v>
      </c>
      <c r="E37" s="60">
        <v>70241000</v>
      </c>
      <c r="F37" s="60">
        <v>150265030</v>
      </c>
      <c r="G37" s="60">
        <v>171605134</v>
      </c>
      <c r="H37" s="60">
        <v>176306569</v>
      </c>
      <c r="I37" s="60">
        <v>176306569</v>
      </c>
      <c r="J37" s="60">
        <v>169206698</v>
      </c>
      <c r="K37" s="60">
        <v>196087308</v>
      </c>
      <c r="L37" s="60">
        <v>171297574</v>
      </c>
      <c r="M37" s="60">
        <v>171297574</v>
      </c>
      <c r="N37" s="60">
        <v>190569403</v>
      </c>
      <c r="O37" s="60">
        <v>193629817</v>
      </c>
      <c r="P37" s="60">
        <v>180784542</v>
      </c>
      <c r="Q37" s="60">
        <v>180784542</v>
      </c>
      <c r="R37" s="60">
        <v>0</v>
      </c>
      <c r="S37" s="60">
        <v>0</v>
      </c>
      <c r="T37" s="60">
        <v>0</v>
      </c>
      <c r="U37" s="60">
        <v>0</v>
      </c>
      <c r="V37" s="60">
        <v>180784542</v>
      </c>
      <c r="W37" s="60">
        <v>52680750</v>
      </c>
      <c r="X37" s="60">
        <v>128103792</v>
      </c>
      <c r="Y37" s="61">
        <v>243.17</v>
      </c>
      <c r="Z37" s="62">
        <v>70241000</v>
      </c>
    </row>
    <row r="38" spans="1:26" ht="12.75">
      <c r="A38" s="58" t="s">
        <v>59</v>
      </c>
      <c r="B38" s="19">
        <v>94475541</v>
      </c>
      <c r="C38" s="19">
        <v>0</v>
      </c>
      <c r="D38" s="59">
        <v>98331000</v>
      </c>
      <c r="E38" s="60">
        <v>98331000</v>
      </c>
      <c r="F38" s="60">
        <v>96540570</v>
      </c>
      <c r="G38" s="60">
        <v>96540571</v>
      </c>
      <c r="H38" s="60">
        <v>95984881</v>
      </c>
      <c r="I38" s="60">
        <v>95984881</v>
      </c>
      <c r="J38" s="60">
        <v>95984881</v>
      </c>
      <c r="K38" s="60">
        <v>96054881</v>
      </c>
      <c r="L38" s="60">
        <v>95975446</v>
      </c>
      <c r="M38" s="60">
        <v>95975446</v>
      </c>
      <c r="N38" s="60">
        <v>95975446</v>
      </c>
      <c r="O38" s="60">
        <v>95975446</v>
      </c>
      <c r="P38" s="60">
        <v>95389310</v>
      </c>
      <c r="Q38" s="60">
        <v>95389310</v>
      </c>
      <c r="R38" s="60">
        <v>0</v>
      </c>
      <c r="S38" s="60">
        <v>0</v>
      </c>
      <c r="T38" s="60">
        <v>0</v>
      </c>
      <c r="U38" s="60">
        <v>0</v>
      </c>
      <c r="V38" s="60">
        <v>95389310</v>
      </c>
      <c r="W38" s="60">
        <v>73748250</v>
      </c>
      <c r="X38" s="60">
        <v>21641060</v>
      </c>
      <c r="Y38" s="61">
        <v>29.34</v>
      </c>
      <c r="Z38" s="62">
        <v>98331000</v>
      </c>
    </row>
    <row r="39" spans="1:26" ht="12.75">
      <c r="A39" s="58" t="s">
        <v>60</v>
      </c>
      <c r="B39" s="19">
        <v>705727549</v>
      </c>
      <c r="C39" s="19">
        <v>0</v>
      </c>
      <c r="D39" s="59">
        <v>770865771</v>
      </c>
      <c r="E39" s="60">
        <v>767322000</v>
      </c>
      <c r="F39" s="60">
        <v>753333116</v>
      </c>
      <c r="G39" s="60">
        <v>753233025</v>
      </c>
      <c r="H39" s="60">
        <v>741177709</v>
      </c>
      <c r="I39" s="60">
        <v>741177709</v>
      </c>
      <c r="J39" s="60">
        <v>755471045</v>
      </c>
      <c r="K39" s="60">
        <v>748347288</v>
      </c>
      <c r="L39" s="60">
        <v>774312187</v>
      </c>
      <c r="M39" s="60">
        <v>774312187</v>
      </c>
      <c r="N39" s="60">
        <v>777657326</v>
      </c>
      <c r="O39" s="60">
        <v>778543551</v>
      </c>
      <c r="P39" s="60">
        <v>797797069</v>
      </c>
      <c r="Q39" s="60">
        <v>797797069</v>
      </c>
      <c r="R39" s="60">
        <v>0</v>
      </c>
      <c r="S39" s="60">
        <v>0</v>
      </c>
      <c r="T39" s="60">
        <v>0</v>
      </c>
      <c r="U39" s="60">
        <v>0</v>
      </c>
      <c r="V39" s="60">
        <v>797797069</v>
      </c>
      <c r="W39" s="60">
        <v>575491500</v>
      </c>
      <c r="X39" s="60">
        <v>222305569</v>
      </c>
      <c r="Y39" s="61">
        <v>38.63</v>
      </c>
      <c r="Z39" s="62">
        <v>767322000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60095212</v>
      </c>
      <c r="C42" s="19">
        <v>0</v>
      </c>
      <c r="D42" s="59">
        <v>49349869</v>
      </c>
      <c r="E42" s="60">
        <v>8845336</v>
      </c>
      <c r="F42" s="60">
        <v>2063807</v>
      </c>
      <c r="G42" s="60">
        <v>20880541</v>
      </c>
      <c r="H42" s="60">
        <v>-25846699</v>
      </c>
      <c r="I42" s="60">
        <v>-2902351</v>
      </c>
      <c r="J42" s="60">
        <v>1811846</v>
      </c>
      <c r="K42" s="60">
        <v>21514899</v>
      </c>
      <c r="L42" s="60">
        <v>-2886066</v>
      </c>
      <c r="M42" s="60">
        <v>20440679</v>
      </c>
      <c r="N42" s="60">
        <v>6958525</v>
      </c>
      <c r="O42" s="60">
        <v>1788300</v>
      </c>
      <c r="P42" s="60">
        <v>4705929</v>
      </c>
      <c r="Q42" s="60">
        <v>13452754</v>
      </c>
      <c r="R42" s="60">
        <v>0</v>
      </c>
      <c r="S42" s="60">
        <v>0</v>
      </c>
      <c r="T42" s="60">
        <v>0</v>
      </c>
      <c r="U42" s="60">
        <v>0</v>
      </c>
      <c r="V42" s="60">
        <v>30991082</v>
      </c>
      <c r="W42" s="60">
        <v>13148036</v>
      </c>
      <c r="X42" s="60">
        <v>17843046</v>
      </c>
      <c r="Y42" s="61">
        <v>135.71</v>
      </c>
      <c r="Z42" s="62">
        <v>8845336</v>
      </c>
    </row>
    <row r="43" spans="1:26" ht="12.75">
      <c r="A43" s="58" t="s">
        <v>63</v>
      </c>
      <c r="B43" s="19">
        <v>-40636958</v>
      </c>
      <c r="C43" s="19">
        <v>0</v>
      </c>
      <c r="D43" s="59">
        <v>-45910650</v>
      </c>
      <c r="E43" s="60">
        <v>-47476000</v>
      </c>
      <c r="F43" s="60">
        <v>-1989687</v>
      </c>
      <c r="G43" s="60">
        <v>-3693832</v>
      </c>
      <c r="H43" s="60">
        <v>0</v>
      </c>
      <c r="I43" s="60">
        <v>-5683519</v>
      </c>
      <c r="J43" s="60">
        <v>-2361381</v>
      </c>
      <c r="K43" s="60">
        <v>-27088996</v>
      </c>
      <c r="L43" s="60">
        <v>8390672</v>
      </c>
      <c r="M43" s="60">
        <v>-21059705</v>
      </c>
      <c r="N43" s="60">
        <v>-3726985</v>
      </c>
      <c r="O43" s="60">
        <v>4821311</v>
      </c>
      <c r="P43" s="60">
        <v>-4310053</v>
      </c>
      <c r="Q43" s="60">
        <v>-3215727</v>
      </c>
      <c r="R43" s="60">
        <v>0</v>
      </c>
      <c r="S43" s="60">
        <v>0</v>
      </c>
      <c r="T43" s="60">
        <v>0</v>
      </c>
      <c r="U43" s="60">
        <v>0</v>
      </c>
      <c r="V43" s="60">
        <v>-29958951</v>
      </c>
      <c r="W43" s="60">
        <v>-42636702</v>
      </c>
      <c r="X43" s="60">
        <v>12677751</v>
      </c>
      <c r="Y43" s="61">
        <v>-29.73</v>
      </c>
      <c r="Z43" s="62">
        <v>-47476000</v>
      </c>
    </row>
    <row r="44" spans="1:26" ht="12.75">
      <c r="A44" s="58" t="s">
        <v>64</v>
      </c>
      <c r="B44" s="19">
        <v>-1966579</v>
      </c>
      <c r="C44" s="19">
        <v>0</v>
      </c>
      <c r="D44" s="59">
        <v>0</v>
      </c>
      <c r="E44" s="60">
        <v>-1630992</v>
      </c>
      <c r="F44" s="60">
        <v>6426</v>
      </c>
      <c r="G44" s="60">
        <v>16784</v>
      </c>
      <c r="H44" s="60">
        <v>0</v>
      </c>
      <c r="I44" s="60">
        <v>23210</v>
      </c>
      <c r="J44" s="60">
        <v>24429</v>
      </c>
      <c r="K44" s="60">
        <v>10339</v>
      </c>
      <c r="L44" s="60">
        <v>-256000</v>
      </c>
      <c r="M44" s="60">
        <v>-221232</v>
      </c>
      <c r="N44" s="60">
        <v>12310</v>
      </c>
      <c r="O44" s="60">
        <v>21941</v>
      </c>
      <c r="P44" s="60">
        <v>-573013</v>
      </c>
      <c r="Q44" s="60">
        <v>-538762</v>
      </c>
      <c r="R44" s="60">
        <v>0</v>
      </c>
      <c r="S44" s="60">
        <v>0</v>
      </c>
      <c r="T44" s="60">
        <v>0</v>
      </c>
      <c r="U44" s="60">
        <v>0</v>
      </c>
      <c r="V44" s="60">
        <v>-736784</v>
      </c>
      <c r="W44" s="60">
        <v>-1186176</v>
      </c>
      <c r="X44" s="60">
        <v>449392</v>
      </c>
      <c r="Y44" s="61">
        <v>-37.89</v>
      </c>
      <c r="Z44" s="62">
        <v>-1630992</v>
      </c>
    </row>
    <row r="45" spans="1:26" ht="12.75">
      <c r="A45" s="70" t="s">
        <v>65</v>
      </c>
      <c r="B45" s="22">
        <v>48847241</v>
      </c>
      <c r="C45" s="22">
        <v>0</v>
      </c>
      <c r="D45" s="99">
        <v>28978000</v>
      </c>
      <c r="E45" s="100">
        <v>-40261656</v>
      </c>
      <c r="F45" s="100">
        <v>3364803</v>
      </c>
      <c r="G45" s="100">
        <v>20568296</v>
      </c>
      <c r="H45" s="100">
        <v>-5278403</v>
      </c>
      <c r="I45" s="100">
        <v>-5278403</v>
      </c>
      <c r="J45" s="100">
        <v>-5803509</v>
      </c>
      <c r="K45" s="100">
        <v>-11367267</v>
      </c>
      <c r="L45" s="100">
        <v>-6118661</v>
      </c>
      <c r="M45" s="100">
        <v>-6118661</v>
      </c>
      <c r="N45" s="100">
        <v>-2874811</v>
      </c>
      <c r="O45" s="100">
        <v>3756741</v>
      </c>
      <c r="P45" s="100">
        <v>3579604</v>
      </c>
      <c r="Q45" s="100">
        <v>3579604</v>
      </c>
      <c r="R45" s="100">
        <v>0</v>
      </c>
      <c r="S45" s="100">
        <v>0</v>
      </c>
      <c r="T45" s="100">
        <v>0</v>
      </c>
      <c r="U45" s="100">
        <v>0</v>
      </c>
      <c r="V45" s="100">
        <v>3579604</v>
      </c>
      <c r="W45" s="100">
        <v>-30674842</v>
      </c>
      <c r="X45" s="100">
        <v>34254446</v>
      </c>
      <c r="Y45" s="101">
        <v>-111.67</v>
      </c>
      <c r="Z45" s="102">
        <v>-40261656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-3830293</v>
      </c>
      <c r="C49" s="52">
        <v>0</v>
      </c>
      <c r="D49" s="129">
        <v>15742592</v>
      </c>
      <c r="E49" s="54">
        <v>7358057</v>
      </c>
      <c r="F49" s="54">
        <v>0</v>
      </c>
      <c r="G49" s="54">
        <v>0</v>
      </c>
      <c r="H49" s="54">
        <v>0</v>
      </c>
      <c r="I49" s="54">
        <v>108974963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128245319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11619601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11619601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89.10924192936756</v>
      </c>
      <c r="C58" s="5">
        <f>IF(C67=0,0,+(C76/C67)*100)</f>
        <v>0</v>
      </c>
      <c r="D58" s="6">
        <f aca="true" t="shared" si="6" ref="D58:Z58">IF(D67=0,0,+(D76/D67)*100)</f>
        <v>100</v>
      </c>
      <c r="E58" s="7">
        <f t="shared" si="6"/>
        <v>87.8807770613649</v>
      </c>
      <c r="F58" s="7">
        <f t="shared" si="6"/>
        <v>99.67482843448151</v>
      </c>
      <c r="G58" s="7">
        <f t="shared" si="6"/>
        <v>79.68712720860583</v>
      </c>
      <c r="H58" s="7">
        <f t="shared" si="6"/>
        <v>68.05870584758357</v>
      </c>
      <c r="I58" s="7">
        <f t="shared" si="6"/>
        <v>82.83120137551522</v>
      </c>
      <c r="J58" s="7">
        <f t="shared" si="6"/>
        <v>99.99304886573978</v>
      </c>
      <c r="K58" s="7">
        <f t="shared" si="6"/>
        <v>77.99044588347948</v>
      </c>
      <c r="L58" s="7">
        <f t="shared" si="6"/>
        <v>78.05691321096221</v>
      </c>
      <c r="M58" s="7">
        <f t="shared" si="6"/>
        <v>85.39671503804345</v>
      </c>
      <c r="N58" s="7">
        <f t="shared" si="6"/>
        <v>79.68225854750838</v>
      </c>
      <c r="O58" s="7">
        <f t="shared" si="6"/>
        <v>83.2200356243877</v>
      </c>
      <c r="P58" s="7">
        <f t="shared" si="6"/>
        <v>79.55361056330487</v>
      </c>
      <c r="Q58" s="7">
        <f t="shared" si="6"/>
        <v>80.81167750651659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82.9958940279394</v>
      </c>
      <c r="W58" s="7">
        <f t="shared" si="6"/>
        <v>90.51141898018085</v>
      </c>
      <c r="X58" s="7">
        <f t="shared" si="6"/>
        <v>0</v>
      </c>
      <c r="Y58" s="7">
        <f t="shared" si="6"/>
        <v>0</v>
      </c>
      <c r="Z58" s="8">
        <f t="shared" si="6"/>
        <v>87.8807770613649</v>
      </c>
    </row>
    <row r="59" spans="1:26" ht="12.75">
      <c r="A59" s="37" t="s">
        <v>31</v>
      </c>
      <c r="B59" s="9">
        <f aca="true" t="shared" si="7" ref="B59:Z66">IF(B68=0,0,+(B77/B68)*100)</f>
        <v>90.82043590223589</v>
      </c>
      <c r="C59" s="9">
        <f t="shared" si="7"/>
        <v>0</v>
      </c>
      <c r="D59" s="2">
        <f t="shared" si="7"/>
        <v>100</v>
      </c>
      <c r="E59" s="10">
        <f t="shared" si="7"/>
        <v>75.78706950439053</v>
      </c>
      <c r="F59" s="10">
        <f t="shared" si="7"/>
        <v>87.65176693034697</v>
      </c>
      <c r="G59" s="10">
        <f t="shared" si="7"/>
        <v>69.0807234057875</v>
      </c>
      <c r="H59" s="10">
        <f t="shared" si="7"/>
        <v>72.19655481115406</v>
      </c>
      <c r="I59" s="10">
        <f t="shared" si="7"/>
        <v>77.2626610521296</v>
      </c>
      <c r="J59" s="10">
        <f t="shared" si="7"/>
        <v>100</v>
      </c>
      <c r="K59" s="10">
        <f t="shared" si="7"/>
        <v>106.91039570744907</v>
      </c>
      <c r="L59" s="10">
        <f t="shared" si="7"/>
        <v>90.00308902438381</v>
      </c>
      <c r="M59" s="10">
        <f t="shared" si="7"/>
        <v>98.52466370080533</v>
      </c>
      <c r="N59" s="10">
        <f t="shared" si="7"/>
        <v>93.63548372743081</v>
      </c>
      <c r="O59" s="10">
        <f t="shared" si="7"/>
        <v>90.01678187741959</v>
      </c>
      <c r="P59" s="10">
        <f t="shared" si="7"/>
        <v>99.07818567624761</v>
      </c>
      <c r="Q59" s="10">
        <f t="shared" si="7"/>
        <v>93.957618075094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88.3627126243352</v>
      </c>
      <c r="W59" s="10">
        <f t="shared" si="7"/>
        <v>74.31740466738967</v>
      </c>
      <c r="X59" s="10">
        <f t="shared" si="7"/>
        <v>0</v>
      </c>
      <c r="Y59" s="10">
        <f t="shared" si="7"/>
        <v>0</v>
      </c>
      <c r="Z59" s="11">
        <f t="shared" si="7"/>
        <v>75.78706950439053</v>
      </c>
    </row>
    <row r="60" spans="1:26" ht="12.75">
      <c r="A60" s="38" t="s">
        <v>32</v>
      </c>
      <c r="B60" s="12">
        <f t="shared" si="7"/>
        <v>87.17632519335311</v>
      </c>
      <c r="C60" s="12">
        <f t="shared" si="7"/>
        <v>0</v>
      </c>
      <c r="D60" s="3">
        <f t="shared" si="7"/>
        <v>100</v>
      </c>
      <c r="E60" s="13">
        <f t="shared" si="7"/>
        <v>100.00040155096403</v>
      </c>
      <c r="F60" s="13">
        <f t="shared" si="7"/>
        <v>111.8475325585119</v>
      </c>
      <c r="G60" s="13">
        <f t="shared" si="7"/>
        <v>94.79674823558898</v>
      </c>
      <c r="H60" s="13">
        <f t="shared" si="7"/>
        <v>63.293900966878624</v>
      </c>
      <c r="I60" s="13">
        <f t="shared" si="7"/>
        <v>88.15635644990482</v>
      </c>
      <c r="J60" s="13">
        <f t="shared" si="7"/>
        <v>99.98748070238243</v>
      </c>
      <c r="K60" s="13">
        <f t="shared" si="7"/>
        <v>63.25783539808896</v>
      </c>
      <c r="L60" s="13">
        <f t="shared" si="7"/>
        <v>73.119373441714</v>
      </c>
      <c r="M60" s="13">
        <f t="shared" si="7"/>
        <v>78.22275558842163</v>
      </c>
      <c r="N60" s="13">
        <f t="shared" si="7"/>
        <v>70.76400978767313</v>
      </c>
      <c r="O60" s="13">
        <f t="shared" si="7"/>
        <v>76.96511125115694</v>
      </c>
      <c r="P60" s="13">
        <f t="shared" si="7"/>
        <v>67.00229474536185</v>
      </c>
      <c r="Q60" s="13">
        <f t="shared" si="7"/>
        <v>71.40892167202286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79.17807196796579</v>
      </c>
      <c r="W60" s="13">
        <f t="shared" si="7"/>
        <v>110.34534953251642</v>
      </c>
      <c r="X60" s="13">
        <f t="shared" si="7"/>
        <v>0</v>
      </c>
      <c r="Y60" s="13">
        <f t="shared" si="7"/>
        <v>0</v>
      </c>
      <c r="Z60" s="14">
        <f t="shared" si="7"/>
        <v>100.00040155096403</v>
      </c>
    </row>
    <row r="61" spans="1:26" ht="12.75">
      <c r="A61" s="39" t="s">
        <v>103</v>
      </c>
      <c r="B61" s="12">
        <f t="shared" si="7"/>
        <v>80.63042180471467</v>
      </c>
      <c r="C61" s="12">
        <f t="shared" si="7"/>
        <v>0</v>
      </c>
      <c r="D61" s="3">
        <f t="shared" si="7"/>
        <v>100</v>
      </c>
      <c r="E61" s="13">
        <f t="shared" si="7"/>
        <v>100.0007827721757</v>
      </c>
      <c r="F61" s="13">
        <f t="shared" si="7"/>
        <v>128.38911082675702</v>
      </c>
      <c r="G61" s="13">
        <f t="shared" si="7"/>
        <v>122.31777810751538</v>
      </c>
      <c r="H61" s="13">
        <f t="shared" si="7"/>
        <v>89.0789630700763</v>
      </c>
      <c r="I61" s="13">
        <f t="shared" si="7"/>
        <v>111.87761431415468</v>
      </c>
      <c r="J61" s="13">
        <f t="shared" si="7"/>
        <v>100</v>
      </c>
      <c r="K61" s="13">
        <f t="shared" si="7"/>
        <v>58.66633726710499</v>
      </c>
      <c r="L61" s="13">
        <f t="shared" si="7"/>
        <v>83.77704454214043</v>
      </c>
      <c r="M61" s="13">
        <f t="shared" si="7"/>
        <v>80.322177174414</v>
      </c>
      <c r="N61" s="13">
        <f t="shared" si="7"/>
        <v>75.82610215106313</v>
      </c>
      <c r="O61" s="13">
        <f t="shared" si="7"/>
        <v>81.97738571095272</v>
      </c>
      <c r="P61" s="13">
        <f t="shared" si="7"/>
        <v>63.393777127634024</v>
      </c>
      <c r="Q61" s="13">
        <f t="shared" si="7"/>
        <v>73.00684153598415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86.162406801199</v>
      </c>
      <c r="W61" s="13">
        <f t="shared" si="7"/>
        <v>96.37657344955196</v>
      </c>
      <c r="X61" s="13">
        <f t="shared" si="7"/>
        <v>0</v>
      </c>
      <c r="Y61" s="13">
        <f t="shared" si="7"/>
        <v>0</v>
      </c>
      <c r="Z61" s="14">
        <f t="shared" si="7"/>
        <v>100.0007827721757</v>
      </c>
    </row>
    <row r="62" spans="1:26" ht="12.75">
      <c r="A62" s="39" t="s">
        <v>104</v>
      </c>
      <c r="B62" s="12">
        <f t="shared" si="7"/>
        <v>80.63041824313922</v>
      </c>
      <c r="C62" s="12">
        <f t="shared" si="7"/>
        <v>0</v>
      </c>
      <c r="D62" s="3">
        <f t="shared" si="7"/>
        <v>100</v>
      </c>
      <c r="E62" s="13">
        <f t="shared" si="7"/>
        <v>100.00029977794227</v>
      </c>
      <c r="F62" s="13">
        <f t="shared" si="7"/>
        <v>97.27122389138259</v>
      </c>
      <c r="G62" s="13">
        <f t="shared" si="7"/>
        <v>84.4875602177076</v>
      </c>
      <c r="H62" s="13">
        <f t="shared" si="7"/>
        <v>38.1569685110115</v>
      </c>
      <c r="I62" s="13">
        <f t="shared" si="7"/>
        <v>67.71659331302611</v>
      </c>
      <c r="J62" s="13">
        <f t="shared" si="7"/>
        <v>100</v>
      </c>
      <c r="K62" s="13">
        <f t="shared" si="7"/>
        <v>81.2930540412245</v>
      </c>
      <c r="L62" s="13">
        <f t="shared" si="7"/>
        <v>65.12023344214788</v>
      </c>
      <c r="M62" s="13">
        <f t="shared" si="7"/>
        <v>77.75616575386076</v>
      </c>
      <c r="N62" s="13">
        <f t="shared" si="7"/>
        <v>68.73468264526262</v>
      </c>
      <c r="O62" s="13">
        <f t="shared" si="7"/>
        <v>67.98656301353405</v>
      </c>
      <c r="P62" s="13">
        <f t="shared" si="7"/>
        <v>73.48411960909246</v>
      </c>
      <c r="Q62" s="13">
        <f t="shared" si="7"/>
        <v>69.97210668094932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70.8143432985913</v>
      </c>
      <c r="W62" s="13">
        <f t="shared" si="7"/>
        <v>96.9697149137059</v>
      </c>
      <c r="X62" s="13">
        <f t="shared" si="7"/>
        <v>0</v>
      </c>
      <c r="Y62" s="13">
        <f t="shared" si="7"/>
        <v>0</v>
      </c>
      <c r="Z62" s="14">
        <f t="shared" si="7"/>
        <v>100.00029977794227</v>
      </c>
    </row>
    <row r="63" spans="1:26" ht="12.75">
      <c r="A63" s="39" t="s">
        <v>105</v>
      </c>
      <c r="B63" s="12">
        <f t="shared" si="7"/>
        <v>80.63469261027889</v>
      </c>
      <c r="C63" s="12">
        <f t="shared" si="7"/>
        <v>0</v>
      </c>
      <c r="D63" s="3">
        <f t="shared" si="7"/>
        <v>100</v>
      </c>
      <c r="E63" s="13">
        <f t="shared" si="7"/>
        <v>99.99027149321267</v>
      </c>
      <c r="F63" s="13">
        <f t="shared" si="7"/>
        <v>99.05361889556606</v>
      </c>
      <c r="G63" s="13">
        <f t="shared" si="7"/>
        <v>79.5328035309723</v>
      </c>
      <c r="H63" s="13">
        <f t="shared" si="7"/>
        <v>80.74995009837748</v>
      </c>
      <c r="I63" s="13">
        <f t="shared" si="7"/>
        <v>87.3327027534438</v>
      </c>
      <c r="J63" s="13">
        <f t="shared" si="7"/>
        <v>100</v>
      </c>
      <c r="K63" s="13">
        <f t="shared" si="7"/>
        <v>63.623009332434435</v>
      </c>
      <c r="L63" s="13">
        <f t="shared" si="7"/>
        <v>59.665756571959115</v>
      </c>
      <c r="M63" s="13">
        <f t="shared" si="7"/>
        <v>76.08967787341865</v>
      </c>
      <c r="N63" s="13">
        <f t="shared" si="7"/>
        <v>65.3931689908309</v>
      </c>
      <c r="O63" s="13">
        <f t="shared" si="7"/>
        <v>84.88356304355877</v>
      </c>
      <c r="P63" s="13">
        <f t="shared" si="7"/>
        <v>62.497992688962256</v>
      </c>
      <c r="Q63" s="13">
        <f t="shared" si="7"/>
        <v>70.28970327287067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77.90346938937752</v>
      </c>
      <c r="W63" s="13">
        <f t="shared" si="7"/>
        <v>974.065493768335</v>
      </c>
      <c r="X63" s="13">
        <f t="shared" si="7"/>
        <v>0</v>
      </c>
      <c r="Y63" s="13">
        <f t="shared" si="7"/>
        <v>0</v>
      </c>
      <c r="Z63" s="14">
        <f t="shared" si="7"/>
        <v>99.99027149321267</v>
      </c>
    </row>
    <row r="64" spans="1:26" ht="12.75">
      <c r="A64" s="39" t="s">
        <v>106</v>
      </c>
      <c r="B64" s="12">
        <f t="shared" si="7"/>
        <v>80.62465842285482</v>
      </c>
      <c r="C64" s="12">
        <f t="shared" si="7"/>
        <v>0</v>
      </c>
      <c r="D64" s="3">
        <f t="shared" si="7"/>
        <v>100</v>
      </c>
      <c r="E64" s="13">
        <f t="shared" si="7"/>
        <v>100.00488437432462</v>
      </c>
      <c r="F64" s="13">
        <f t="shared" si="7"/>
        <v>96.88470219793761</v>
      </c>
      <c r="G64" s="13">
        <f t="shared" si="7"/>
        <v>70.16771779374507</v>
      </c>
      <c r="H64" s="13">
        <f t="shared" si="7"/>
        <v>71.09942112398734</v>
      </c>
      <c r="I64" s="13">
        <f t="shared" si="7"/>
        <v>80.60958305407769</v>
      </c>
      <c r="J64" s="13">
        <f t="shared" si="7"/>
        <v>99.88718996714671</v>
      </c>
      <c r="K64" s="13">
        <f t="shared" si="7"/>
        <v>71.7217281749394</v>
      </c>
      <c r="L64" s="13">
        <f t="shared" si="7"/>
        <v>70.41739027415124</v>
      </c>
      <c r="M64" s="13">
        <f t="shared" si="7"/>
        <v>80.77796855366095</v>
      </c>
      <c r="N64" s="13">
        <f t="shared" si="7"/>
        <v>75.64466277455094</v>
      </c>
      <c r="O64" s="13">
        <f t="shared" si="7"/>
        <v>72.73622772560766</v>
      </c>
      <c r="P64" s="13">
        <f t="shared" si="7"/>
        <v>73.03886779452986</v>
      </c>
      <c r="Q64" s="13">
        <f t="shared" si="7"/>
        <v>73.80862297361492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78.47273556273166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100.00488437432462</v>
      </c>
    </row>
    <row r="65" spans="1:26" ht="12.75">
      <c r="A65" s="39" t="s">
        <v>107</v>
      </c>
      <c r="B65" s="12">
        <f t="shared" si="7"/>
        <v>41061.76652254478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2.4506900107505647</v>
      </c>
      <c r="H65" s="13">
        <f t="shared" si="7"/>
        <v>3.663018441630845</v>
      </c>
      <c r="I65" s="13">
        <f t="shared" si="7"/>
        <v>23.49840144437649</v>
      </c>
      <c r="J65" s="13">
        <f t="shared" si="7"/>
        <v>0</v>
      </c>
      <c r="K65" s="13">
        <f t="shared" si="7"/>
        <v>3.1430810687599724</v>
      </c>
      <c r="L65" s="13">
        <f t="shared" si="7"/>
        <v>6.0791299892878765</v>
      </c>
      <c r="M65" s="13">
        <f t="shared" si="7"/>
        <v>4.168063947710186</v>
      </c>
      <c r="N65" s="13">
        <f t="shared" si="7"/>
        <v>3.4850088426626584</v>
      </c>
      <c r="O65" s="13">
        <f t="shared" si="7"/>
        <v>0</v>
      </c>
      <c r="P65" s="13">
        <f t="shared" si="7"/>
        <v>0</v>
      </c>
      <c r="Q65" s="13">
        <f t="shared" si="7"/>
        <v>10.1847478720727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13.430044510832575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100</v>
      </c>
      <c r="C66" s="15">
        <f t="shared" si="7"/>
        <v>0</v>
      </c>
      <c r="D66" s="4">
        <f t="shared" si="7"/>
        <v>100</v>
      </c>
      <c r="E66" s="16">
        <f t="shared" si="7"/>
        <v>100.00376203131036</v>
      </c>
      <c r="F66" s="16">
        <f t="shared" si="7"/>
        <v>142.89331691180837</v>
      </c>
      <c r="G66" s="16">
        <f t="shared" si="7"/>
        <v>0</v>
      </c>
      <c r="H66" s="16">
        <f t="shared" si="7"/>
        <v>108.81079162229321</v>
      </c>
      <c r="I66" s="16">
        <f t="shared" si="7"/>
        <v>89.64504036952307</v>
      </c>
      <c r="J66" s="16">
        <f t="shared" si="7"/>
        <v>100</v>
      </c>
      <c r="K66" s="16">
        <f t="shared" si="7"/>
        <v>43.077295079219915</v>
      </c>
      <c r="L66" s="16">
        <f t="shared" si="7"/>
        <v>18.64213557466728</v>
      </c>
      <c r="M66" s="16">
        <f t="shared" si="7"/>
        <v>47.86497247376553</v>
      </c>
      <c r="N66" s="16">
        <f t="shared" si="7"/>
        <v>64.64376160606987</v>
      </c>
      <c r="O66" s="16">
        <f t="shared" si="7"/>
        <v>99.99980270919731</v>
      </c>
      <c r="P66" s="16">
        <f t="shared" si="7"/>
        <v>100.65030004068349</v>
      </c>
      <c r="Q66" s="16">
        <f t="shared" si="7"/>
        <v>85.56718515433273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73.67322635626708</v>
      </c>
      <c r="W66" s="16">
        <f t="shared" si="7"/>
        <v>81.26365062085951</v>
      </c>
      <c r="X66" s="16">
        <f t="shared" si="7"/>
        <v>0</v>
      </c>
      <c r="Y66" s="16">
        <f t="shared" si="7"/>
        <v>0</v>
      </c>
      <c r="Z66" s="17">
        <f t="shared" si="7"/>
        <v>100.00376203131036</v>
      </c>
    </row>
    <row r="67" spans="1:26" ht="12.75" hidden="1">
      <c r="A67" s="41" t="s">
        <v>286</v>
      </c>
      <c r="B67" s="24">
        <v>201325765</v>
      </c>
      <c r="C67" s="24"/>
      <c r="D67" s="25">
        <v>205286634</v>
      </c>
      <c r="E67" s="26">
        <v>201352695</v>
      </c>
      <c r="F67" s="26">
        <v>21829707</v>
      </c>
      <c r="G67" s="26">
        <v>17997666</v>
      </c>
      <c r="H67" s="26">
        <v>21059776</v>
      </c>
      <c r="I67" s="26">
        <v>60887149</v>
      </c>
      <c r="J67" s="26">
        <v>17709340</v>
      </c>
      <c r="K67" s="26">
        <v>17807612</v>
      </c>
      <c r="L67" s="26">
        <v>17248895</v>
      </c>
      <c r="M67" s="26">
        <v>52765847</v>
      </c>
      <c r="N67" s="26">
        <v>18373366</v>
      </c>
      <c r="O67" s="26">
        <v>17681146</v>
      </c>
      <c r="P67" s="26">
        <v>17353054</v>
      </c>
      <c r="Q67" s="26">
        <v>53407566</v>
      </c>
      <c r="R67" s="26"/>
      <c r="S67" s="26"/>
      <c r="T67" s="26"/>
      <c r="U67" s="26"/>
      <c r="V67" s="26">
        <v>167060562</v>
      </c>
      <c r="W67" s="26">
        <v>144030419</v>
      </c>
      <c r="X67" s="26"/>
      <c r="Y67" s="25"/>
      <c r="Z67" s="27">
        <v>201352695</v>
      </c>
    </row>
    <row r="68" spans="1:26" ht="12.75" hidden="1">
      <c r="A68" s="37" t="s">
        <v>31</v>
      </c>
      <c r="B68" s="19">
        <v>83109186</v>
      </c>
      <c r="C68" s="19"/>
      <c r="D68" s="20">
        <v>99663588</v>
      </c>
      <c r="E68" s="21">
        <v>100785000</v>
      </c>
      <c r="F68" s="21">
        <v>11652242</v>
      </c>
      <c r="G68" s="21">
        <v>9109576</v>
      </c>
      <c r="H68" s="21">
        <v>9183067</v>
      </c>
      <c r="I68" s="21">
        <v>29944885</v>
      </c>
      <c r="J68" s="21">
        <v>7430558</v>
      </c>
      <c r="K68" s="21">
        <v>6203118</v>
      </c>
      <c r="L68" s="21">
        <v>7390683</v>
      </c>
      <c r="M68" s="21">
        <v>21024359</v>
      </c>
      <c r="N68" s="21">
        <v>7348901</v>
      </c>
      <c r="O68" s="21">
        <v>7579009</v>
      </c>
      <c r="P68" s="21">
        <v>6295194</v>
      </c>
      <c r="Q68" s="21">
        <v>21223104</v>
      </c>
      <c r="R68" s="21"/>
      <c r="S68" s="21"/>
      <c r="T68" s="21"/>
      <c r="U68" s="21"/>
      <c r="V68" s="21">
        <v>72192348</v>
      </c>
      <c r="W68" s="21">
        <v>74747691</v>
      </c>
      <c r="X68" s="21"/>
      <c r="Y68" s="20"/>
      <c r="Z68" s="23">
        <v>100785000</v>
      </c>
    </row>
    <row r="69" spans="1:26" ht="12.75" hidden="1">
      <c r="A69" s="38" t="s">
        <v>32</v>
      </c>
      <c r="B69" s="19">
        <v>111487863</v>
      </c>
      <c r="C69" s="19"/>
      <c r="D69" s="20">
        <v>98118505</v>
      </c>
      <c r="E69" s="21">
        <v>94135000</v>
      </c>
      <c r="F69" s="21">
        <v>9655386</v>
      </c>
      <c r="G69" s="21">
        <v>8490652</v>
      </c>
      <c r="H69" s="21">
        <v>11468244</v>
      </c>
      <c r="I69" s="21">
        <v>29614282</v>
      </c>
      <c r="J69" s="21">
        <v>9832820</v>
      </c>
      <c r="K69" s="21">
        <v>11186796</v>
      </c>
      <c r="L69" s="21">
        <v>9131026</v>
      </c>
      <c r="M69" s="21">
        <v>30150642</v>
      </c>
      <c r="N69" s="21">
        <v>10334632</v>
      </c>
      <c r="O69" s="21">
        <v>9595271</v>
      </c>
      <c r="P69" s="21">
        <v>10585924</v>
      </c>
      <c r="Q69" s="21">
        <v>30515827</v>
      </c>
      <c r="R69" s="21"/>
      <c r="S69" s="21"/>
      <c r="T69" s="21"/>
      <c r="U69" s="21"/>
      <c r="V69" s="21">
        <v>90280751</v>
      </c>
      <c r="W69" s="21">
        <v>63654321</v>
      </c>
      <c r="X69" s="21"/>
      <c r="Y69" s="20"/>
      <c r="Z69" s="23">
        <v>94135000</v>
      </c>
    </row>
    <row r="70" spans="1:26" ht="12.75" hidden="1">
      <c r="A70" s="39" t="s">
        <v>103</v>
      </c>
      <c r="B70" s="19">
        <v>57185871</v>
      </c>
      <c r="C70" s="19"/>
      <c r="D70" s="20">
        <v>58510460</v>
      </c>
      <c r="E70" s="21">
        <v>58510000</v>
      </c>
      <c r="F70" s="21">
        <v>4125529</v>
      </c>
      <c r="G70" s="21">
        <v>3430337</v>
      </c>
      <c r="H70" s="21">
        <v>4558688</v>
      </c>
      <c r="I70" s="21">
        <v>12114554</v>
      </c>
      <c r="J70" s="21">
        <v>6552463</v>
      </c>
      <c r="K70" s="21">
        <v>6658580</v>
      </c>
      <c r="L70" s="21">
        <v>4416649</v>
      </c>
      <c r="M70" s="21">
        <v>17627692</v>
      </c>
      <c r="N70" s="21">
        <v>5013242</v>
      </c>
      <c r="O70" s="21">
        <v>4847643</v>
      </c>
      <c r="P70" s="21">
        <v>5993888</v>
      </c>
      <c r="Q70" s="21">
        <v>15854773</v>
      </c>
      <c r="R70" s="21"/>
      <c r="S70" s="21"/>
      <c r="T70" s="21"/>
      <c r="U70" s="21"/>
      <c r="V70" s="21">
        <v>45597019</v>
      </c>
      <c r="W70" s="21">
        <v>42773297</v>
      </c>
      <c r="X70" s="21"/>
      <c r="Y70" s="20"/>
      <c r="Z70" s="23">
        <v>58510000</v>
      </c>
    </row>
    <row r="71" spans="1:26" ht="12.75" hidden="1">
      <c r="A71" s="39" t="s">
        <v>104</v>
      </c>
      <c r="B71" s="19">
        <v>31736994</v>
      </c>
      <c r="C71" s="19"/>
      <c r="D71" s="20">
        <v>27020076</v>
      </c>
      <c r="E71" s="21">
        <v>27020000</v>
      </c>
      <c r="F71" s="21">
        <v>3238155</v>
      </c>
      <c r="G71" s="21">
        <v>2846754</v>
      </c>
      <c r="H71" s="21">
        <v>4852744</v>
      </c>
      <c r="I71" s="21">
        <v>10937653</v>
      </c>
      <c r="J71" s="21">
        <v>1115561</v>
      </c>
      <c r="K71" s="21">
        <v>2235127</v>
      </c>
      <c r="L71" s="21">
        <v>2589421</v>
      </c>
      <c r="M71" s="21">
        <v>5940109</v>
      </c>
      <c r="N71" s="21">
        <v>3045157</v>
      </c>
      <c r="O71" s="21">
        <v>2946494</v>
      </c>
      <c r="P71" s="21">
        <v>2738755</v>
      </c>
      <c r="Q71" s="21">
        <v>8730406</v>
      </c>
      <c r="R71" s="21"/>
      <c r="S71" s="21"/>
      <c r="T71" s="21"/>
      <c r="U71" s="21"/>
      <c r="V71" s="21">
        <v>25608168</v>
      </c>
      <c r="W71" s="21">
        <v>20265057</v>
      </c>
      <c r="X71" s="21"/>
      <c r="Y71" s="20"/>
      <c r="Z71" s="23">
        <v>27020000</v>
      </c>
    </row>
    <row r="72" spans="1:26" ht="12.75" hidden="1">
      <c r="A72" s="39" t="s">
        <v>105</v>
      </c>
      <c r="B72" s="19">
        <v>8549619</v>
      </c>
      <c r="C72" s="19"/>
      <c r="D72" s="20">
        <v>3977611</v>
      </c>
      <c r="E72" s="21">
        <v>3978000</v>
      </c>
      <c r="F72" s="21">
        <v>960818</v>
      </c>
      <c r="G72" s="21">
        <v>851890</v>
      </c>
      <c r="H72" s="21">
        <v>701380</v>
      </c>
      <c r="I72" s="21">
        <v>2514088</v>
      </c>
      <c r="J72" s="21">
        <v>1073581</v>
      </c>
      <c r="K72" s="21">
        <v>887014</v>
      </c>
      <c r="L72" s="21">
        <v>889651</v>
      </c>
      <c r="M72" s="21">
        <v>2850246</v>
      </c>
      <c r="N72" s="21">
        <v>914594</v>
      </c>
      <c r="O72" s="21">
        <v>729107</v>
      </c>
      <c r="P72" s="21">
        <v>790859</v>
      </c>
      <c r="Q72" s="21">
        <v>2434560</v>
      </c>
      <c r="R72" s="21"/>
      <c r="S72" s="21"/>
      <c r="T72" s="21"/>
      <c r="U72" s="21"/>
      <c r="V72" s="21">
        <v>7798894</v>
      </c>
      <c r="W72" s="21">
        <v>615967</v>
      </c>
      <c r="X72" s="21"/>
      <c r="Y72" s="20"/>
      <c r="Z72" s="23">
        <v>3978000</v>
      </c>
    </row>
    <row r="73" spans="1:26" ht="12.75" hidden="1">
      <c r="A73" s="39" t="s">
        <v>106</v>
      </c>
      <c r="B73" s="19">
        <v>13997570</v>
      </c>
      <c r="C73" s="19"/>
      <c r="D73" s="20">
        <v>8610358</v>
      </c>
      <c r="E73" s="21">
        <v>4627000</v>
      </c>
      <c r="F73" s="21">
        <v>1330884</v>
      </c>
      <c r="G73" s="21">
        <v>1088197</v>
      </c>
      <c r="H73" s="21">
        <v>1082788</v>
      </c>
      <c r="I73" s="21">
        <v>3501869</v>
      </c>
      <c r="J73" s="21">
        <v>1091215</v>
      </c>
      <c r="K73" s="21">
        <v>1085816</v>
      </c>
      <c r="L73" s="21">
        <v>1063537</v>
      </c>
      <c r="M73" s="21">
        <v>3240568</v>
      </c>
      <c r="N73" s="21">
        <v>1071568</v>
      </c>
      <c r="O73" s="21">
        <v>1072027</v>
      </c>
      <c r="P73" s="21">
        <v>1062422</v>
      </c>
      <c r="Q73" s="21">
        <v>3206017</v>
      </c>
      <c r="R73" s="21"/>
      <c r="S73" s="21"/>
      <c r="T73" s="21"/>
      <c r="U73" s="21"/>
      <c r="V73" s="21">
        <v>9948454</v>
      </c>
      <c r="W73" s="21"/>
      <c r="X73" s="21"/>
      <c r="Y73" s="20"/>
      <c r="Z73" s="23">
        <v>4627000</v>
      </c>
    </row>
    <row r="74" spans="1:26" ht="12.75" hidden="1">
      <c r="A74" s="39" t="s">
        <v>107</v>
      </c>
      <c r="B74" s="19">
        <v>17809</v>
      </c>
      <c r="C74" s="19"/>
      <c r="D74" s="20"/>
      <c r="E74" s="21"/>
      <c r="F74" s="21"/>
      <c r="G74" s="21">
        <v>273474</v>
      </c>
      <c r="H74" s="21">
        <v>272644</v>
      </c>
      <c r="I74" s="21">
        <v>546118</v>
      </c>
      <c r="J74" s="21"/>
      <c r="K74" s="21">
        <v>320259</v>
      </c>
      <c r="L74" s="21">
        <v>171768</v>
      </c>
      <c r="M74" s="21">
        <v>492027</v>
      </c>
      <c r="N74" s="21">
        <v>290071</v>
      </c>
      <c r="O74" s="21"/>
      <c r="P74" s="21"/>
      <c r="Q74" s="21">
        <v>290071</v>
      </c>
      <c r="R74" s="21"/>
      <c r="S74" s="21"/>
      <c r="T74" s="21"/>
      <c r="U74" s="21"/>
      <c r="V74" s="21">
        <v>1328216</v>
      </c>
      <c r="W74" s="21"/>
      <c r="X74" s="21"/>
      <c r="Y74" s="20"/>
      <c r="Z74" s="23"/>
    </row>
    <row r="75" spans="1:26" ht="12.75" hidden="1">
      <c r="A75" s="40" t="s">
        <v>110</v>
      </c>
      <c r="B75" s="28">
        <v>6728716</v>
      </c>
      <c r="C75" s="28"/>
      <c r="D75" s="29">
        <v>7504541</v>
      </c>
      <c r="E75" s="30">
        <v>6432695</v>
      </c>
      <c r="F75" s="30">
        <v>522079</v>
      </c>
      <c r="G75" s="30">
        <v>397438</v>
      </c>
      <c r="H75" s="30">
        <v>408465</v>
      </c>
      <c r="I75" s="30">
        <v>1327982</v>
      </c>
      <c r="J75" s="30">
        <v>445962</v>
      </c>
      <c r="K75" s="30">
        <v>417698</v>
      </c>
      <c r="L75" s="30">
        <v>727186</v>
      </c>
      <c r="M75" s="30">
        <v>1590846</v>
      </c>
      <c r="N75" s="30">
        <v>689833</v>
      </c>
      <c r="O75" s="30">
        <v>506866</v>
      </c>
      <c r="P75" s="30">
        <v>471936</v>
      </c>
      <c r="Q75" s="30">
        <v>1668635</v>
      </c>
      <c r="R75" s="30"/>
      <c r="S75" s="30"/>
      <c r="T75" s="30"/>
      <c r="U75" s="30"/>
      <c r="V75" s="30">
        <v>4587463</v>
      </c>
      <c r="W75" s="30">
        <v>5628407</v>
      </c>
      <c r="X75" s="30"/>
      <c r="Y75" s="29"/>
      <c r="Z75" s="31">
        <v>6432695</v>
      </c>
    </row>
    <row r="76" spans="1:26" ht="12.75" hidden="1">
      <c r="A76" s="42" t="s">
        <v>287</v>
      </c>
      <c r="B76" s="32">
        <v>179399863</v>
      </c>
      <c r="C76" s="32"/>
      <c r="D76" s="33">
        <v>205286634</v>
      </c>
      <c r="E76" s="34">
        <v>176950313</v>
      </c>
      <c r="F76" s="34">
        <v>21758723</v>
      </c>
      <c r="G76" s="34">
        <v>14341823</v>
      </c>
      <c r="H76" s="34">
        <v>14333011</v>
      </c>
      <c r="I76" s="34">
        <v>50433557</v>
      </c>
      <c r="J76" s="34">
        <v>17708109</v>
      </c>
      <c r="K76" s="34">
        <v>13888236</v>
      </c>
      <c r="L76" s="34">
        <v>13463955</v>
      </c>
      <c r="M76" s="34">
        <v>45060300</v>
      </c>
      <c r="N76" s="34">
        <v>14640313</v>
      </c>
      <c r="O76" s="34">
        <v>14714256</v>
      </c>
      <c r="P76" s="34">
        <v>13804981</v>
      </c>
      <c r="Q76" s="34">
        <v>43159550</v>
      </c>
      <c r="R76" s="34"/>
      <c r="S76" s="34"/>
      <c r="T76" s="34"/>
      <c r="U76" s="34"/>
      <c r="V76" s="34">
        <v>138653407</v>
      </c>
      <c r="W76" s="34">
        <v>130363976</v>
      </c>
      <c r="X76" s="34"/>
      <c r="Y76" s="33"/>
      <c r="Z76" s="35">
        <v>176950313</v>
      </c>
    </row>
    <row r="77" spans="1:26" ht="12.75" hidden="1">
      <c r="A77" s="37" t="s">
        <v>31</v>
      </c>
      <c r="B77" s="19">
        <v>75480125</v>
      </c>
      <c r="C77" s="19"/>
      <c r="D77" s="20">
        <v>99663588</v>
      </c>
      <c r="E77" s="21">
        <v>76381998</v>
      </c>
      <c r="F77" s="21">
        <v>10213396</v>
      </c>
      <c r="G77" s="21">
        <v>6292961</v>
      </c>
      <c r="H77" s="21">
        <v>6629858</v>
      </c>
      <c r="I77" s="21">
        <v>23136215</v>
      </c>
      <c r="J77" s="21">
        <v>7430558</v>
      </c>
      <c r="K77" s="21">
        <v>6631778</v>
      </c>
      <c r="L77" s="21">
        <v>6651843</v>
      </c>
      <c r="M77" s="21">
        <v>20714179</v>
      </c>
      <c r="N77" s="21">
        <v>6881179</v>
      </c>
      <c r="O77" s="21">
        <v>6822380</v>
      </c>
      <c r="P77" s="21">
        <v>6237164</v>
      </c>
      <c r="Q77" s="21">
        <v>19940723</v>
      </c>
      <c r="R77" s="21"/>
      <c r="S77" s="21"/>
      <c r="T77" s="21"/>
      <c r="U77" s="21"/>
      <c r="V77" s="21">
        <v>63791117</v>
      </c>
      <c r="W77" s="21">
        <v>55550544</v>
      </c>
      <c r="X77" s="21"/>
      <c r="Y77" s="20"/>
      <c r="Z77" s="23">
        <v>76381998</v>
      </c>
    </row>
    <row r="78" spans="1:26" ht="12.75" hidden="1">
      <c r="A78" s="38" t="s">
        <v>32</v>
      </c>
      <c r="B78" s="19">
        <v>97191022</v>
      </c>
      <c r="C78" s="19"/>
      <c r="D78" s="20">
        <v>98118505</v>
      </c>
      <c r="E78" s="21">
        <v>94135378</v>
      </c>
      <c r="F78" s="21">
        <v>10799311</v>
      </c>
      <c r="G78" s="21">
        <v>8048862</v>
      </c>
      <c r="H78" s="21">
        <v>7258699</v>
      </c>
      <c r="I78" s="21">
        <v>26106872</v>
      </c>
      <c r="J78" s="21">
        <v>9831589</v>
      </c>
      <c r="K78" s="21">
        <v>7076525</v>
      </c>
      <c r="L78" s="21">
        <v>6676549</v>
      </c>
      <c r="M78" s="21">
        <v>23584663</v>
      </c>
      <c r="N78" s="21">
        <v>7313200</v>
      </c>
      <c r="O78" s="21">
        <v>7385011</v>
      </c>
      <c r="P78" s="21">
        <v>7092812</v>
      </c>
      <c r="Q78" s="21">
        <v>21791023</v>
      </c>
      <c r="R78" s="21"/>
      <c r="S78" s="21"/>
      <c r="T78" s="21"/>
      <c r="U78" s="21"/>
      <c r="V78" s="21">
        <v>71482558</v>
      </c>
      <c r="W78" s="21">
        <v>70239583</v>
      </c>
      <c r="X78" s="21"/>
      <c r="Y78" s="20"/>
      <c r="Z78" s="23">
        <v>94135378</v>
      </c>
    </row>
    <row r="79" spans="1:26" ht="12.75" hidden="1">
      <c r="A79" s="39" t="s">
        <v>103</v>
      </c>
      <c r="B79" s="19">
        <v>46109209</v>
      </c>
      <c r="C79" s="19"/>
      <c r="D79" s="20">
        <v>58510460</v>
      </c>
      <c r="E79" s="21">
        <v>58510458</v>
      </c>
      <c r="F79" s="21">
        <v>5296730</v>
      </c>
      <c r="G79" s="21">
        <v>4195912</v>
      </c>
      <c r="H79" s="21">
        <v>4060832</v>
      </c>
      <c r="I79" s="21">
        <v>13553474</v>
      </c>
      <c r="J79" s="21">
        <v>6552463</v>
      </c>
      <c r="K79" s="21">
        <v>3906345</v>
      </c>
      <c r="L79" s="21">
        <v>3700138</v>
      </c>
      <c r="M79" s="21">
        <v>14158946</v>
      </c>
      <c r="N79" s="21">
        <v>3801346</v>
      </c>
      <c r="O79" s="21">
        <v>3973971</v>
      </c>
      <c r="P79" s="21">
        <v>3799752</v>
      </c>
      <c r="Q79" s="21">
        <v>11575069</v>
      </c>
      <c r="R79" s="21"/>
      <c r="S79" s="21"/>
      <c r="T79" s="21"/>
      <c r="U79" s="21"/>
      <c r="V79" s="21">
        <v>39287489</v>
      </c>
      <c r="W79" s="21">
        <v>41223438</v>
      </c>
      <c r="X79" s="21"/>
      <c r="Y79" s="20"/>
      <c r="Z79" s="23">
        <v>58510458</v>
      </c>
    </row>
    <row r="80" spans="1:26" ht="12.75" hidden="1">
      <c r="A80" s="39" t="s">
        <v>104</v>
      </c>
      <c r="B80" s="19">
        <v>25589671</v>
      </c>
      <c r="C80" s="19"/>
      <c r="D80" s="20">
        <v>27020076</v>
      </c>
      <c r="E80" s="21">
        <v>27020081</v>
      </c>
      <c r="F80" s="21">
        <v>3149793</v>
      </c>
      <c r="G80" s="21">
        <v>2405153</v>
      </c>
      <c r="H80" s="21">
        <v>1851660</v>
      </c>
      <c r="I80" s="21">
        <v>7406606</v>
      </c>
      <c r="J80" s="21">
        <v>1115561</v>
      </c>
      <c r="K80" s="21">
        <v>1817003</v>
      </c>
      <c r="L80" s="21">
        <v>1686237</v>
      </c>
      <c r="M80" s="21">
        <v>4618801</v>
      </c>
      <c r="N80" s="21">
        <v>2093079</v>
      </c>
      <c r="O80" s="21">
        <v>2003220</v>
      </c>
      <c r="P80" s="21">
        <v>2012550</v>
      </c>
      <c r="Q80" s="21">
        <v>6108849</v>
      </c>
      <c r="R80" s="21"/>
      <c r="S80" s="21"/>
      <c r="T80" s="21"/>
      <c r="U80" s="21"/>
      <c r="V80" s="21">
        <v>18134256</v>
      </c>
      <c r="W80" s="21">
        <v>19650968</v>
      </c>
      <c r="X80" s="21"/>
      <c r="Y80" s="20"/>
      <c r="Z80" s="23">
        <v>27020081</v>
      </c>
    </row>
    <row r="81" spans="1:26" ht="12.75" hidden="1">
      <c r="A81" s="39" t="s">
        <v>105</v>
      </c>
      <c r="B81" s="19">
        <v>6893959</v>
      </c>
      <c r="C81" s="19"/>
      <c r="D81" s="20">
        <v>3977611</v>
      </c>
      <c r="E81" s="21">
        <v>3977613</v>
      </c>
      <c r="F81" s="21">
        <v>951725</v>
      </c>
      <c r="G81" s="21">
        <v>677532</v>
      </c>
      <c r="H81" s="21">
        <v>566364</v>
      </c>
      <c r="I81" s="21">
        <v>2195621</v>
      </c>
      <c r="J81" s="21">
        <v>1073581</v>
      </c>
      <c r="K81" s="21">
        <v>564345</v>
      </c>
      <c r="L81" s="21">
        <v>530817</v>
      </c>
      <c r="M81" s="21">
        <v>2168743</v>
      </c>
      <c r="N81" s="21">
        <v>598082</v>
      </c>
      <c r="O81" s="21">
        <v>618892</v>
      </c>
      <c r="P81" s="21">
        <v>494271</v>
      </c>
      <c r="Q81" s="21">
        <v>1711245</v>
      </c>
      <c r="R81" s="21"/>
      <c r="S81" s="21"/>
      <c r="T81" s="21"/>
      <c r="U81" s="21"/>
      <c r="V81" s="21">
        <v>6075609</v>
      </c>
      <c r="W81" s="21">
        <v>5999922</v>
      </c>
      <c r="X81" s="21"/>
      <c r="Y81" s="20"/>
      <c r="Z81" s="23">
        <v>3977613</v>
      </c>
    </row>
    <row r="82" spans="1:26" ht="12.75" hidden="1">
      <c r="A82" s="39" t="s">
        <v>106</v>
      </c>
      <c r="B82" s="19">
        <v>11285493</v>
      </c>
      <c r="C82" s="19"/>
      <c r="D82" s="20">
        <v>8610358</v>
      </c>
      <c r="E82" s="21">
        <v>4627226</v>
      </c>
      <c r="F82" s="21">
        <v>1289423</v>
      </c>
      <c r="G82" s="21">
        <v>763563</v>
      </c>
      <c r="H82" s="21">
        <v>769856</v>
      </c>
      <c r="I82" s="21">
        <v>2822842</v>
      </c>
      <c r="J82" s="21">
        <v>1089984</v>
      </c>
      <c r="K82" s="21">
        <v>778766</v>
      </c>
      <c r="L82" s="21">
        <v>748915</v>
      </c>
      <c r="M82" s="21">
        <v>2617665</v>
      </c>
      <c r="N82" s="21">
        <v>810584</v>
      </c>
      <c r="O82" s="21">
        <v>779752</v>
      </c>
      <c r="P82" s="21">
        <v>775981</v>
      </c>
      <c r="Q82" s="21">
        <v>2366317</v>
      </c>
      <c r="R82" s="21"/>
      <c r="S82" s="21"/>
      <c r="T82" s="21"/>
      <c r="U82" s="21"/>
      <c r="V82" s="21">
        <v>7806824</v>
      </c>
      <c r="W82" s="21">
        <v>3365255</v>
      </c>
      <c r="X82" s="21"/>
      <c r="Y82" s="20"/>
      <c r="Z82" s="23">
        <v>4627226</v>
      </c>
    </row>
    <row r="83" spans="1:26" ht="12.75" hidden="1">
      <c r="A83" s="39" t="s">
        <v>107</v>
      </c>
      <c r="B83" s="19">
        <v>7312690</v>
      </c>
      <c r="C83" s="19"/>
      <c r="D83" s="20"/>
      <c r="E83" s="21"/>
      <c r="F83" s="21">
        <v>111640</v>
      </c>
      <c r="G83" s="21">
        <v>6702</v>
      </c>
      <c r="H83" s="21">
        <v>9987</v>
      </c>
      <c r="I83" s="21">
        <v>128329</v>
      </c>
      <c r="J83" s="21"/>
      <c r="K83" s="21">
        <v>10066</v>
      </c>
      <c r="L83" s="21">
        <v>10442</v>
      </c>
      <c r="M83" s="21">
        <v>20508</v>
      </c>
      <c r="N83" s="21">
        <v>10109</v>
      </c>
      <c r="O83" s="21">
        <v>9176</v>
      </c>
      <c r="P83" s="21">
        <v>10258</v>
      </c>
      <c r="Q83" s="21">
        <v>29543</v>
      </c>
      <c r="R83" s="21"/>
      <c r="S83" s="21"/>
      <c r="T83" s="21"/>
      <c r="U83" s="21"/>
      <c r="V83" s="21">
        <v>178380</v>
      </c>
      <c r="W83" s="21"/>
      <c r="X83" s="21"/>
      <c r="Y83" s="20"/>
      <c r="Z83" s="23"/>
    </row>
    <row r="84" spans="1:26" ht="12.75" hidden="1">
      <c r="A84" s="40" t="s">
        <v>110</v>
      </c>
      <c r="B84" s="28">
        <v>6728716</v>
      </c>
      <c r="C84" s="28"/>
      <c r="D84" s="29">
        <v>7504541</v>
      </c>
      <c r="E84" s="30">
        <v>6432937</v>
      </c>
      <c r="F84" s="30">
        <v>746016</v>
      </c>
      <c r="G84" s="30"/>
      <c r="H84" s="30">
        <v>444454</v>
      </c>
      <c r="I84" s="30">
        <v>1190470</v>
      </c>
      <c r="J84" s="30">
        <v>445962</v>
      </c>
      <c r="K84" s="30">
        <v>179933</v>
      </c>
      <c r="L84" s="30">
        <v>135563</v>
      </c>
      <c r="M84" s="30">
        <v>761458</v>
      </c>
      <c r="N84" s="30">
        <v>445934</v>
      </c>
      <c r="O84" s="30">
        <v>506865</v>
      </c>
      <c r="P84" s="30">
        <v>475005</v>
      </c>
      <c r="Q84" s="30">
        <v>1427804</v>
      </c>
      <c r="R84" s="30"/>
      <c r="S84" s="30"/>
      <c r="T84" s="30"/>
      <c r="U84" s="30"/>
      <c r="V84" s="30">
        <v>3379732</v>
      </c>
      <c r="W84" s="30">
        <v>4573849</v>
      </c>
      <c r="X84" s="30"/>
      <c r="Y84" s="29"/>
      <c r="Z84" s="31">
        <v>6432937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11280208</v>
      </c>
      <c r="D5" s="357">
        <f t="shared" si="0"/>
        <v>0</v>
      </c>
      <c r="E5" s="356">
        <f t="shared" si="0"/>
        <v>19030000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5704219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5704219</v>
      </c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3250892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3250892</v>
      </c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1022563</v>
      </c>
      <c r="D11" s="363">
        <f aca="true" t="shared" si="3" ref="D11:AA11">+D12</f>
        <v>0</v>
      </c>
      <c r="E11" s="362">
        <f t="shared" si="3"/>
        <v>19030000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1022563</v>
      </c>
      <c r="D12" s="340"/>
      <c r="E12" s="60">
        <v>19030000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45968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45968</v>
      </c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1256566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1256566</v>
      </c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5496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5496</v>
      </c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2954962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>
        <v>419259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262582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166887</v>
      </c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1256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1536756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568222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14240666</v>
      </c>
      <c r="D60" s="346">
        <f t="shared" si="14"/>
        <v>0</v>
      </c>
      <c r="E60" s="219">
        <f t="shared" si="14"/>
        <v>19030000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170813942</v>
      </c>
      <c r="D5" s="153">
        <f>SUM(D6:D8)</f>
        <v>0</v>
      </c>
      <c r="E5" s="154">
        <f t="shared" si="0"/>
        <v>187774500</v>
      </c>
      <c r="F5" s="100">
        <f t="shared" si="0"/>
        <v>188818148</v>
      </c>
      <c r="G5" s="100">
        <f t="shared" si="0"/>
        <v>46256770</v>
      </c>
      <c r="H5" s="100">
        <f t="shared" si="0"/>
        <v>8670143</v>
      </c>
      <c r="I5" s="100">
        <f t="shared" si="0"/>
        <v>7834711</v>
      </c>
      <c r="J5" s="100">
        <f t="shared" si="0"/>
        <v>62761624</v>
      </c>
      <c r="K5" s="100">
        <f t="shared" si="0"/>
        <v>8499509</v>
      </c>
      <c r="L5" s="100">
        <f t="shared" si="0"/>
        <v>7147664</v>
      </c>
      <c r="M5" s="100">
        <f t="shared" si="0"/>
        <v>36320908</v>
      </c>
      <c r="N5" s="100">
        <f t="shared" si="0"/>
        <v>51968081</v>
      </c>
      <c r="O5" s="100">
        <f t="shared" si="0"/>
        <v>8308653</v>
      </c>
      <c r="P5" s="100">
        <f t="shared" si="0"/>
        <v>7690606</v>
      </c>
      <c r="Q5" s="100">
        <f t="shared" si="0"/>
        <v>27625265</v>
      </c>
      <c r="R5" s="100">
        <f t="shared" si="0"/>
        <v>43624524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158354229</v>
      </c>
      <c r="X5" s="100">
        <f t="shared" si="0"/>
        <v>161437469</v>
      </c>
      <c r="Y5" s="100">
        <f t="shared" si="0"/>
        <v>-3083240</v>
      </c>
      <c r="Z5" s="137">
        <f>+IF(X5&lt;&gt;0,+(Y5/X5)*100,0)</f>
        <v>-1.9098664139735737</v>
      </c>
      <c r="AA5" s="153">
        <f>SUM(AA6:AA8)</f>
        <v>188818148</v>
      </c>
    </row>
    <row r="6" spans="1:27" ht="12.75">
      <c r="A6" s="138" t="s">
        <v>75</v>
      </c>
      <c r="B6" s="136"/>
      <c r="C6" s="155">
        <v>8997478</v>
      </c>
      <c r="D6" s="155"/>
      <c r="E6" s="156">
        <v>2587910</v>
      </c>
      <c r="F6" s="60">
        <v>5045233</v>
      </c>
      <c r="G6" s="60">
        <v>2588008</v>
      </c>
      <c r="H6" s="60"/>
      <c r="I6" s="60"/>
      <c r="J6" s="60">
        <v>2588008</v>
      </c>
      <c r="K6" s="60">
        <v>61971</v>
      </c>
      <c r="L6" s="60">
        <v>-624</v>
      </c>
      <c r="M6" s="60">
        <v>123022</v>
      </c>
      <c r="N6" s="60">
        <v>184369</v>
      </c>
      <c r="O6" s="60">
        <v>302711</v>
      </c>
      <c r="P6" s="60">
        <v>-1250</v>
      </c>
      <c r="Q6" s="60">
        <v>14361</v>
      </c>
      <c r="R6" s="60">
        <v>315822</v>
      </c>
      <c r="S6" s="60"/>
      <c r="T6" s="60"/>
      <c r="U6" s="60"/>
      <c r="V6" s="60"/>
      <c r="W6" s="60">
        <v>3088199</v>
      </c>
      <c r="X6" s="60">
        <v>2578889</v>
      </c>
      <c r="Y6" s="60">
        <v>509310</v>
      </c>
      <c r="Z6" s="140">
        <v>19.75</v>
      </c>
      <c r="AA6" s="155">
        <v>5045233</v>
      </c>
    </row>
    <row r="7" spans="1:27" ht="12.75">
      <c r="A7" s="138" t="s">
        <v>76</v>
      </c>
      <c r="B7" s="136"/>
      <c r="C7" s="157">
        <v>161577506</v>
      </c>
      <c r="D7" s="157"/>
      <c r="E7" s="158">
        <v>185186114</v>
      </c>
      <c r="F7" s="159">
        <v>183639532</v>
      </c>
      <c r="G7" s="159">
        <v>43518972</v>
      </c>
      <c r="H7" s="159">
        <v>8661822</v>
      </c>
      <c r="I7" s="159">
        <v>7773465</v>
      </c>
      <c r="J7" s="159">
        <v>59954259</v>
      </c>
      <c r="K7" s="159">
        <v>8430263</v>
      </c>
      <c r="L7" s="159">
        <v>7148288</v>
      </c>
      <c r="M7" s="159">
        <v>36197886</v>
      </c>
      <c r="N7" s="159">
        <v>51776437</v>
      </c>
      <c r="O7" s="159">
        <v>7966670</v>
      </c>
      <c r="P7" s="159">
        <v>7683400</v>
      </c>
      <c r="Q7" s="159">
        <v>27607819</v>
      </c>
      <c r="R7" s="159">
        <v>43257889</v>
      </c>
      <c r="S7" s="159"/>
      <c r="T7" s="159"/>
      <c r="U7" s="159"/>
      <c r="V7" s="159"/>
      <c r="W7" s="159">
        <v>154988585</v>
      </c>
      <c r="X7" s="159">
        <v>158858580</v>
      </c>
      <c r="Y7" s="159">
        <v>-3869995</v>
      </c>
      <c r="Z7" s="141">
        <v>-2.44</v>
      </c>
      <c r="AA7" s="157">
        <v>183639532</v>
      </c>
    </row>
    <row r="8" spans="1:27" ht="12.75">
      <c r="A8" s="138" t="s">
        <v>77</v>
      </c>
      <c r="B8" s="136"/>
      <c r="C8" s="155">
        <v>238958</v>
      </c>
      <c r="D8" s="155"/>
      <c r="E8" s="156">
        <v>476</v>
      </c>
      <c r="F8" s="60">
        <v>133383</v>
      </c>
      <c r="G8" s="60">
        <v>149790</v>
      </c>
      <c r="H8" s="60">
        <v>8321</v>
      </c>
      <c r="I8" s="60">
        <v>61246</v>
      </c>
      <c r="J8" s="60">
        <v>219357</v>
      </c>
      <c r="K8" s="60">
        <v>7275</v>
      </c>
      <c r="L8" s="60"/>
      <c r="M8" s="60"/>
      <c r="N8" s="60">
        <v>7275</v>
      </c>
      <c r="O8" s="60">
        <v>39272</v>
      </c>
      <c r="P8" s="60">
        <v>8456</v>
      </c>
      <c r="Q8" s="60">
        <v>3085</v>
      </c>
      <c r="R8" s="60">
        <v>50813</v>
      </c>
      <c r="S8" s="60"/>
      <c r="T8" s="60"/>
      <c r="U8" s="60"/>
      <c r="V8" s="60"/>
      <c r="W8" s="60">
        <v>277445</v>
      </c>
      <c r="X8" s="60"/>
      <c r="Y8" s="60">
        <v>277445</v>
      </c>
      <c r="Z8" s="140">
        <v>0</v>
      </c>
      <c r="AA8" s="155">
        <v>133383</v>
      </c>
    </row>
    <row r="9" spans="1:27" ht="12.75">
      <c r="A9" s="135" t="s">
        <v>78</v>
      </c>
      <c r="B9" s="136"/>
      <c r="C9" s="153">
        <f aca="true" t="shared" si="1" ref="C9:Y9">SUM(C10:C14)</f>
        <v>12318563</v>
      </c>
      <c r="D9" s="153">
        <f>SUM(D10:D14)</f>
        <v>0</v>
      </c>
      <c r="E9" s="154">
        <f t="shared" si="1"/>
        <v>14927246</v>
      </c>
      <c r="F9" s="100">
        <f t="shared" si="1"/>
        <v>22725935</v>
      </c>
      <c r="G9" s="100">
        <f t="shared" si="1"/>
        <v>272166</v>
      </c>
      <c r="H9" s="100">
        <f t="shared" si="1"/>
        <v>345677</v>
      </c>
      <c r="I9" s="100">
        <f t="shared" si="1"/>
        <v>379313</v>
      </c>
      <c r="J9" s="100">
        <f t="shared" si="1"/>
        <v>997156</v>
      </c>
      <c r="K9" s="100">
        <f t="shared" si="1"/>
        <v>697335</v>
      </c>
      <c r="L9" s="100">
        <f t="shared" si="1"/>
        <v>468792</v>
      </c>
      <c r="M9" s="100">
        <f t="shared" si="1"/>
        <v>1322052</v>
      </c>
      <c r="N9" s="100">
        <f t="shared" si="1"/>
        <v>2488179</v>
      </c>
      <c r="O9" s="100">
        <f t="shared" si="1"/>
        <v>2306348</v>
      </c>
      <c r="P9" s="100">
        <f t="shared" si="1"/>
        <v>-836746</v>
      </c>
      <c r="Q9" s="100">
        <f t="shared" si="1"/>
        <v>1159911</v>
      </c>
      <c r="R9" s="100">
        <f t="shared" si="1"/>
        <v>2629513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6114848</v>
      </c>
      <c r="X9" s="100">
        <f t="shared" si="1"/>
        <v>12225157</v>
      </c>
      <c r="Y9" s="100">
        <f t="shared" si="1"/>
        <v>-6110309</v>
      </c>
      <c r="Z9" s="137">
        <f>+IF(X9&lt;&gt;0,+(Y9/X9)*100,0)</f>
        <v>-49.98143582123322</v>
      </c>
      <c r="AA9" s="153">
        <f>SUM(AA10:AA14)</f>
        <v>22725935</v>
      </c>
    </row>
    <row r="10" spans="1:27" ht="12.75">
      <c r="A10" s="138" t="s">
        <v>79</v>
      </c>
      <c r="B10" s="136"/>
      <c r="C10" s="155">
        <v>6868397</v>
      </c>
      <c r="D10" s="155"/>
      <c r="E10" s="156">
        <v>2926300</v>
      </c>
      <c r="F10" s="60">
        <v>3450941</v>
      </c>
      <c r="G10" s="60">
        <v>18870</v>
      </c>
      <c r="H10" s="60">
        <v>15736</v>
      </c>
      <c r="I10" s="60">
        <v>26927</v>
      </c>
      <c r="J10" s="60">
        <v>61533</v>
      </c>
      <c r="K10" s="60">
        <v>507984</v>
      </c>
      <c r="L10" s="60">
        <v>26915</v>
      </c>
      <c r="M10" s="60">
        <v>394494</v>
      </c>
      <c r="N10" s="60">
        <v>929393</v>
      </c>
      <c r="O10" s="60">
        <v>305070</v>
      </c>
      <c r="P10" s="60">
        <v>-1720558</v>
      </c>
      <c r="Q10" s="60">
        <v>185729</v>
      </c>
      <c r="R10" s="60">
        <v>-1229759</v>
      </c>
      <c r="S10" s="60"/>
      <c r="T10" s="60"/>
      <c r="U10" s="60"/>
      <c r="V10" s="60"/>
      <c r="W10" s="60">
        <v>-238833</v>
      </c>
      <c r="X10" s="60">
        <v>2194720</v>
      </c>
      <c r="Y10" s="60">
        <v>-2433553</v>
      </c>
      <c r="Z10" s="140">
        <v>-110.88</v>
      </c>
      <c r="AA10" s="155">
        <v>3450941</v>
      </c>
    </row>
    <row r="11" spans="1:27" ht="12.75">
      <c r="A11" s="138" t="s">
        <v>80</v>
      </c>
      <c r="B11" s="136"/>
      <c r="C11" s="155"/>
      <c r="D11" s="155"/>
      <c r="E11" s="156">
        <v>4562154</v>
      </c>
      <c r="F11" s="60">
        <v>4476308</v>
      </c>
      <c r="G11" s="60">
        <v>38694</v>
      </c>
      <c r="H11" s="60"/>
      <c r="I11" s="60"/>
      <c r="J11" s="60">
        <v>38694</v>
      </c>
      <c r="K11" s="60">
        <v>17154</v>
      </c>
      <c r="L11" s="60"/>
      <c r="M11" s="60">
        <v>66547</v>
      </c>
      <c r="N11" s="60">
        <v>83701</v>
      </c>
      <c r="O11" s="60">
        <v>582896</v>
      </c>
      <c r="P11" s="60">
        <v>498957</v>
      </c>
      <c r="Q11" s="60">
        <v>822966</v>
      </c>
      <c r="R11" s="60">
        <v>1904819</v>
      </c>
      <c r="S11" s="60"/>
      <c r="T11" s="60"/>
      <c r="U11" s="60"/>
      <c r="V11" s="60"/>
      <c r="W11" s="60">
        <v>2027214</v>
      </c>
      <c r="X11" s="60">
        <v>4496616</v>
      </c>
      <c r="Y11" s="60">
        <v>-2469402</v>
      </c>
      <c r="Z11" s="140">
        <v>-54.92</v>
      </c>
      <c r="AA11" s="155">
        <v>4476308</v>
      </c>
    </row>
    <row r="12" spans="1:27" ht="12.75">
      <c r="A12" s="138" t="s">
        <v>81</v>
      </c>
      <c r="B12" s="136"/>
      <c r="C12" s="155">
        <v>3367830</v>
      </c>
      <c r="D12" s="155"/>
      <c r="E12" s="156"/>
      <c r="F12" s="60">
        <v>7439070</v>
      </c>
      <c r="G12" s="60"/>
      <c r="H12" s="60">
        <v>154622</v>
      </c>
      <c r="I12" s="60">
        <v>163636</v>
      </c>
      <c r="J12" s="60">
        <v>318258</v>
      </c>
      <c r="K12" s="60"/>
      <c r="L12" s="60">
        <v>287736</v>
      </c>
      <c r="M12" s="60">
        <v>717803</v>
      </c>
      <c r="N12" s="60">
        <v>1005539</v>
      </c>
      <c r="O12" s="60">
        <v>398873</v>
      </c>
      <c r="P12" s="60">
        <v>114810</v>
      </c>
      <c r="Q12" s="60">
        <v>3274</v>
      </c>
      <c r="R12" s="60">
        <v>516957</v>
      </c>
      <c r="S12" s="60"/>
      <c r="T12" s="60"/>
      <c r="U12" s="60"/>
      <c r="V12" s="60"/>
      <c r="W12" s="60">
        <v>1840754</v>
      </c>
      <c r="X12" s="60"/>
      <c r="Y12" s="60">
        <v>1840754</v>
      </c>
      <c r="Z12" s="140">
        <v>0</v>
      </c>
      <c r="AA12" s="155">
        <v>7439070</v>
      </c>
    </row>
    <row r="13" spans="1:27" ht="12.75">
      <c r="A13" s="138" t="s">
        <v>82</v>
      </c>
      <c r="B13" s="136"/>
      <c r="C13" s="155">
        <v>564299</v>
      </c>
      <c r="D13" s="155"/>
      <c r="E13" s="156">
        <v>5896632</v>
      </c>
      <c r="F13" s="60">
        <v>5910930</v>
      </c>
      <c r="G13" s="60">
        <v>188472</v>
      </c>
      <c r="H13" s="60">
        <v>169214</v>
      </c>
      <c r="I13" s="60">
        <v>176580</v>
      </c>
      <c r="J13" s="60">
        <v>534266</v>
      </c>
      <c r="K13" s="60">
        <v>164011</v>
      </c>
      <c r="L13" s="60">
        <v>140927</v>
      </c>
      <c r="M13" s="60">
        <v>141402</v>
      </c>
      <c r="N13" s="60">
        <v>446340</v>
      </c>
      <c r="O13" s="60">
        <v>147809</v>
      </c>
      <c r="P13" s="60">
        <v>147581</v>
      </c>
      <c r="Q13" s="60">
        <v>146386</v>
      </c>
      <c r="R13" s="60">
        <v>441776</v>
      </c>
      <c r="S13" s="60"/>
      <c r="T13" s="60"/>
      <c r="U13" s="60"/>
      <c r="V13" s="60"/>
      <c r="W13" s="60">
        <v>1422382</v>
      </c>
      <c r="X13" s="60">
        <v>4422474</v>
      </c>
      <c r="Y13" s="60">
        <v>-3000092</v>
      </c>
      <c r="Z13" s="140">
        <v>-67.84</v>
      </c>
      <c r="AA13" s="155">
        <v>5910930</v>
      </c>
    </row>
    <row r="14" spans="1:27" ht="12.75">
      <c r="A14" s="138" t="s">
        <v>83</v>
      </c>
      <c r="B14" s="136"/>
      <c r="C14" s="157">
        <v>1518037</v>
      </c>
      <c r="D14" s="157"/>
      <c r="E14" s="158">
        <v>1542160</v>
      </c>
      <c r="F14" s="159">
        <v>1448686</v>
      </c>
      <c r="G14" s="159">
        <v>26130</v>
      </c>
      <c r="H14" s="159">
        <v>6105</v>
      </c>
      <c r="I14" s="159">
        <v>12170</v>
      </c>
      <c r="J14" s="159">
        <v>44405</v>
      </c>
      <c r="K14" s="159">
        <v>8186</v>
      </c>
      <c r="L14" s="159">
        <v>13214</v>
      </c>
      <c r="M14" s="159">
        <v>1806</v>
      </c>
      <c r="N14" s="159">
        <v>23206</v>
      </c>
      <c r="O14" s="159">
        <v>871700</v>
      </c>
      <c r="P14" s="159">
        <v>122464</v>
      </c>
      <c r="Q14" s="159">
        <v>1556</v>
      </c>
      <c r="R14" s="159">
        <v>995720</v>
      </c>
      <c r="S14" s="159"/>
      <c r="T14" s="159"/>
      <c r="U14" s="159"/>
      <c r="V14" s="159"/>
      <c r="W14" s="159">
        <v>1063331</v>
      </c>
      <c r="X14" s="159">
        <v>1111347</v>
      </c>
      <c r="Y14" s="159">
        <v>-48016</v>
      </c>
      <c r="Z14" s="141">
        <v>-4.32</v>
      </c>
      <c r="AA14" s="157">
        <v>1448686</v>
      </c>
    </row>
    <row r="15" spans="1:27" ht="12.75">
      <c r="A15" s="135" t="s">
        <v>84</v>
      </c>
      <c r="B15" s="142"/>
      <c r="C15" s="153">
        <f aca="true" t="shared" si="2" ref="C15:Y15">SUM(C16:C18)</f>
        <v>30417153</v>
      </c>
      <c r="D15" s="153">
        <f>SUM(D16:D18)</f>
        <v>0</v>
      </c>
      <c r="E15" s="154">
        <f t="shared" si="2"/>
        <v>13565672</v>
      </c>
      <c r="F15" s="100">
        <f t="shared" si="2"/>
        <v>24939555</v>
      </c>
      <c r="G15" s="100">
        <f t="shared" si="2"/>
        <v>1737553</v>
      </c>
      <c r="H15" s="100">
        <f t="shared" si="2"/>
        <v>1159859</v>
      </c>
      <c r="I15" s="100">
        <f t="shared" si="2"/>
        <v>916330</v>
      </c>
      <c r="J15" s="100">
        <f t="shared" si="2"/>
        <v>3813742</v>
      </c>
      <c r="K15" s="100">
        <f t="shared" si="2"/>
        <v>5462550</v>
      </c>
      <c r="L15" s="100">
        <f t="shared" si="2"/>
        <v>713028</v>
      </c>
      <c r="M15" s="100">
        <f t="shared" si="2"/>
        <v>7130809</v>
      </c>
      <c r="N15" s="100">
        <f t="shared" si="2"/>
        <v>13306387</v>
      </c>
      <c r="O15" s="100">
        <f t="shared" si="2"/>
        <v>2684072</v>
      </c>
      <c r="P15" s="100">
        <f t="shared" si="2"/>
        <v>1548153</v>
      </c>
      <c r="Q15" s="100">
        <f t="shared" si="2"/>
        <v>3231002</v>
      </c>
      <c r="R15" s="100">
        <f t="shared" si="2"/>
        <v>7463227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24583356</v>
      </c>
      <c r="X15" s="100">
        <f t="shared" si="2"/>
        <v>11479473</v>
      </c>
      <c r="Y15" s="100">
        <f t="shared" si="2"/>
        <v>13103883</v>
      </c>
      <c r="Z15" s="137">
        <f>+IF(X15&lt;&gt;0,+(Y15/X15)*100,0)</f>
        <v>114.15056248662285</v>
      </c>
      <c r="AA15" s="153">
        <f>SUM(AA16:AA18)</f>
        <v>24939555</v>
      </c>
    </row>
    <row r="16" spans="1:27" ht="12.75">
      <c r="A16" s="138" t="s">
        <v>85</v>
      </c>
      <c r="B16" s="136"/>
      <c r="C16" s="155">
        <v>6559174</v>
      </c>
      <c r="D16" s="155"/>
      <c r="E16" s="156">
        <v>5042347</v>
      </c>
      <c r="F16" s="60">
        <v>7519602</v>
      </c>
      <c r="G16" s="60">
        <v>1109899</v>
      </c>
      <c r="H16" s="60">
        <v>514227</v>
      </c>
      <c r="I16" s="60">
        <v>215669</v>
      </c>
      <c r="J16" s="60">
        <v>1839795</v>
      </c>
      <c r="K16" s="60">
        <v>1099820</v>
      </c>
      <c r="L16" s="60">
        <v>160851</v>
      </c>
      <c r="M16" s="60">
        <v>260029</v>
      </c>
      <c r="N16" s="60">
        <v>1520700</v>
      </c>
      <c r="O16" s="60">
        <v>228922</v>
      </c>
      <c r="P16" s="60">
        <v>891608</v>
      </c>
      <c r="Q16" s="60">
        <v>720187</v>
      </c>
      <c r="R16" s="60">
        <v>1840717</v>
      </c>
      <c r="S16" s="60"/>
      <c r="T16" s="60"/>
      <c r="U16" s="60"/>
      <c r="V16" s="60"/>
      <c r="W16" s="60">
        <v>5201212</v>
      </c>
      <c r="X16" s="60">
        <v>3828980</v>
      </c>
      <c r="Y16" s="60">
        <v>1372232</v>
      </c>
      <c r="Z16" s="140">
        <v>35.84</v>
      </c>
      <c r="AA16" s="155">
        <v>7519602</v>
      </c>
    </row>
    <row r="17" spans="1:27" ht="12.75">
      <c r="A17" s="138" t="s">
        <v>86</v>
      </c>
      <c r="B17" s="136"/>
      <c r="C17" s="155">
        <v>22875479</v>
      </c>
      <c r="D17" s="155"/>
      <c r="E17" s="156">
        <v>7010014</v>
      </c>
      <c r="F17" s="60">
        <v>17391996</v>
      </c>
      <c r="G17" s="60">
        <v>545609</v>
      </c>
      <c r="H17" s="60">
        <v>621754</v>
      </c>
      <c r="I17" s="60">
        <v>630102</v>
      </c>
      <c r="J17" s="60">
        <v>1797465</v>
      </c>
      <c r="K17" s="60">
        <v>4280400</v>
      </c>
      <c r="L17" s="60">
        <v>494577</v>
      </c>
      <c r="M17" s="60">
        <v>6263292</v>
      </c>
      <c r="N17" s="60">
        <v>11038269</v>
      </c>
      <c r="O17" s="60">
        <v>2407171</v>
      </c>
      <c r="P17" s="60">
        <v>651739</v>
      </c>
      <c r="Q17" s="60">
        <v>2496424</v>
      </c>
      <c r="R17" s="60">
        <v>5555334</v>
      </c>
      <c r="S17" s="60"/>
      <c r="T17" s="60"/>
      <c r="U17" s="60"/>
      <c r="V17" s="60"/>
      <c r="W17" s="60">
        <v>18391068</v>
      </c>
      <c r="X17" s="60">
        <v>6514819</v>
      </c>
      <c r="Y17" s="60">
        <v>11876249</v>
      </c>
      <c r="Z17" s="140">
        <v>182.3</v>
      </c>
      <c r="AA17" s="155">
        <v>17391996</v>
      </c>
    </row>
    <row r="18" spans="1:27" ht="12.75">
      <c r="A18" s="138" t="s">
        <v>87</v>
      </c>
      <c r="B18" s="136"/>
      <c r="C18" s="155">
        <v>982500</v>
      </c>
      <c r="D18" s="155"/>
      <c r="E18" s="156">
        <v>1513311</v>
      </c>
      <c r="F18" s="60">
        <v>27957</v>
      </c>
      <c r="G18" s="60">
        <v>82045</v>
      </c>
      <c r="H18" s="60">
        <v>23878</v>
      </c>
      <c r="I18" s="60">
        <v>70559</v>
      </c>
      <c r="J18" s="60">
        <v>176482</v>
      </c>
      <c r="K18" s="60">
        <v>82330</v>
      </c>
      <c r="L18" s="60">
        <v>57600</v>
      </c>
      <c r="M18" s="60">
        <v>607488</v>
      </c>
      <c r="N18" s="60">
        <v>747418</v>
      </c>
      <c r="O18" s="60">
        <v>47979</v>
      </c>
      <c r="P18" s="60">
        <v>4806</v>
      </c>
      <c r="Q18" s="60">
        <v>14391</v>
      </c>
      <c r="R18" s="60">
        <v>67176</v>
      </c>
      <c r="S18" s="60"/>
      <c r="T18" s="60"/>
      <c r="U18" s="60"/>
      <c r="V18" s="60"/>
      <c r="W18" s="60">
        <v>991076</v>
      </c>
      <c r="X18" s="60">
        <v>1135674</v>
      </c>
      <c r="Y18" s="60">
        <v>-144598</v>
      </c>
      <c r="Z18" s="140">
        <v>-12.73</v>
      </c>
      <c r="AA18" s="155">
        <v>27957</v>
      </c>
    </row>
    <row r="19" spans="1:27" ht="12.75">
      <c r="A19" s="135" t="s">
        <v>88</v>
      </c>
      <c r="B19" s="142"/>
      <c r="C19" s="153">
        <f aca="true" t="shared" si="3" ref="C19:Y19">SUM(C20:C23)</f>
        <v>132846269</v>
      </c>
      <c r="D19" s="153">
        <f>SUM(D20:D23)</f>
        <v>0</v>
      </c>
      <c r="E19" s="154">
        <f t="shared" si="3"/>
        <v>132181383</v>
      </c>
      <c r="F19" s="100">
        <f t="shared" si="3"/>
        <v>119913925</v>
      </c>
      <c r="G19" s="100">
        <f t="shared" si="3"/>
        <v>10335857</v>
      </c>
      <c r="H19" s="100">
        <f t="shared" si="3"/>
        <v>8834795</v>
      </c>
      <c r="I19" s="100">
        <f t="shared" si="3"/>
        <v>11567042</v>
      </c>
      <c r="J19" s="100">
        <f t="shared" si="3"/>
        <v>30737694</v>
      </c>
      <c r="K19" s="100">
        <f t="shared" si="3"/>
        <v>10837189</v>
      </c>
      <c r="L19" s="100">
        <f t="shared" si="3"/>
        <v>11492567</v>
      </c>
      <c r="M19" s="100">
        <f t="shared" si="3"/>
        <v>9603126</v>
      </c>
      <c r="N19" s="100">
        <f t="shared" si="3"/>
        <v>31932882</v>
      </c>
      <c r="O19" s="100">
        <f t="shared" si="3"/>
        <v>10688742</v>
      </c>
      <c r="P19" s="100">
        <f t="shared" si="3"/>
        <v>12739997</v>
      </c>
      <c r="Q19" s="100">
        <f t="shared" si="3"/>
        <v>11979222</v>
      </c>
      <c r="R19" s="100">
        <f t="shared" si="3"/>
        <v>35407961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98078537</v>
      </c>
      <c r="X19" s="100">
        <f t="shared" si="3"/>
        <v>95482324</v>
      </c>
      <c r="Y19" s="100">
        <f t="shared" si="3"/>
        <v>2596213</v>
      </c>
      <c r="Z19" s="137">
        <f>+IF(X19&lt;&gt;0,+(Y19/X19)*100,0)</f>
        <v>2.7190509104072498</v>
      </c>
      <c r="AA19" s="153">
        <f>SUM(AA20:AA23)</f>
        <v>119913925</v>
      </c>
    </row>
    <row r="20" spans="1:27" ht="12.75">
      <c r="A20" s="138" t="s">
        <v>89</v>
      </c>
      <c r="B20" s="136"/>
      <c r="C20" s="155">
        <v>63622941</v>
      </c>
      <c r="D20" s="155"/>
      <c r="E20" s="156">
        <v>67468324</v>
      </c>
      <c r="F20" s="60">
        <v>61868042</v>
      </c>
      <c r="G20" s="60">
        <v>4192197</v>
      </c>
      <c r="H20" s="60">
        <v>3499288</v>
      </c>
      <c r="I20" s="60">
        <v>4366503</v>
      </c>
      <c r="J20" s="60">
        <v>12057988</v>
      </c>
      <c r="K20" s="60">
        <v>6991947</v>
      </c>
      <c r="L20" s="60">
        <v>6724913</v>
      </c>
      <c r="M20" s="60">
        <v>4487871</v>
      </c>
      <c r="N20" s="60">
        <v>18204731</v>
      </c>
      <c r="O20" s="60">
        <v>5081262</v>
      </c>
      <c r="P20" s="60">
        <v>4921149</v>
      </c>
      <c r="Q20" s="60">
        <v>6066727</v>
      </c>
      <c r="R20" s="60">
        <v>16069138</v>
      </c>
      <c r="S20" s="60"/>
      <c r="T20" s="60"/>
      <c r="U20" s="60"/>
      <c r="V20" s="60"/>
      <c r="W20" s="60">
        <v>46331857</v>
      </c>
      <c r="X20" s="60">
        <v>51491695</v>
      </c>
      <c r="Y20" s="60">
        <v>-5159838</v>
      </c>
      <c r="Z20" s="140">
        <v>-10.02</v>
      </c>
      <c r="AA20" s="155">
        <v>61868042</v>
      </c>
    </row>
    <row r="21" spans="1:27" ht="12.75">
      <c r="A21" s="138" t="s">
        <v>90</v>
      </c>
      <c r="B21" s="136"/>
      <c r="C21" s="155">
        <v>43937362</v>
      </c>
      <c r="D21" s="155"/>
      <c r="E21" s="156">
        <v>46477446</v>
      </c>
      <c r="F21" s="60">
        <v>43786691</v>
      </c>
      <c r="G21" s="60">
        <v>3381343</v>
      </c>
      <c r="H21" s="60">
        <v>2990653</v>
      </c>
      <c r="I21" s="60">
        <v>5001863</v>
      </c>
      <c r="J21" s="60">
        <v>11373859</v>
      </c>
      <c r="K21" s="60">
        <v>1264850</v>
      </c>
      <c r="L21" s="60">
        <v>2384773</v>
      </c>
      <c r="M21" s="60">
        <v>2744658</v>
      </c>
      <c r="N21" s="60">
        <v>6394281</v>
      </c>
      <c r="O21" s="60">
        <v>3199104</v>
      </c>
      <c r="P21" s="60">
        <v>5592548</v>
      </c>
      <c r="Q21" s="60">
        <v>3542791</v>
      </c>
      <c r="R21" s="60">
        <v>12334443</v>
      </c>
      <c r="S21" s="60"/>
      <c r="T21" s="60"/>
      <c r="U21" s="60"/>
      <c r="V21" s="60"/>
      <c r="W21" s="60">
        <v>30102583</v>
      </c>
      <c r="X21" s="60">
        <v>32681161</v>
      </c>
      <c r="Y21" s="60">
        <v>-2578578</v>
      </c>
      <c r="Z21" s="140">
        <v>-7.89</v>
      </c>
      <c r="AA21" s="155">
        <v>43786691</v>
      </c>
    </row>
    <row r="22" spans="1:27" ht="12.75">
      <c r="A22" s="138" t="s">
        <v>91</v>
      </c>
      <c r="B22" s="136"/>
      <c r="C22" s="157">
        <v>8557505</v>
      </c>
      <c r="D22" s="157"/>
      <c r="E22" s="158">
        <v>6283015</v>
      </c>
      <c r="F22" s="159">
        <v>6091287</v>
      </c>
      <c r="G22" s="159">
        <v>977170</v>
      </c>
      <c r="H22" s="159">
        <v>871067</v>
      </c>
      <c r="I22" s="159">
        <v>722600</v>
      </c>
      <c r="J22" s="159">
        <v>2570837</v>
      </c>
      <c r="K22" s="159">
        <v>1096100</v>
      </c>
      <c r="L22" s="159">
        <v>906201</v>
      </c>
      <c r="M22" s="159">
        <v>917446</v>
      </c>
      <c r="N22" s="159">
        <v>2919747</v>
      </c>
      <c r="O22" s="159">
        <v>944536</v>
      </c>
      <c r="P22" s="159">
        <v>761066</v>
      </c>
      <c r="Q22" s="159">
        <v>826191</v>
      </c>
      <c r="R22" s="159">
        <v>2531793</v>
      </c>
      <c r="S22" s="159"/>
      <c r="T22" s="159"/>
      <c r="U22" s="159"/>
      <c r="V22" s="159"/>
      <c r="W22" s="159">
        <v>8022377</v>
      </c>
      <c r="X22" s="159">
        <v>2345020</v>
      </c>
      <c r="Y22" s="159">
        <v>5677357</v>
      </c>
      <c r="Z22" s="141">
        <v>242.1</v>
      </c>
      <c r="AA22" s="157">
        <v>6091287</v>
      </c>
    </row>
    <row r="23" spans="1:27" ht="12.75">
      <c r="A23" s="138" t="s">
        <v>92</v>
      </c>
      <c r="B23" s="136"/>
      <c r="C23" s="155">
        <v>16728461</v>
      </c>
      <c r="D23" s="155"/>
      <c r="E23" s="156">
        <v>11952598</v>
      </c>
      <c r="F23" s="60">
        <v>8167905</v>
      </c>
      <c r="G23" s="60">
        <v>1785147</v>
      </c>
      <c r="H23" s="60">
        <v>1473787</v>
      </c>
      <c r="I23" s="60">
        <v>1476076</v>
      </c>
      <c r="J23" s="60">
        <v>4735010</v>
      </c>
      <c r="K23" s="60">
        <v>1484292</v>
      </c>
      <c r="L23" s="60">
        <v>1476680</v>
      </c>
      <c r="M23" s="60">
        <v>1453151</v>
      </c>
      <c r="N23" s="60">
        <v>4414123</v>
      </c>
      <c r="O23" s="60">
        <v>1463840</v>
      </c>
      <c r="P23" s="60">
        <v>1465234</v>
      </c>
      <c r="Q23" s="60">
        <v>1543513</v>
      </c>
      <c r="R23" s="60">
        <v>4472587</v>
      </c>
      <c r="S23" s="60"/>
      <c r="T23" s="60"/>
      <c r="U23" s="60"/>
      <c r="V23" s="60"/>
      <c r="W23" s="60">
        <v>13621720</v>
      </c>
      <c r="X23" s="60">
        <v>8964448</v>
      </c>
      <c r="Y23" s="60">
        <v>4657272</v>
      </c>
      <c r="Z23" s="140">
        <v>51.95</v>
      </c>
      <c r="AA23" s="155">
        <v>8167905</v>
      </c>
    </row>
    <row r="24" spans="1:27" ht="12.75">
      <c r="A24" s="135" t="s">
        <v>93</v>
      </c>
      <c r="B24" s="142" t="s">
        <v>94</v>
      </c>
      <c r="C24" s="153"/>
      <c r="D24" s="153"/>
      <c r="E24" s="154">
        <v>1799000</v>
      </c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>
        <v>1397026</v>
      </c>
      <c r="Y24" s="100">
        <v>-1397026</v>
      </c>
      <c r="Z24" s="137">
        <v>-100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346395927</v>
      </c>
      <c r="D25" s="168">
        <f>+D5+D9+D15+D19+D24</f>
        <v>0</v>
      </c>
      <c r="E25" s="169">
        <f t="shared" si="4"/>
        <v>350247801</v>
      </c>
      <c r="F25" s="73">
        <f t="shared" si="4"/>
        <v>356397563</v>
      </c>
      <c r="G25" s="73">
        <f t="shared" si="4"/>
        <v>58602346</v>
      </c>
      <c r="H25" s="73">
        <f t="shared" si="4"/>
        <v>19010474</v>
      </c>
      <c r="I25" s="73">
        <f t="shared" si="4"/>
        <v>20697396</v>
      </c>
      <c r="J25" s="73">
        <f t="shared" si="4"/>
        <v>98310216</v>
      </c>
      <c r="K25" s="73">
        <f t="shared" si="4"/>
        <v>25496583</v>
      </c>
      <c r="L25" s="73">
        <f t="shared" si="4"/>
        <v>19822051</v>
      </c>
      <c r="M25" s="73">
        <f t="shared" si="4"/>
        <v>54376895</v>
      </c>
      <c r="N25" s="73">
        <f t="shared" si="4"/>
        <v>99695529</v>
      </c>
      <c r="O25" s="73">
        <f t="shared" si="4"/>
        <v>23987815</v>
      </c>
      <c r="P25" s="73">
        <f t="shared" si="4"/>
        <v>21142010</v>
      </c>
      <c r="Q25" s="73">
        <f t="shared" si="4"/>
        <v>43995400</v>
      </c>
      <c r="R25" s="73">
        <f t="shared" si="4"/>
        <v>89125225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287130970</v>
      </c>
      <c r="X25" s="73">
        <f t="shared" si="4"/>
        <v>282021449</v>
      </c>
      <c r="Y25" s="73">
        <f t="shared" si="4"/>
        <v>5109521</v>
      </c>
      <c r="Z25" s="170">
        <f>+IF(X25&lt;&gt;0,+(Y25/X25)*100,0)</f>
        <v>1.8117490772838345</v>
      </c>
      <c r="AA25" s="168">
        <f>+AA5+AA9+AA15+AA19+AA24</f>
        <v>356397563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78820091</v>
      </c>
      <c r="D28" s="153">
        <f>SUM(D29:D31)</f>
        <v>0</v>
      </c>
      <c r="E28" s="154">
        <f t="shared" si="5"/>
        <v>97826801</v>
      </c>
      <c r="F28" s="100">
        <f t="shared" si="5"/>
        <v>105817335</v>
      </c>
      <c r="G28" s="100">
        <f t="shared" si="5"/>
        <v>3535082</v>
      </c>
      <c r="H28" s="100">
        <f t="shared" si="5"/>
        <v>4119277</v>
      </c>
      <c r="I28" s="100">
        <f t="shared" si="5"/>
        <v>7537927</v>
      </c>
      <c r="J28" s="100">
        <f t="shared" si="5"/>
        <v>15192286</v>
      </c>
      <c r="K28" s="100">
        <f t="shared" si="5"/>
        <v>6486012</v>
      </c>
      <c r="L28" s="100">
        <f t="shared" si="5"/>
        <v>5694844</v>
      </c>
      <c r="M28" s="100">
        <f t="shared" si="5"/>
        <v>7879053</v>
      </c>
      <c r="N28" s="100">
        <f t="shared" si="5"/>
        <v>20059909</v>
      </c>
      <c r="O28" s="100">
        <f t="shared" si="5"/>
        <v>3700973</v>
      </c>
      <c r="P28" s="100">
        <f t="shared" si="5"/>
        <v>4962726</v>
      </c>
      <c r="Q28" s="100">
        <f t="shared" si="5"/>
        <v>6273875</v>
      </c>
      <c r="R28" s="100">
        <f t="shared" si="5"/>
        <v>14937574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50189769</v>
      </c>
      <c r="X28" s="100">
        <f t="shared" si="5"/>
        <v>64098308</v>
      </c>
      <c r="Y28" s="100">
        <f t="shared" si="5"/>
        <v>-13908539</v>
      </c>
      <c r="Z28" s="137">
        <f>+IF(X28&lt;&gt;0,+(Y28/X28)*100,0)</f>
        <v>-21.698761533611776</v>
      </c>
      <c r="AA28" s="153">
        <f>SUM(AA29:AA31)</f>
        <v>105817335</v>
      </c>
    </row>
    <row r="29" spans="1:27" ht="12.75">
      <c r="A29" s="138" t="s">
        <v>75</v>
      </c>
      <c r="B29" s="136"/>
      <c r="C29" s="155">
        <v>42571837</v>
      </c>
      <c r="D29" s="155"/>
      <c r="E29" s="156">
        <v>26884790</v>
      </c>
      <c r="F29" s="60">
        <v>32215114</v>
      </c>
      <c r="G29" s="60">
        <v>1404975</v>
      </c>
      <c r="H29" s="60">
        <v>1373683</v>
      </c>
      <c r="I29" s="60">
        <v>2941985</v>
      </c>
      <c r="J29" s="60">
        <v>5720643</v>
      </c>
      <c r="K29" s="60">
        <v>3227629</v>
      </c>
      <c r="L29" s="60">
        <v>2756934</v>
      </c>
      <c r="M29" s="60">
        <v>3195388</v>
      </c>
      <c r="N29" s="60">
        <v>9179951</v>
      </c>
      <c r="O29" s="60">
        <v>1754884</v>
      </c>
      <c r="P29" s="60">
        <v>1568812</v>
      </c>
      <c r="Q29" s="60">
        <v>3100066</v>
      </c>
      <c r="R29" s="60">
        <v>6423762</v>
      </c>
      <c r="S29" s="60"/>
      <c r="T29" s="60"/>
      <c r="U29" s="60"/>
      <c r="V29" s="60"/>
      <c r="W29" s="60">
        <v>21324356</v>
      </c>
      <c r="X29" s="60">
        <v>20666428</v>
      </c>
      <c r="Y29" s="60">
        <v>657928</v>
      </c>
      <c r="Z29" s="140">
        <v>3.18</v>
      </c>
      <c r="AA29" s="155">
        <v>32215114</v>
      </c>
    </row>
    <row r="30" spans="1:27" ht="12.75">
      <c r="A30" s="138" t="s">
        <v>76</v>
      </c>
      <c r="B30" s="136"/>
      <c r="C30" s="157">
        <v>23844711</v>
      </c>
      <c r="D30" s="157"/>
      <c r="E30" s="158">
        <v>66121359</v>
      </c>
      <c r="F30" s="159">
        <v>50276890</v>
      </c>
      <c r="G30" s="159">
        <v>508864</v>
      </c>
      <c r="H30" s="159">
        <v>1395475</v>
      </c>
      <c r="I30" s="159">
        <v>2973250</v>
      </c>
      <c r="J30" s="159">
        <v>4877589</v>
      </c>
      <c r="K30" s="159">
        <v>2399119</v>
      </c>
      <c r="L30" s="159">
        <v>1635002</v>
      </c>
      <c r="M30" s="159">
        <v>2775548</v>
      </c>
      <c r="N30" s="159">
        <v>6809669</v>
      </c>
      <c r="O30" s="159">
        <v>694936</v>
      </c>
      <c r="P30" s="159">
        <v>2855733</v>
      </c>
      <c r="Q30" s="159">
        <v>2337834</v>
      </c>
      <c r="R30" s="159">
        <v>5888503</v>
      </c>
      <c r="S30" s="159"/>
      <c r="T30" s="159"/>
      <c r="U30" s="159"/>
      <c r="V30" s="159"/>
      <c r="W30" s="159">
        <v>17575761</v>
      </c>
      <c r="X30" s="159">
        <v>39803918</v>
      </c>
      <c r="Y30" s="159">
        <v>-22228157</v>
      </c>
      <c r="Z30" s="141">
        <v>-55.84</v>
      </c>
      <c r="AA30" s="157">
        <v>50276890</v>
      </c>
    </row>
    <row r="31" spans="1:27" ht="12.75">
      <c r="A31" s="138" t="s">
        <v>77</v>
      </c>
      <c r="B31" s="136"/>
      <c r="C31" s="155">
        <v>12403543</v>
      </c>
      <c r="D31" s="155"/>
      <c r="E31" s="156">
        <v>4820652</v>
      </c>
      <c r="F31" s="60">
        <v>23325331</v>
      </c>
      <c r="G31" s="60">
        <v>1621243</v>
      </c>
      <c r="H31" s="60">
        <v>1350119</v>
      </c>
      <c r="I31" s="60">
        <v>1622692</v>
      </c>
      <c r="J31" s="60">
        <v>4594054</v>
      </c>
      <c r="K31" s="60">
        <v>859264</v>
      </c>
      <c r="L31" s="60">
        <v>1302908</v>
      </c>
      <c r="M31" s="60">
        <v>1908117</v>
      </c>
      <c r="N31" s="60">
        <v>4070289</v>
      </c>
      <c r="O31" s="60">
        <v>1251153</v>
      </c>
      <c r="P31" s="60">
        <v>538181</v>
      </c>
      <c r="Q31" s="60">
        <v>835975</v>
      </c>
      <c r="R31" s="60">
        <v>2625309</v>
      </c>
      <c r="S31" s="60"/>
      <c r="T31" s="60"/>
      <c r="U31" s="60"/>
      <c r="V31" s="60"/>
      <c r="W31" s="60">
        <v>11289652</v>
      </c>
      <c r="X31" s="60">
        <v>3627962</v>
      </c>
      <c r="Y31" s="60">
        <v>7661690</v>
      </c>
      <c r="Z31" s="140">
        <v>211.18</v>
      </c>
      <c r="AA31" s="155">
        <v>23325331</v>
      </c>
    </row>
    <row r="32" spans="1:27" ht="12.75">
      <c r="A32" s="135" t="s">
        <v>78</v>
      </c>
      <c r="B32" s="136"/>
      <c r="C32" s="153">
        <f aca="true" t="shared" si="6" ref="C32:Y32">SUM(C33:C37)</f>
        <v>40013484</v>
      </c>
      <c r="D32" s="153">
        <f>SUM(D33:D37)</f>
        <v>0</v>
      </c>
      <c r="E32" s="154">
        <f t="shared" si="6"/>
        <v>31946712</v>
      </c>
      <c r="F32" s="100">
        <f t="shared" si="6"/>
        <v>34279827</v>
      </c>
      <c r="G32" s="100">
        <f t="shared" si="6"/>
        <v>563768</v>
      </c>
      <c r="H32" s="100">
        <f t="shared" si="6"/>
        <v>2540581</v>
      </c>
      <c r="I32" s="100">
        <f t="shared" si="6"/>
        <v>5112210</v>
      </c>
      <c r="J32" s="100">
        <f t="shared" si="6"/>
        <v>8216559</v>
      </c>
      <c r="K32" s="100">
        <f t="shared" si="6"/>
        <v>2189004</v>
      </c>
      <c r="L32" s="100">
        <f t="shared" si="6"/>
        <v>3082288</v>
      </c>
      <c r="M32" s="100">
        <f t="shared" si="6"/>
        <v>3631264</v>
      </c>
      <c r="N32" s="100">
        <f t="shared" si="6"/>
        <v>8902556</v>
      </c>
      <c r="O32" s="100">
        <f t="shared" si="6"/>
        <v>4254753</v>
      </c>
      <c r="P32" s="100">
        <f t="shared" si="6"/>
        <v>1904732</v>
      </c>
      <c r="Q32" s="100">
        <f t="shared" si="6"/>
        <v>2261476</v>
      </c>
      <c r="R32" s="100">
        <f t="shared" si="6"/>
        <v>8420961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25540076</v>
      </c>
      <c r="X32" s="100">
        <f t="shared" si="6"/>
        <v>24791212</v>
      </c>
      <c r="Y32" s="100">
        <f t="shared" si="6"/>
        <v>748864</v>
      </c>
      <c r="Z32" s="137">
        <f>+IF(X32&lt;&gt;0,+(Y32/X32)*100,0)</f>
        <v>3.0206832969682966</v>
      </c>
      <c r="AA32" s="153">
        <f>SUM(AA33:AA37)</f>
        <v>34279827</v>
      </c>
    </row>
    <row r="33" spans="1:27" ht="12.75">
      <c r="A33" s="138" t="s">
        <v>79</v>
      </c>
      <c r="B33" s="136"/>
      <c r="C33" s="155">
        <v>19602694</v>
      </c>
      <c r="D33" s="155"/>
      <c r="E33" s="156">
        <v>7783988</v>
      </c>
      <c r="F33" s="60">
        <v>10874682</v>
      </c>
      <c r="G33" s="60">
        <v>99987</v>
      </c>
      <c r="H33" s="60">
        <v>1095505</v>
      </c>
      <c r="I33" s="60">
        <v>2077616</v>
      </c>
      <c r="J33" s="60">
        <v>3273108</v>
      </c>
      <c r="K33" s="60">
        <v>636507</v>
      </c>
      <c r="L33" s="60">
        <v>1461018</v>
      </c>
      <c r="M33" s="60">
        <v>1677760</v>
      </c>
      <c r="N33" s="60">
        <v>3775285</v>
      </c>
      <c r="O33" s="60">
        <v>2594278</v>
      </c>
      <c r="P33" s="60">
        <v>432638</v>
      </c>
      <c r="Q33" s="60">
        <v>536000</v>
      </c>
      <c r="R33" s="60">
        <v>3562916</v>
      </c>
      <c r="S33" s="60"/>
      <c r="T33" s="60"/>
      <c r="U33" s="60"/>
      <c r="V33" s="60"/>
      <c r="W33" s="60">
        <v>10611309</v>
      </c>
      <c r="X33" s="60">
        <v>5942904</v>
      </c>
      <c r="Y33" s="60">
        <v>4668405</v>
      </c>
      <c r="Z33" s="140">
        <v>78.55</v>
      </c>
      <c r="AA33" s="155">
        <v>10874682</v>
      </c>
    </row>
    <row r="34" spans="1:27" ht="12.75">
      <c r="A34" s="138" t="s">
        <v>80</v>
      </c>
      <c r="B34" s="136"/>
      <c r="C34" s="155">
        <v>1366704</v>
      </c>
      <c r="D34" s="155"/>
      <c r="E34" s="156">
        <v>11090814</v>
      </c>
      <c r="F34" s="60">
        <v>10216396</v>
      </c>
      <c r="G34" s="60">
        <v>102535</v>
      </c>
      <c r="H34" s="60">
        <v>72464</v>
      </c>
      <c r="I34" s="60">
        <v>117851</v>
      </c>
      <c r="J34" s="60">
        <v>292850</v>
      </c>
      <c r="K34" s="60">
        <v>829667</v>
      </c>
      <c r="L34" s="60">
        <v>70869</v>
      </c>
      <c r="M34" s="60">
        <v>276646</v>
      </c>
      <c r="N34" s="60">
        <v>1177182</v>
      </c>
      <c r="O34" s="60">
        <v>269047</v>
      </c>
      <c r="P34" s="60">
        <v>645990</v>
      </c>
      <c r="Q34" s="60">
        <v>733182</v>
      </c>
      <c r="R34" s="60">
        <v>1648219</v>
      </c>
      <c r="S34" s="60"/>
      <c r="T34" s="60"/>
      <c r="U34" s="60"/>
      <c r="V34" s="60"/>
      <c r="W34" s="60">
        <v>3118251</v>
      </c>
      <c r="X34" s="60">
        <v>8722935</v>
      </c>
      <c r="Y34" s="60">
        <v>-5604684</v>
      </c>
      <c r="Z34" s="140">
        <v>-64.25</v>
      </c>
      <c r="AA34" s="155">
        <v>10216396</v>
      </c>
    </row>
    <row r="35" spans="1:27" ht="12.75">
      <c r="A35" s="138" t="s">
        <v>81</v>
      </c>
      <c r="B35" s="136"/>
      <c r="C35" s="155">
        <v>15368804</v>
      </c>
      <c r="D35" s="155"/>
      <c r="E35" s="156">
        <v>7261023</v>
      </c>
      <c r="F35" s="60">
        <v>6786083</v>
      </c>
      <c r="G35" s="60">
        <v>335119</v>
      </c>
      <c r="H35" s="60">
        <v>1078868</v>
      </c>
      <c r="I35" s="60">
        <v>2416135</v>
      </c>
      <c r="J35" s="60">
        <v>3830122</v>
      </c>
      <c r="K35" s="60">
        <v>467547</v>
      </c>
      <c r="L35" s="60">
        <v>1299067</v>
      </c>
      <c r="M35" s="60">
        <v>1370265</v>
      </c>
      <c r="N35" s="60">
        <v>3136879</v>
      </c>
      <c r="O35" s="60">
        <v>1121849</v>
      </c>
      <c r="P35" s="60">
        <v>558948</v>
      </c>
      <c r="Q35" s="60">
        <v>637909</v>
      </c>
      <c r="R35" s="60">
        <v>2318706</v>
      </c>
      <c r="S35" s="60"/>
      <c r="T35" s="60"/>
      <c r="U35" s="60"/>
      <c r="V35" s="60"/>
      <c r="W35" s="60">
        <v>9285707</v>
      </c>
      <c r="X35" s="60">
        <v>5702703</v>
      </c>
      <c r="Y35" s="60">
        <v>3583004</v>
      </c>
      <c r="Z35" s="140">
        <v>62.83</v>
      </c>
      <c r="AA35" s="155">
        <v>6786083</v>
      </c>
    </row>
    <row r="36" spans="1:27" ht="12.75">
      <c r="A36" s="138" t="s">
        <v>82</v>
      </c>
      <c r="B36" s="136"/>
      <c r="C36" s="155">
        <v>1642317</v>
      </c>
      <c r="D36" s="155"/>
      <c r="E36" s="156">
        <v>3363371</v>
      </c>
      <c r="F36" s="60">
        <v>4160921</v>
      </c>
      <c r="G36" s="60">
        <v>5366</v>
      </c>
      <c r="H36" s="60">
        <v>112537</v>
      </c>
      <c r="I36" s="60">
        <v>218759</v>
      </c>
      <c r="J36" s="60">
        <v>336662</v>
      </c>
      <c r="K36" s="60">
        <v>117362</v>
      </c>
      <c r="L36" s="60">
        <v>144687</v>
      </c>
      <c r="M36" s="60">
        <v>125228</v>
      </c>
      <c r="N36" s="60">
        <v>387277</v>
      </c>
      <c r="O36" s="60">
        <v>102684</v>
      </c>
      <c r="P36" s="60">
        <v>115846</v>
      </c>
      <c r="Q36" s="60">
        <v>183000</v>
      </c>
      <c r="R36" s="60">
        <v>401530</v>
      </c>
      <c r="S36" s="60"/>
      <c r="T36" s="60"/>
      <c r="U36" s="60"/>
      <c r="V36" s="60"/>
      <c r="W36" s="60">
        <v>1125469</v>
      </c>
      <c r="X36" s="60">
        <v>2555984</v>
      </c>
      <c r="Y36" s="60">
        <v>-1430515</v>
      </c>
      <c r="Z36" s="140">
        <v>-55.97</v>
      </c>
      <c r="AA36" s="155">
        <v>4160921</v>
      </c>
    </row>
    <row r="37" spans="1:27" ht="12.75">
      <c r="A37" s="138" t="s">
        <v>83</v>
      </c>
      <c r="B37" s="136"/>
      <c r="C37" s="157">
        <v>2032965</v>
      </c>
      <c r="D37" s="157"/>
      <c r="E37" s="158">
        <v>2447516</v>
      </c>
      <c r="F37" s="159">
        <v>2241745</v>
      </c>
      <c r="G37" s="159">
        <v>20761</v>
      </c>
      <c r="H37" s="159">
        <v>181207</v>
      </c>
      <c r="I37" s="159">
        <v>281849</v>
      </c>
      <c r="J37" s="159">
        <v>483817</v>
      </c>
      <c r="K37" s="159">
        <v>137921</v>
      </c>
      <c r="L37" s="159">
        <v>106647</v>
      </c>
      <c r="M37" s="159">
        <v>181365</v>
      </c>
      <c r="N37" s="159">
        <v>425933</v>
      </c>
      <c r="O37" s="159">
        <v>166895</v>
      </c>
      <c r="P37" s="159">
        <v>151310</v>
      </c>
      <c r="Q37" s="159">
        <v>171385</v>
      </c>
      <c r="R37" s="159">
        <v>489590</v>
      </c>
      <c r="S37" s="159"/>
      <c r="T37" s="159"/>
      <c r="U37" s="159"/>
      <c r="V37" s="159"/>
      <c r="W37" s="159">
        <v>1399340</v>
      </c>
      <c r="X37" s="159">
        <v>1866686</v>
      </c>
      <c r="Y37" s="159">
        <v>-467346</v>
      </c>
      <c r="Z37" s="141">
        <v>-25.04</v>
      </c>
      <c r="AA37" s="157">
        <v>2241745</v>
      </c>
    </row>
    <row r="38" spans="1:27" ht="12.75">
      <c r="A38" s="135" t="s">
        <v>84</v>
      </c>
      <c r="B38" s="142"/>
      <c r="C38" s="153">
        <f aca="true" t="shared" si="7" ref="C38:Y38">SUM(C39:C41)</f>
        <v>68226420</v>
      </c>
      <c r="D38" s="153">
        <f>SUM(D39:D41)</f>
        <v>0</v>
      </c>
      <c r="E38" s="154">
        <f t="shared" si="7"/>
        <v>59285364</v>
      </c>
      <c r="F38" s="100">
        <f t="shared" si="7"/>
        <v>57548083</v>
      </c>
      <c r="G38" s="100">
        <f t="shared" si="7"/>
        <v>171376</v>
      </c>
      <c r="H38" s="100">
        <f t="shared" si="7"/>
        <v>3691120</v>
      </c>
      <c r="I38" s="100">
        <f t="shared" si="7"/>
        <v>7276354</v>
      </c>
      <c r="J38" s="100">
        <f t="shared" si="7"/>
        <v>11138850</v>
      </c>
      <c r="K38" s="100">
        <f t="shared" si="7"/>
        <v>4309575</v>
      </c>
      <c r="L38" s="100">
        <f t="shared" si="7"/>
        <v>4116447</v>
      </c>
      <c r="M38" s="100">
        <f t="shared" si="7"/>
        <v>5281385</v>
      </c>
      <c r="N38" s="100">
        <f t="shared" si="7"/>
        <v>13707407</v>
      </c>
      <c r="O38" s="100">
        <f t="shared" si="7"/>
        <v>3749936</v>
      </c>
      <c r="P38" s="100">
        <f t="shared" si="7"/>
        <v>3795672</v>
      </c>
      <c r="Q38" s="100">
        <f t="shared" si="7"/>
        <v>4090150</v>
      </c>
      <c r="R38" s="100">
        <f t="shared" si="7"/>
        <v>11635758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36482015</v>
      </c>
      <c r="X38" s="100">
        <f t="shared" si="7"/>
        <v>46170579</v>
      </c>
      <c r="Y38" s="100">
        <f t="shared" si="7"/>
        <v>-9688564</v>
      </c>
      <c r="Z38" s="137">
        <f>+IF(X38&lt;&gt;0,+(Y38/X38)*100,0)</f>
        <v>-20.98428092054033</v>
      </c>
      <c r="AA38" s="153">
        <f>SUM(AA39:AA41)</f>
        <v>57548083</v>
      </c>
    </row>
    <row r="39" spans="1:27" ht="12.75">
      <c r="A39" s="138" t="s">
        <v>85</v>
      </c>
      <c r="B39" s="136"/>
      <c r="C39" s="155">
        <v>28067024</v>
      </c>
      <c r="D39" s="155"/>
      <c r="E39" s="156">
        <v>20864609</v>
      </c>
      <c r="F39" s="60">
        <v>21759056</v>
      </c>
      <c r="G39" s="60">
        <v>-59487</v>
      </c>
      <c r="H39" s="60">
        <v>1619479</v>
      </c>
      <c r="I39" s="60">
        <v>3104269</v>
      </c>
      <c r="J39" s="60">
        <v>4664261</v>
      </c>
      <c r="K39" s="60">
        <v>1397868</v>
      </c>
      <c r="L39" s="60">
        <v>1308812</v>
      </c>
      <c r="M39" s="60">
        <v>1791605</v>
      </c>
      <c r="N39" s="60">
        <v>4498285</v>
      </c>
      <c r="O39" s="60">
        <v>1022686</v>
      </c>
      <c r="P39" s="60">
        <v>1147195</v>
      </c>
      <c r="Q39" s="60">
        <v>1244397</v>
      </c>
      <c r="R39" s="60">
        <v>3414278</v>
      </c>
      <c r="S39" s="60"/>
      <c r="T39" s="60"/>
      <c r="U39" s="60"/>
      <c r="V39" s="60"/>
      <c r="W39" s="60">
        <v>12576824</v>
      </c>
      <c r="X39" s="60">
        <v>16527775</v>
      </c>
      <c r="Y39" s="60">
        <v>-3950951</v>
      </c>
      <c r="Z39" s="140">
        <v>-23.9</v>
      </c>
      <c r="AA39" s="155">
        <v>21759056</v>
      </c>
    </row>
    <row r="40" spans="1:27" ht="12.75">
      <c r="A40" s="138" t="s">
        <v>86</v>
      </c>
      <c r="B40" s="136"/>
      <c r="C40" s="155">
        <v>37288929</v>
      </c>
      <c r="D40" s="155"/>
      <c r="E40" s="156">
        <v>34888820</v>
      </c>
      <c r="F40" s="60">
        <v>32500635</v>
      </c>
      <c r="G40" s="60">
        <v>197037</v>
      </c>
      <c r="H40" s="60">
        <v>1900916</v>
      </c>
      <c r="I40" s="60">
        <v>3829640</v>
      </c>
      <c r="J40" s="60">
        <v>5927593</v>
      </c>
      <c r="K40" s="60">
        <v>2699411</v>
      </c>
      <c r="L40" s="60">
        <v>2594200</v>
      </c>
      <c r="M40" s="60">
        <v>3197722</v>
      </c>
      <c r="N40" s="60">
        <v>8491333</v>
      </c>
      <c r="O40" s="60">
        <v>2361140</v>
      </c>
      <c r="P40" s="60">
        <v>2430202</v>
      </c>
      <c r="Q40" s="60">
        <v>2650857</v>
      </c>
      <c r="R40" s="60">
        <v>7442199</v>
      </c>
      <c r="S40" s="60"/>
      <c r="T40" s="60"/>
      <c r="U40" s="60"/>
      <c r="V40" s="60"/>
      <c r="W40" s="60">
        <v>21861125</v>
      </c>
      <c r="X40" s="60">
        <v>26839620</v>
      </c>
      <c r="Y40" s="60">
        <v>-4978495</v>
      </c>
      <c r="Z40" s="140">
        <v>-18.55</v>
      </c>
      <c r="AA40" s="155">
        <v>32500635</v>
      </c>
    </row>
    <row r="41" spans="1:27" ht="12.75">
      <c r="A41" s="138" t="s">
        <v>87</v>
      </c>
      <c r="B41" s="136"/>
      <c r="C41" s="155">
        <v>2870467</v>
      </c>
      <c r="D41" s="155"/>
      <c r="E41" s="156">
        <v>3531935</v>
      </c>
      <c r="F41" s="60">
        <v>3288392</v>
      </c>
      <c r="G41" s="60">
        <v>33826</v>
      </c>
      <c r="H41" s="60">
        <v>170725</v>
      </c>
      <c r="I41" s="60">
        <v>342445</v>
      </c>
      <c r="J41" s="60">
        <v>546996</v>
      </c>
      <c r="K41" s="60">
        <v>212296</v>
      </c>
      <c r="L41" s="60">
        <v>213435</v>
      </c>
      <c r="M41" s="60">
        <v>292058</v>
      </c>
      <c r="N41" s="60">
        <v>717789</v>
      </c>
      <c r="O41" s="60">
        <v>366110</v>
      </c>
      <c r="P41" s="60">
        <v>218275</v>
      </c>
      <c r="Q41" s="60">
        <v>194896</v>
      </c>
      <c r="R41" s="60">
        <v>779281</v>
      </c>
      <c r="S41" s="60"/>
      <c r="T41" s="60"/>
      <c r="U41" s="60"/>
      <c r="V41" s="60"/>
      <c r="W41" s="60">
        <v>2044066</v>
      </c>
      <c r="X41" s="60">
        <v>2803184</v>
      </c>
      <c r="Y41" s="60">
        <v>-759118</v>
      </c>
      <c r="Z41" s="140">
        <v>-27.08</v>
      </c>
      <c r="AA41" s="155">
        <v>3288392</v>
      </c>
    </row>
    <row r="42" spans="1:27" ht="12.75">
      <c r="A42" s="135" t="s">
        <v>88</v>
      </c>
      <c r="B42" s="142"/>
      <c r="C42" s="153">
        <f aca="true" t="shared" si="8" ref="C42:Y42">SUM(C43:C46)</f>
        <v>139441292</v>
      </c>
      <c r="D42" s="153">
        <f>SUM(D43:D46)</f>
        <v>0</v>
      </c>
      <c r="E42" s="154">
        <f t="shared" si="8"/>
        <v>114670946</v>
      </c>
      <c r="F42" s="100">
        <f t="shared" si="8"/>
        <v>110352318</v>
      </c>
      <c r="G42" s="100">
        <f t="shared" si="8"/>
        <v>3983132</v>
      </c>
      <c r="H42" s="100">
        <f t="shared" si="8"/>
        <v>3115177</v>
      </c>
      <c r="I42" s="100">
        <f t="shared" si="8"/>
        <v>12826267</v>
      </c>
      <c r="J42" s="100">
        <f t="shared" si="8"/>
        <v>19924576</v>
      </c>
      <c r="K42" s="100">
        <f t="shared" si="8"/>
        <v>8115081</v>
      </c>
      <c r="L42" s="100">
        <f t="shared" si="8"/>
        <v>9300545</v>
      </c>
      <c r="M42" s="100">
        <f t="shared" si="8"/>
        <v>11808100</v>
      </c>
      <c r="N42" s="100">
        <f t="shared" si="8"/>
        <v>29223726</v>
      </c>
      <c r="O42" s="100">
        <f t="shared" si="8"/>
        <v>8747302</v>
      </c>
      <c r="P42" s="100">
        <f t="shared" si="8"/>
        <v>10107826</v>
      </c>
      <c r="Q42" s="100">
        <f t="shared" si="8"/>
        <v>10364422</v>
      </c>
      <c r="R42" s="100">
        <f t="shared" si="8"/>
        <v>29219550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78367852</v>
      </c>
      <c r="X42" s="100">
        <f t="shared" si="8"/>
        <v>86685487</v>
      </c>
      <c r="Y42" s="100">
        <f t="shared" si="8"/>
        <v>-8317635</v>
      </c>
      <c r="Z42" s="137">
        <f>+IF(X42&lt;&gt;0,+(Y42/X42)*100,0)</f>
        <v>-9.595187485074636</v>
      </c>
      <c r="AA42" s="153">
        <f>SUM(AA43:AA46)</f>
        <v>110352318</v>
      </c>
    </row>
    <row r="43" spans="1:27" ht="12.75">
      <c r="A43" s="138" t="s">
        <v>89</v>
      </c>
      <c r="B43" s="136"/>
      <c r="C43" s="155">
        <v>60786675</v>
      </c>
      <c r="D43" s="155"/>
      <c r="E43" s="156">
        <v>56638427</v>
      </c>
      <c r="F43" s="60">
        <v>50907688</v>
      </c>
      <c r="G43" s="60">
        <v>2483371</v>
      </c>
      <c r="H43" s="60">
        <v>280656</v>
      </c>
      <c r="I43" s="60">
        <v>6763529</v>
      </c>
      <c r="J43" s="60">
        <v>9527556</v>
      </c>
      <c r="K43" s="60">
        <v>4636066</v>
      </c>
      <c r="L43" s="60">
        <v>5337183</v>
      </c>
      <c r="M43" s="60">
        <v>5330743</v>
      </c>
      <c r="N43" s="60">
        <v>15303992</v>
      </c>
      <c r="O43" s="60">
        <v>4908523</v>
      </c>
      <c r="P43" s="60">
        <v>5132178</v>
      </c>
      <c r="Q43" s="60">
        <v>6644867</v>
      </c>
      <c r="R43" s="60">
        <v>16685568</v>
      </c>
      <c r="S43" s="60"/>
      <c r="T43" s="60"/>
      <c r="U43" s="60"/>
      <c r="V43" s="60"/>
      <c r="W43" s="60">
        <v>41517116</v>
      </c>
      <c r="X43" s="60">
        <v>42520671</v>
      </c>
      <c r="Y43" s="60">
        <v>-1003555</v>
      </c>
      <c r="Z43" s="140">
        <v>-2.36</v>
      </c>
      <c r="AA43" s="155">
        <v>50907688</v>
      </c>
    </row>
    <row r="44" spans="1:27" ht="12.75">
      <c r="A44" s="138" t="s">
        <v>90</v>
      </c>
      <c r="B44" s="136"/>
      <c r="C44" s="155">
        <v>39564786</v>
      </c>
      <c r="D44" s="155"/>
      <c r="E44" s="156">
        <v>31603887</v>
      </c>
      <c r="F44" s="60">
        <v>29157110</v>
      </c>
      <c r="G44" s="60">
        <v>949561</v>
      </c>
      <c r="H44" s="60">
        <v>933255</v>
      </c>
      <c r="I44" s="60">
        <v>2818173</v>
      </c>
      <c r="J44" s="60">
        <v>4700989</v>
      </c>
      <c r="K44" s="60">
        <v>1431713</v>
      </c>
      <c r="L44" s="60">
        <v>1845071</v>
      </c>
      <c r="M44" s="60">
        <v>3073105</v>
      </c>
      <c r="N44" s="60">
        <v>6349889</v>
      </c>
      <c r="O44" s="60">
        <v>1518527</v>
      </c>
      <c r="P44" s="60">
        <v>3006546</v>
      </c>
      <c r="Q44" s="60">
        <v>1623944</v>
      </c>
      <c r="R44" s="60">
        <v>6149017</v>
      </c>
      <c r="S44" s="60"/>
      <c r="T44" s="60"/>
      <c r="U44" s="60"/>
      <c r="V44" s="60"/>
      <c r="W44" s="60">
        <v>17199895</v>
      </c>
      <c r="X44" s="60">
        <v>24221826</v>
      </c>
      <c r="Y44" s="60">
        <v>-7021931</v>
      </c>
      <c r="Z44" s="140">
        <v>-28.99</v>
      </c>
      <c r="AA44" s="155">
        <v>29157110</v>
      </c>
    </row>
    <row r="45" spans="1:27" ht="12.75">
      <c r="A45" s="138" t="s">
        <v>91</v>
      </c>
      <c r="B45" s="136"/>
      <c r="C45" s="157">
        <v>21697410</v>
      </c>
      <c r="D45" s="157"/>
      <c r="E45" s="158">
        <v>10683669</v>
      </c>
      <c r="F45" s="159">
        <v>9945588</v>
      </c>
      <c r="G45" s="159">
        <v>157810</v>
      </c>
      <c r="H45" s="159">
        <v>958001</v>
      </c>
      <c r="I45" s="159">
        <v>1739001</v>
      </c>
      <c r="J45" s="159">
        <v>2854812</v>
      </c>
      <c r="K45" s="159">
        <v>799762</v>
      </c>
      <c r="L45" s="159">
        <v>1073860</v>
      </c>
      <c r="M45" s="159">
        <v>1776702</v>
      </c>
      <c r="N45" s="159">
        <v>3650324</v>
      </c>
      <c r="O45" s="159">
        <v>1213296</v>
      </c>
      <c r="P45" s="159">
        <v>720356</v>
      </c>
      <c r="Q45" s="159">
        <v>776988</v>
      </c>
      <c r="R45" s="159">
        <v>2710640</v>
      </c>
      <c r="S45" s="159"/>
      <c r="T45" s="159"/>
      <c r="U45" s="159"/>
      <c r="V45" s="159"/>
      <c r="W45" s="159">
        <v>9215776</v>
      </c>
      <c r="X45" s="159">
        <v>8131228</v>
      </c>
      <c r="Y45" s="159">
        <v>1084548</v>
      </c>
      <c r="Z45" s="141">
        <v>13.34</v>
      </c>
      <c r="AA45" s="157">
        <v>9945588</v>
      </c>
    </row>
    <row r="46" spans="1:27" ht="12.75">
      <c r="A46" s="138" t="s">
        <v>92</v>
      </c>
      <c r="B46" s="136"/>
      <c r="C46" s="155">
        <v>17392421</v>
      </c>
      <c r="D46" s="155"/>
      <c r="E46" s="156">
        <v>15744963</v>
      </c>
      <c r="F46" s="60">
        <v>20341932</v>
      </c>
      <c r="G46" s="60">
        <v>392390</v>
      </c>
      <c r="H46" s="60">
        <v>943265</v>
      </c>
      <c r="I46" s="60">
        <v>1505564</v>
      </c>
      <c r="J46" s="60">
        <v>2841219</v>
      </c>
      <c r="K46" s="60">
        <v>1247540</v>
      </c>
      <c r="L46" s="60">
        <v>1044431</v>
      </c>
      <c r="M46" s="60">
        <v>1627550</v>
      </c>
      <c r="N46" s="60">
        <v>3919521</v>
      </c>
      <c r="O46" s="60">
        <v>1106956</v>
      </c>
      <c r="P46" s="60">
        <v>1248746</v>
      </c>
      <c r="Q46" s="60">
        <v>1318623</v>
      </c>
      <c r="R46" s="60">
        <v>3674325</v>
      </c>
      <c r="S46" s="60"/>
      <c r="T46" s="60"/>
      <c r="U46" s="60"/>
      <c r="V46" s="60"/>
      <c r="W46" s="60">
        <v>10435065</v>
      </c>
      <c r="X46" s="60">
        <v>11811762</v>
      </c>
      <c r="Y46" s="60">
        <v>-1376697</v>
      </c>
      <c r="Z46" s="140">
        <v>-11.66</v>
      </c>
      <c r="AA46" s="155">
        <v>20341932</v>
      </c>
    </row>
    <row r="47" spans="1:27" ht="12.75">
      <c r="A47" s="135" t="s">
        <v>93</v>
      </c>
      <c r="B47" s="142" t="s">
        <v>94</v>
      </c>
      <c r="C47" s="153"/>
      <c r="D47" s="153"/>
      <c r="E47" s="154">
        <v>2612000</v>
      </c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>
        <v>2079672</v>
      </c>
      <c r="Y47" s="100">
        <v>-2079672</v>
      </c>
      <c r="Z47" s="137">
        <v>-100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326501287</v>
      </c>
      <c r="D48" s="168">
        <f>+D28+D32+D38+D42+D47</f>
        <v>0</v>
      </c>
      <c r="E48" s="169">
        <f t="shared" si="9"/>
        <v>306341823</v>
      </c>
      <c r="F48" s="73">
        <f t="shared" si="9"/>
        <v>307997563</v>
      </c>
      <c r="G48" s="73">
        <f t="shared" si="9"/>
        <v>8253358</v>
      </c>
      <c r="H48" s="73">
        <f t="shared" si="9"/>
        <v>13466155</v>
      </c>
      <c r="I48" s="73">
        <f t="shared" si="9"/>
        <v>32752758</v>
      </c>
      <c r="J48" s="73">
        <f t="shared" si="9"/>
        <v>54472271</v>
      </c>
      <c r="K48" s="73">
        <f t="shared" si="9"/>
        <v>21099672</v>
      </c>
      <c r="L48" s="73">
        <f t="shared" si="9"/>
        <v>22194124</v>
      </c>
      <c r="M48" s="73">
        <f t="shared" si="9"/>
        <v>28599802</v>
      </c>
      <c r="N48" s="73">
        <f t="shared" si="9"/>
        <v>71893598</v>
      </c>
      <c r="O48" s="73">
        <f t="shared" si="9"/>
        <v>20452964</v>
      </c>
      <c r="P48" s="73">
        <f t="shared" si="9"/>
        <v>20770956</v>
      </c>
      <c r="Q48" s="73">
        <f t="shared" si="9"/>
        <v>22989923</v>
      </c>
      <c r="R48" s="73">
        <f t="shared" si="9"/>
        <v>64213843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190579712</v>
      </c>
      <c r="X48" s="73">
        <f t="shared" si="9"/>
        <v>223825258</v>
      </c>
      <c r="Y48" s="73">
        <f t="shared" si="9"/>
        <v>-33245546</v>
      </c>
      <c r="Z48" s="170">
        <f>+IF(X48&lt;&gt;0,+(Y48/X48)*100,0)</f>
        <v>-14.853348677922668</v>
      </c>
      <c r="AA48" s="168">
        <f>+AA28+AA32+AA38+AA42+AA47</f>
        <v>307997563</v>
      </c>
    </row>
    <row r="49" spans="1:27" ht="12.75">
      <c r="A49" s="148" t="s">
        <v>49</v>
      </c>
      <c r="B49" s="149"/>
      <c r="C49" s="171">
        <f aca="true" t="shared" si="10" ref="C49:Y49">+C25-C48</f>
        <v>19894640</v>
      </c>
      <c r="D49" s="171">
        <f>+D25-D48</f>
        <v>0</v>
      </c>
      <c r="E49" s="172">
        <f t="shared" si="10"/>
        <v>43905978</v>
      </c>
      <c r="F49" s="173">
        <f t="shared" si="10"/>
        <v>48400000</v>
      </c>
      <c r="G49" s="173">
        <f t="shared" si="10"/>
        <v>50348988</v>
      </c>
      <c r="H49" s="173">
        <f t="shared" si="10"/>
        <v>5544319</v>
      </c>
      <c r="I49" s="173">
        <f t="shared" si="10"/>
        <v>-12055362</v>
      </c>
      <c r="J49" s="173">
        <f t="shared" si="10"/>
        <v>43837945</v>
      </c>
      <c r="K49" s="173">
        <f t="shared" si="10"/>
        <v>4396911</v>
      </c>
      <c r="L49" s="173">
        <f t="shared" si="10"/>
        <v>-2372073</v>
      </c>
      <c r="M49" s="173">
        <f t="shared" si="10"/>
        <v>25777093</v>
      </c>
      <c r="N49" s="173">
        <f t="shared" si="10"/>
        <v>27801931</v>
      </c>
      <c r="O49" s="173">
        <f t="shared" si="10"/>
        <v>3534851</v>
      </c>
      <c r="P49" s="173">
        <f t="shared" si="10"/>
        <v>371054</v>
      </c>
      <c r="Q49" s="173">
        <f t="shared" si="10"/>
        <v>21005477</v>
      </c>
      <c r="R49" s="173">
        <f t="shared" si="10"/>
        <v>24911382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96551258</v>
      </c>
      <c r="X49" s="173">
        <f>IF(F25=F48,0,X25-X48)</f>
        <v>58196191</v>
      </c>
      <c r="Y49" s="173">
        <f t="shared" si="10"/>
        <v>38355067</v>
      </c>
      <c r="Z49" s="174">
        <f>+IF(X49&lt;&gt;0,+(Y49/X49)*100,0)</f>
        <v>65.90649034057915</v>
      </c>
      <c r="AA49" s="171">
        <f>+AA25-AA48</f>
        <v>48400000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83109186</v>
      </c>
      <c r="D5" s="155">
        <v>0</v>
      </c>
      <c r="E5" s="156">
        <v>99663588</v>
      </c>
      <c r="F5" s="60">
        <v>100785000</v>
      </c>
      <c r="G5" s="60">
        <v>11652242</v>
      </c>
      <c r="H5" s="60">
        <v>9109576</v>
      </c>
      <c r="I5" s="60">
        <v>9183067</v>
      </c>
      <c r="J5" s="60">
        <v>29944885</v>
      </c>
      <c r="K5" s="60">
        <v>7430558</v>
      </c>
      <c r="L5" s="60">
        <v>6203118</v>
      </c>
      <c r="M5" s="60">
        <v>7390683</v>
      </c>
      <c r="N5" s="60">
        <v>21024359</v>
      </c>
      <c r="O5" s="60">
        <v>7348901</v>
      </c>
      <c r="P5" s="60">
        <v>7579009</v>
      </c>
      <c r="Q5" s="60">
        <v>6295194</v>
      </c>
      <c r="R5" s="60">
        <v>21223104</v>
      </c>
      <c r="S5" s="60">
        <v>0</v>
      </c>
      <c r="T5" s="60">
        <v>0</v>
      </c>
      <c r="U5" s="60">
        <v>0</v>
      </c>
      <c r="V5" s="60">
        <v>0</v>
      </c>
      <c r="W5" s="60">
        <v>72192348</v>
      </c>
      <c r="X5" s="60">
        <v>74747691</v>
      </c>
      <c r="Y5" s="60">
        <v>-2555343</v>
      </c>
      <c r="Z5" s="140">
        <v>-3.42</v>
      </c>
      <c r="AA5" s="155">
        <v>100785000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57185871</v>
      </c>
      <c r="D7" s="155">
        <v>0</v>
      </c>
      <c r="E7" s="156">
        <v>58510460</v>
      </c>
      <c r="F7" s="60">
        <v>58510000</v>
      </c>
      <c r="G7" s="60">
        <v>4125529</v>
      </c>
      <c r="H7" s="60">
        <v>3430337</v>
      </c>
      <c r="I7" s="60">
        <v>4558688</v>
      </c>
      <c r="J7" s="60">
        <v>12114554</v>
      </c>
      <c r="K7" s="60">
        <v>6552463</v>
      </c>
      <c r="L7" s="60">
        <v>6658580</v>
      </c>
      <c r="M7" s="60">
        <v>4416649</v>
      </c>
      <c r="N7" s="60">
        <v>17627692</v>
      </c>
      <c r="O7" s="60">
        <v>5013242</v>
      </c>
      <c r="P7" s="60">
        <v>4847643</v>
      </c>
      <c r="Q7" s="60">
        <v>5993888</v>
      </c>
      <c r="R7" s="60">
        <v>15854773</v>
      </c>
      <c r="S7" s="60">
        <v>0</v>
      </c>
      <c r="T7" s="60">
        <v>0</v>
      </c>
      <c r="U7" s="60">
        <v>0</v>
      </c>
      <c r="V7" s="60">
        <v>0</v>
      </c>
      <c r="W7" s="60">
        <v>45597019</v>
      </c>
      <c r="X7" s="60">
        <v>42773297</v>
      </c>
      <c r="Y7" s="60">
        <v>2823722</v>
      </c>
      <c r="Z7" s="140">
        <v>6.6</v>
      </c>
      <c r="AA7" s="155">
        <v>58510000</v>
      </c>
    </row>
    <row r="8" spans="1:27" ht="12.75">
      <c r="A8" s="183" t="s">
        <v>104</v>
      </c>
      <c r="B8" s="182"/>
      <c r="C8" s="155">
        <v>31736994</v>
      </c>
      <c r="D8" s="155">
        <v>0</v>
      </c>
      <c r="E8" s="156">
        <v>27020076</v>
      </c>
      <c r="F8" s="60">
        <v>27020000</v>
      </c>
      <c r="G8" s="60">
        <v>3238155</v>
      </c>
      <c r="H8" s="60">
        <v>2846754</v>
      </c>
      <c r="I8" s="60">
        <v>4852744</v>
      </c>
      <c r="J8" s="60">
        <v>10937653</v>
      </c>
      <c r="K8" s="60">
        <v>1115561</v>
      </c>
      <c r="L8" s="60">
        <v>2235127</v>
      </c>
      <c r="M8" s="60">
        <v>2589421</v>
      </c>
      <c r="N8" s="60">
        <v>5940109</v>
      </c>
      <c r="O8" s="60">
        <v>3045157</v>
      </c>
      <c r="P8" s="60">
        <v>2946494</v>
      </c>
      <c r="Q8" s="60">
        <v>2738755</v>
      </c>
      <c r="R8" s="60">
        <v>8730406</v>
      </c>
      <c r="S8" s="60">
        <v>0</v>
      </c>
      <c r="T8" s="60">
        <v>0</v>
      </c>
      <c r="U8" s="60">
        <v>0</v>
      </c>
      <c r="V8" s="60">
        <v>0</v>
      </c>
      <c r="W8" s="60">
        <v>25608168</v>
      </c>
      <c r="X8" s="60">
        <v>20265057</v>
      </c>
      <c r="Y8" s="60">
        <v>5343111</v>
      </c>
      <c r="Z8" s="140">
        <v>26.37</v>
      </c>
      <c r="AA8" s="155">
        <v>27020000</v>
      </c>
    </row>
    <row r="9" spans="1:27" ht="12.75">
      <c r="A9" s="183" t="s">
        <v>105</v>
      </c>
      <c r="B9" s="182"/>
      <c r="C9" s="155">
        <v>8549619</v>
      </c>
      <c r="D9" s="155">
        <v>0</v>
      </c>
      <c r="E9" s="156">
        <v>3977611</v>
      </c>
      <c r="F9" s="60">
        <v>3978000</v>
      </c>
      <c r="G9" s="60">
        <v>960818</v>
      </c>
      <c r="H9" s="60">
        <v>851890</v>
      </c>
      <c r="I9" s="60">
        <v>701380</v>
      </c>
      <c r="J9" s="60">
        <v>2514088</v>
      </c>
      <c r="K9" s="60">
        <v>1073581</v>
      </c>
      <c r="L9" s="60">
        <v>887014</v>
      </c>
      <c r="M9" s="60">
        <v>889651</v>
      </c>
      <c r="N9" s="60">
        <v>2850246</v>
      </c>
      <c r="O9" s="60">
        <v>914594</v>
      </c>
      <c r="P9" s="60">
        <v>729107</v>
      </c>
      <c r="Q9" s="60">
        <v>790859</v>
      </c>
      <c r="R9" s="60">
        <v>2434560</v>
      </c>
      <c r="S9" s="60">
        <v>0</v>
      </c>
      <c r="T9" s="60">
        <v>0</v>
      </c>
      <c r="U9" s="60">
        <v>0</v>
      </c>
      <c r="V9" s="60">
        <v>0</v>
      </c>
      <c r="W9" s="60">
        <v>7798894</v>
      </c>
      <c r="X9" s="60">
        <v>615967</v>
      </c>
      <c r="Y9" s="60">
        <v>7182927</v>
      </c>
      <c r="Z9" s="140">
        <v>1166.12</v>
      </c>
      <c r="AA9" s="155">
        <v>3978000</v>
      </c>
    </row>
    <row r="10" spans="1:27" ht="12.75">
      <c r="A10" s="183" t="s">
        <v>106</v>
      </c>
      <c r="B10" s="182"/>
      <c r="C10" s="155">
        <v>13997570</v>
      </c>
      <c r="D10" s="155">
        <v>0</v>
      </c>
      <c r="E10" s="156">
        <v>8610358</v>
      </c>
      <c r="F10" s="54">
        <v>4627000</v>
      </c>
      <c r="G10" s="54">
        <v>1330884</v>
      </c>
      <c r="H10" s="54">
        <v>1088197</v>
      </c>
      <c r="I10" s="54">
        <v>1082788</v>
      </c>
      <c r="J10" s="54">
        <v>3501869</v>
      </c>
      <c r="K10" s="54">
        <v>1091215</v>
      </c>
      <c r="L10" s="54">
        <v>1085816</v>
      </c>
      <c r="M10" s="54">
        <v>1063537</v>
      </c>
      <c r="N10" s="54">
        <v>3240568</v>
      </c>
      <c r="O10" s="54">
        <v>1071568</v>
      </c>
      <c r="P10" s="54">
        <v>1072027</v>
      </c>
      <c r="Q10" s="54">
        <v>1062422</v>
      </c>
      <c r="R10" s="54">
        <v>3206017</v>
      </c>
      <c r="S10" s="54">
        <v>0</v>
      </c>
      <c r="T10" s="54">
        <v>0</v>
      </c>
      <c r="U10" s="54">
        <v>0</v>
      </c>
      <c r="V10" s="54">
        <v>0</v>
      </c>
      <c r="W10" s="54">
        <v>9948454</v>
      </c>
      <c r="X10" s="54"/>
      <c r="Y10" s="54">
        <v>9948454</v>
      </c>
      <c r="Z10" s="184">
        <v>0</v>
      </c>
      <c r="AA10" s="130">
        <v>4627000</v>
      </c>
    </row>
    <row r="11" spans="1:27" ht="12.75">
      <c r="A11" s="183" t="s">
        <v>107</v>
      </c>
      <c r="B11" s="185"/>
      <c r="C11" s="155">
        <v>17809</v>
      </c>
      <c r="D11" s="155">
        <v>0</v>
      </c>
      <c r="E11" s="156">
        <v>0</v>
      </c>
      <c r="F11" s="60">
        <v>0</v>
      </c>
      <c r="G11" s="60">
        <v>0</v>
      </c>
      <c r="H11" s="60">
        <v>273474</v>
      </c>
      <c r="I11" s="60">
        <v>272644</v>
      </c>
      <c r="J11" s="60">
        <v>546118</v>
      </c>
      <c r="K11" s="60">
        <v>0</v>
      </c>
      <c r="L11" s="60">
        <v>320259</v>
      </c>
      <c r="M11" s="60">
        <v>171768</v>
      </c>
      <c r="N11" s="60">
        <v>492027</v>
      </c>
      <c r="O11" s="60">
        <v>290071</v>
      </c>
      <c r="P11" s="60">
        <v>0</v>
      </c>
      <c r="Q11" s="60">
        <v>0</v>
      </c>
      <c r="R11" s="60">
        <v>290071</v>
      </c>
      <c r="S11" s="60">
        <v>0</v>
      </c>
      <c r="T11" s="60">
        <v>0</v>
      </c>
      <c r="U11" s="60">
        <v>0</v>
      </c>
      <c r="V11" s="60">
        <v>0</v>
      </c>
      <c r="W11" s="60">
        <v>1328216</v>
      </c>
      <c r="X11" s="60"/>
      <c r="Y11" s="60">
        <v>1328216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1493074</v>
      </c>
      <c r="D12" s="155">
        <v>0</v>
      </c>
      <c r="E12" s="156">
        <v>905764</v>
      </c>
      <c r="F12" s="60">
        <v>906000</v>
      </c>
      <c r="G12" s="60">
        <v>11934</v>
      </c>
      <c r="H12" s="60">
        <v>6394</v>
      </c>
      <c r="I12" s="60">
        <v>26397</v>
      </c>
      <c r="J12" s="60">
        <v>44725</v>
      </c>
      <c r="K12" s="60">
        <v>4988</v>
      </c>
      <c r="L12" s="60">
        <v>10735</v>
      </c>
      <c r="M12" s="60">
        <v>8387</v>
      </c>
      <c r="N12" s="60">
        <v>24110</v>
      </c>
      <c r="O12" s="60">
        <v>9904</v>
      </c>
      <c r="P12" s="60">
        <v>7225</v>
      </c>
      <c r="Q12" s="60">
        <v>15768</v>
      </c>
      <c r="R12" s="60">
        <v>32897</v>
      </c>
      <c r="S12" s="60">
        <v>0</v>
      </c>
      <c r="T12" s="60">
        <v>0</v>
      </c>
      <c r="U12" s="60">
        <v>0</v>
      </c>
      <c r="V12" s="60">
        <v>0</v>
      </c>
      <c r="W12" s="60">
        <v>101732</v>
      </c>
      <c r="X12" s="60">
        <v>679318</v>
      </c>
      <c r="Y12" s="60">
        <v>-577586</v>
      </c>
      <c r="Z12" s="140">
        <v>-85.02</v>
      </c>
      <c r="AA12" s="155">
        <v>906000</v>
      </c>
    </row>
    <row r="13" spans="1:27" ht="12.75">
      <c r="A13" s="181" t="s">
        <v>109</v>
      </c>
      <c r="B13" s="185"/>
      <c r="C13" s="155">
        <v>3085525</v>
      </c>
      <c r="D13" s="155">
        <v>0</v>
      </c>
      <c r="E13" s="156">
        <v>2262852</v>
      </c>
      <c r="F13" s="60">
        <v>2463000</v>
      </c>
      <c r="G13" s="60">
        <v>7688</v>
      </c>
      <c r="H13" s="60">
        <v>30188</v>
      </c>
      <c r="I13" s="60">
        <v>13353</v>
      </c>
      <c r="J13" s="60">
        <v>51229</v>
      </c>
      <c r="K13" s="60">
        <v>253465</v>
      </c>
      <c r="L13" s="60">
        <v>822529</v>
      </c>
      <c r="M13" s="60">
        <v>706318</v>
      </c>
      <c r="N13" s="60">
        <v>1782312</v>
      </c>
      <c r="O13" s="60">
        <v>31616</v>
      </c>
      <c r="P13" s="60">
        <v>371660</v>
      </c>
      <c r="Q13" s="60">
        <v>30502</v>
      </c>
      <c r="R13" s="60">
        <v>433778</v>
      </c>
      <c r="S13" s="60">
        <v>0</v>
      </c>
      <c r="T13" s="60">
        <v>0</v>
      </c>
      <c r="U13" s="60">
        <v>0</v>
      </c>
      <c r="V13" s="60">
        <v>0</v>
      </c>
      <c r="W13" s="60">
        <v>2267319</v>
      </c>
      <c r="X13" s="60">
        <v>1697139</v>
      </c>
      <c r="Y13" s="60">
        <v>570180</v>
      </c>
      <c r="Z13" s="140">
        <v>33.6</v>
      </c>
      <c r="AA13" s="155">
        <v>2463000</v>
      </c>
    </row>
    <row r="14" spans="1:27" ht="12.75">
      <c r="A14" s="181" t="s">
        <v>110</v>
      </c>
      <c r="B14" s="185"/>
      <c r="C14" s="155">
        <v>6728716</v>
      </c>
      <c r="D14" s="155">
        <v>0</v>
      </c>
      <c r="E14" s="156">
        <v>7504541</v>
      </c>
      <c r="F14" s="60">
        <v>6432695</v>
      </c>
      <c r="G14" s="60">
        <v>522079</v>
      </c>
      <c r="H14" s="60">
        <v>397438</v>
      </c>
      <c r="I14" s="60">
        <v>408465</v>
      </c>
      <c r="J14" s="60">
        <v>1327982</v>
      </c>
      <c r="K14" s="60">
        <v>445962</v>
      </c>
      <c r="L14" s="60">
        <v>417698</v>
      </c>
      <c r="M14" s="60">
        <v>727186</v>
      </c>
      <c r="N14" s="60">
        <v>1590846</v>
      </c>
      <c r="O14" s="60">
        <v>689833</v>
      </c>
      <c r="P14" s="60">
        <v>506866</v>
      </c>
      <c r="Q14" s="60">
        <v>471936</v>
      </c>
      <c r="R14" s="60">
        <v>1668635</v>
      </c>
      <c r="S14" s="60">
        <v>0</v>
      </c>
      <c r="T14" s="60">
        <v>0</v>
      </c>
      <c r="U14" s="60">
        <v>0</v>
      </c>
      <c r="V14" s="60">
        <v>0</v>
      </c>
      <c r="W14" s="60">
        <v>4587463</v>
      </c>
      <c r="X14" s="60">
        <v>5628407</v>
      </c>
      <c r="Y14" s="60">
        <v>-1040944</v>
      </c>
      <c r="Z14" s="140">
        <v>-18.49</v>
      </c>
      <c r="AA14" s="155">
        <v>6432695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19200</v>
      </c>
      <c r="F15" s="60">
        <v>19000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14400</v>
      </c>
      <c r="Y15" s="60">
        <v>-14400</v>
      </c>
      <c r="Z15" s="140">
        <v>-100</v>
      </c>
      <c r="AA15" s="155">
        <v>19000</v>
      </c>
    </row>
    <row r="16" spans="1:27" ht="12.75">
      <c r="A16" s="181" t="s">
        <v>112</v>
      </c>
      <c r="B16" s="185"/>
      <c r="C16" s="155">
        <v>470290</v>
      </c>
      <c r="D16" s="155">
        <v>0</v>
      </c>
      <c r="E16" s="156">
        <v>3545980</v>
      </c>
      <c r="F16" s="60">
        <v>7184000</v>
      </c>
      <c r="G16" s="60">
        <v>1334620</v>
      </c>
      <c r="H16" s="60">
        <v>4250</v>
      </c>
      <c r="I16" s="60">
        <v>31950</v>
      </c>
      <c r="J16" s="60">
        <v>1370820</v>
      </c>
      <c r="K16" s="60">
        <v>795773</v>
      </c>
      <c r="L16" s="60">
        <v>41460</v>
      </c>
      <c r="M16" s="60">
        <v>599856</v>
      </c>
      <c r="N16" s="60">
        <v>1437089</v>
      </c>
      <c r="O16" s="60">
        <v>32714</v>
      </c>
      <c r="P16" s="60">
        <v>950456</v>
      </c>
      <c r="Q16" s="60">
        <v>718846</v>
      </c>
      <c r="R16" s="60">
        <v>1702016</v>
      </c>
      <c r="S16" s="60">
        <v>0</v>
      </c>
      <c r="T16" s="60">
        <v>0</v>
      </c>
      <c r="U16" s="60">
        <v>0</v>
      </c>
      <c r="V16" s="60">
        <v>0</v>
      </c>
      <c r="W16" s="60">
        <v>4509925</v>
      </c>
      <c r="X16" s="60">
        <v>2659483</v>
      </c>
      <c r="Y16" s="60">
        <v>1850442</v>
      </c>
      <c r="Z16" s="140">
        <v>69.58</v>
      </c>
      <c r="AA16" s="155">
        <v>7184000</v>
      </c>
    </row>
    <row r="17" spans="1:27" ht="12.75">
      <c r="A17" s="181" t="s">
        <v>113</v>
      </c>
      <c r="B17" s="185"/>
      <c r="C17" s="155">
        <v>3812172</v>
      </c>
      <c r="D17" s="155">
        <v>0</v>
      </c>
      <c r="E17" s="156">
        <v>1732256</v>
      </c>
      <c r="F17" s="60">
        <v>1763000</v>
      </c>
      <c r="G17" s="60">
        <v>90841</v>
      </c>
      <c r="H17" s="60">
        <v>438593</v>
      </c>
      <c r="I17" s="60">
        <v>777078</v>
      </c>
      <c r="J17" s="60">
        <v>1306512</v>
      </c>
      <c r="K17" s="60">
        <v>79402</v>
      </c>
      <c r="L17" s="60">
        <v>655880</v>
      </c>
      <c r="M17" s="60">
        <v>609294</v>
      </c>
      <c r="N17" s="60">
        <v>1344576</v>
      </c>
      <c r="O17" s="60">
        <v>949226</v>
      </c>
      <c r="P17" s="60">
        <v>6017</v>
      </c>
      <c r="Q17" s="60">
        <v>15947</v>
      </c>
      <c r="R17" s="60">
        <v>971190</v>
      </c>
      <c r="S17" s="60">
        <v>0</v>
      </c>
      <c r="T17" s="60">
        <v>0</v>
      </c>
      <c r="U17" s="60">
        <v>0</v>
      </c>
      <c r="V17" s="60">
        <v>0</v>
      </c>
      <c r="W17" s="60">
        <v>3622278</v>
      </c>
      <c r="X17" s="60">
        <v>1347221</v>
      </c>
      <c r="Y17" s="60">
        <v>2275057</v>
      </c>
      <c r="Z17" s="140">
        <v>168.87</v>
      </c>
      <c r="AA17" s="155">
        <v>1763000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97256485</v>
      </c>
      <c r="D19" s="155">
        <v>0</v>
      </c>
      <c r="E19" s="156">
        <v>89484076</v>
      </c>
      <c r="F19" s="60">
        <v>90718770</v>
      </c>
      <c r="G19" s="60">
        <v>34202575</v>
      </c>
      <c r="H19" s="60">
        <v>-65771</v>
      </c>
      <c r="I19" s="60">
        <v>-265142</v>
      </c>
      <c r="J19" s="60">
        <v>33871662</v>
      </c>
      <c r="K19" s="60">
        <v>1527547</v>
      </c>
      <c r="L19" s="60">
        <v>-624</v>
      </c>
      <c r="M19" s="60">
        <v>28459528</v>
      </c>
      <c r="N19" s="60">
        <v>29986451</v>
      </c>
      <c r="O19" s="60">
        <v>1812018</v>
      </c>
      <c r="P19" s="60">
        <v>-1894977</v>
      </c>
      <c r="Q19" s="60">
        <v>21525273</v>
      </c>
      <c r="R19" s="60">
        <v>21442314</v>
      </c>
      <c r="S19" s="60">
        <v>0</v>
      </c>
      <c r="T19" s="60">
        <v>0</v>
      </c>
      <c r="U19" s="60">
        <v>0</v>
      </c>
      <c r="V19" s="60">
        <v>0</v>
      </c>
      <c r="W19" s="60">
        <v>85300427</v>
      </c>
      <c r="X19" s="60">
        <v>87758124</v>
      </c>
      <c r="Y19" s="60">
        <v>-2457697</v>
      </c>
      <c r="Z19" s="140">
        <v>-2.8</v>
      </c>
      <c r="AA19" s="155">
        <v>90718770</v>
      </c>
    </row>
    <row r="20" spans="1:27" ht="12.75">
      <c r="A20" s="181" t="s">
        <v>35</v>
      </c>
      <c r="B20" s="185"/>
      <c r="C20" s="155">
        <v>5741748</v>
      </c>
      <c r="D20" s="155">
        <v>0</v>
      </c>
      <c r="E20" s="156">
        <v>11597429</v>
      </c>
      <c r="F20" s="54">
        <v>11849098</v>
      </c>
      <c r="G20" s="54">
        <v>1124981</v>
      </c>
      <c r="H20" s="54">
        <v>271154</v>
      </c>
      <c r="I20" s="54">
        <v>-949436</v>
      </c>
      <c r="J20" s="54">
        <v>446699</v>
      </c>
      <c r="K20" s="54">
        <v>791860</v>
      </c>
      <c r="L20" s="54">
        <v>484459</v>
      </c>
      <c r="M20" s="54">
        <v>481325</v>
      </c>
      <c r="N20" s="54">
        <v>1757644</v>
      </c>
      <c r="O20" s="54">
        <v>515125</v>
      </c>
      <c r="P20" s="54">
        <v>732582</v>
      </c>
      <c r="Q20" s="54">
        <v>731770</v>
      </c>
      <c r="R20" s="54">
        <v>1979477</v>
      </c>
      <c r="S20" s="54">
        <v>0</v>
      </c>
      <c r="T20" s="54">
        <v>0</v>
      </c>
      <c r="U20" s="54">
        <v>0</v>
      </c>
      <c r="V20" s="54">
        <v>0</v>
      </c>
      <c r="W20" s="54">
        <v>4183820</v>
      </c>
      <c r="X20" s="54">
        <v>8699214</v>
      </c>
      <c r="Y20" s="54">
        <v>-4515394</v>
      </c>
      <c r="Z20" s="184">
        <v>-51.91</v>
      </c>
      <c r="AA20" s="130">
        <v>11849098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328000</v>
      </c>
      <c r="I21" s="82">
        <v>3420</v>
      </c>
      <c r="J21" s="60">
        <v>331420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331420</v>
      </c>
      <c r="X21" s="60"/>
      <c r="Y21" s="60">
        <v>331420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313185059</v>
      </c>
      <c r="D22" s="188">
        <f>SUM(D5:D21)</f>
        <v>0</v>
      </c>
      <c r="E22" s="189">
        <f t="shared" si="0"/>
        <v>314834191</v>
      </c>
      <c r="F22" s="190">
        <f t="shared" si="0"/>
        <v>316255563</v>
      </c>
      <c r="G22" s="190">
        <f t="shared" si="0"/>
        <v>58602346</v>
      </c>
      <c r="H22" s="190">
        <f t="shared" si="0"/>
        <v>19010474</v>
      </c>
      <c r="I22" s="190">
        <f t="shared" si="0"/>
        <v>20697396</v>
      </c>
      <c r="J22" s="190">
        <f t="shared" si="0"/>
        <v>98310216</v>
      </c>
      <c r="K22" s="190">
        <f t="shared" si="0"/>
        <v>21162375</v>
      </c>
      <c r="L22" s="190">
        <f t="shared" si="0"/>
        <v>19822051</v>
      </c>
      <c r="M22" s="190">
        <f t="shared" si="0"/>
        <v>48113603</v>
      </c>
      <c r="N22" s="190">
        <f t="shared" si="0"/>
        <v>89098029</v>
      </c>
      <c r="O22" s="190">
        <f t="shared" si="0"/>
        <v>21723969</v>
      </c>
      <c r="P22" s="190">
        <f t="shared" si="0"/>
        <v>17854109</v>
      </c>
      <c r="Q22" s="190">
        <f t="shared" si="0"/>
        <v>40391160</v>
      </c>
      <c r="R22" s="190">
        <f t="shared" si="0"/>
        <v>79969238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267377483</v>
      </c>
      <c r="X22" s="190">
        <f t="shared" si="0"/>
        <v>246885318</v>
      </c>
      <c r="Y22" s="190">
        <f t="shared" si="0"/>
        <v>20492165</v>
      </c>
      <c r="Z22" s="191">
        <f>+IF(X22&lt;&gt;0,+(Y22/X22)*100,0)</f>
        <v>8.300276892123653</v>
      </c>
      <c r="AA22" s="188">
        <f>SUM(AA5:AA21)</f>
        <v>316255563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118877344</v>
      </c>
      <c r="D25" s="155">
        <v>0</v>
      </c>
      <c r="E25" s="156">
        <v>125877071</v>
      </c>
      <c r="F25" s="60">
        <v>128022000</v>
      </c>
      <c r="G25" s="60">
        <v>192183</v>
      </c>
      <c r="H25" s="60">
        <v>9279672</v>
      </c>
      <c r="I25" s="60">
        <v>18256971</v>
      </c>
      <c r="J25" s="60">
        <v>27728826</v>
      </c>
      <c r="K25" s="60">
        <v>8941638</v>
      </c>
      <c r="L25" s="60">
        <v>9383618</v>
      </c>
      <c r="M25" s="60">
        <v>13930997</v>
      </c>
      <c r="N25" s="60">
        <v>32256253</v>
      </c>
      <c r="O25" s="60">
        <v>10079554</v>
      </c>
      <c r="P25" s="60">
        <v>9380351</v>
      </c>
      <c r="Q25" s="60">
        <v>9470484</v>
      </c>
      <c r="R25" s="60">
        <v>28930389</v>
      </c>
      <c r="S25" s="60">
        <v>0</v>
      </c>
      <c r="T25" s="60">
        <v>0</v>
      </c>
      <c r="U25" s="60">
        <v>0</v>
      </c>
      <c r="V25" s="60">
        <v>0</v>
      </c>
      <c r="W25" s="60">
        <v>88915468</v>
      </c>
      <c r="X25" s="60">
        <v>96122636</v>
      </c>
      <c r="Y25" s="60">
        <v>-7207168</v>
      </c>
      <c r="Z25" s="140">
        <v>-7.5</v>
      </c>
      <c r="AA25" s="155">
        <v>128022000</v>
      </c>
    </row>
    <row r="26" spans="1:27" ht="12.75">
      <c r="A26" s="183" t="s">
        <v>38</v>
      </c>
      <c r="B26" s="182"/>
      <c r="C26" s="155">
        <v>6050938</v>
      </c>
      <c r="D26" s="155">
        <v>0</v>
      </c>
      <c r="E26" s="156">
        <v>6544740</v>
      </c>
      <c r="F26" s="60">
        <v>7291000</v>
      </c>
      <c r="G26" s="60">
        <v>6610</v>
      </c>
      <c r="H26" s="60">
        <v>507415</v>
      </c>
      <c r="I26" s="60">
        <v>1014931</v>
      </c>
      <c r="J26" s="60">
        <v>1528956</v>
      </c>
      <c r="K26" s="60">
        <v>507486</v>
      </c>
      <c r="L26" s="60">
        <v>507486</v>
      </c>
      <c r="M26" s="60">
        <v>507486</v>
      </c>
      <c r="N26" s="60">
        <v>1522458</v>
      </c>
      <c r="O26" s="60">
        <v>684547</v>
      </c>
      <c r="P26" s="60">
        <v>558227</v>
      </c>
      <c r="Q26" s="60">
        <v>843227</v>
      </c>
      <c r="R26" s="60">
        <v>2086001</v>
      </c>
      <c r="S26" s="60">
        <v>0</v>
      </c>
      <c r="T26" s="60">
        <v>0</v>
      </c>
      <c r="U26" s="60">
        <v>0</v>
      </c>
      <c r="V26" s="60">
        <v>0</v>
      </c>
      <c r="W26" s="60">
        <v>5137415</v>
      </c>
      <c r="X26" s="60">
        <v>4908555</v>
      </c>
      <c r="Y26" s="60">
        <v>228860</v>
      </c>
      <c r="Z26" s="140">
        <v>4.66</v>
      </c>
      <c r="AA26" s="155">
        <v>7291000</v>
      </c>
    </row>
    <row r="27" spans="1:27" ht="12.75">
      <c r="A27" s="183" t="s">
        <v>118</v>
      </c>
      <c r="B27" s="182"/>
      <c r="C27" s="155">
        <v>22147729</v>
      </c>
      <c r="D27" s="155">
        <v>0</v>
      </c>
      <c r="E27" s="156">
        <v>14538001</v>
      </c>
      <c r="F27" s="60">
        <v>15088000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/>
      <c r="Y27" s="60">
        <v>0</v>
      </c>
      <c r="Z27" s="140">
        <v>0</v>
      </c>
      <c r="AA27" s="155">
        <v>15088000</v>
      </c>
    </row>
    <row r="28" spans="1:27" ht="12.75">
      <c r="A28" s="183" t="s">
        <v>39</v>
      </c>
      <c r="B28" s="182"/>
      <c r="C28" s="155">
        <v>37195172</v>
      </c>
      <c r="D28" s="155">
        <v>0</v>
      </c>
      <c r="E28" s="156">
        <v>5473682</v>
      </c>
      <c r="F28" s="60">
        <v>5474000</v>
      </c>
      <c r="G28" s="60">
        <v>0</v>
      </c>
      <c r="H28" s="60">
        <v>0</v>
      </c>
      <c r="I28" s="60">
        <v>0</v>
      </c>
      <c r="J28" s="60">
        <v>0</v>
      </c>
      <c r="K28" s="60">
        <v>1365</v>
      </c>
      <c r="L28" s="60">
        <v>0</v>
      </c>
      <c r="M28" s="60">
        <v>1483</v>
      </c>
      <c r="N28" s="60">
        <v>2848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2848</v>
      </c>
      <c r="X28" s="60">
        <v>4105267</v>
      </c>
      <c r="Y28" s="60">
        <v>-4102419</v>
      </c>
      <c r="Z28" s="140">
        <v>-99.93</v>
      </c>
      <c r="AA28" s="155">
        <v>5474000</v>
      </c>
    </row>
    <row r="29" spans="1:27" ht="12.75">
      <c r="A29" s="183" t="s">
        <v>40</v>
      </c>
      <c r="B29" s="182"/>
      <c r="C29" s="155">
        <v>1694966</v>
      </c>
      <c r="D29" s="155">
        <v>0</v>
      </c>
      <c r="E29" s="156">
        <v>1900149</v>
      </c>
      <c r="F29" s="60">
        <v>1855277</v>
      </c>
      <c r="G29" s="60">
        <v>0</v>
      </c>
      <c r="H29" s="60">
        <v>0</v>
      </c>
      <c r="I29" s="60">
        <v>600477</v>
      </c>
      <c r="J29" s="60">
        <v>600477</v>
      </c>
      <c r="K29" s="60">
        <v>0</v>
      </c>
      <c r="L29" s="60">
        <v>843</v>
      </c>
      <c r="M29" s="60">
        <v>192593</v>
      </c>
      <c r="N29" s="60">
        <v>193436</v>
      </c>
      <c r="O29" s="60">
        <v>0</v>
      </c>
      <c r="P29" s="60">
        <v>577</v>
      </c>
      <c r="Q29" s="60">
        <v>559534</v>
      </c>
      <c r="R29" s="60">
        <v>560111</v>
      </c>
      <c r="S29" s="60">
        <v>0</v>
      </c>
      <c r="T29" s="60">
        <v>0</v>
      </c>
      <c r="U29" s="60">
        <v>0</v>
      </c>
      <c r="V29" s="60">
        <v>0</v>
      </c>
      <c r="W29" s="60">
        <v>1354024</v>
      </c>
      <c r="X29" s="60">
        <v>1611609</v>
      </c>
      <c r="Y29" s="60">
        <v>-257585</v>
      </c>
      <c r="Z29" s="140">
        <v>-15.98</v>
      </c>
      <c r="AA29" s="155">
        <v>1855277</v>
      </c>
    </row>
    <row r="30" spans="1:27" ht="12.75">
      <c r="A30" s="183" t="s">
        <v>119</v>
      </c>
      <c r="B30" s="182"/>
      <c r="C30" s="155">
        <v>52741887</v>
      </c>
      <c r="D30" s="155">
        <v>0</v>
      </c>
      <c r="E30" s="156">
        <v>48636312</v>
      </c>
      <c r="F30" s="60">
        <v>48636286</v>
      </c>
      <c r="G30" s="60">
        <v>3114050</v>
      </c>
      <c r="H30" s="60">
        <v>634315</v>
      </c>
      <c r="I30" s="60">
        <v>6990226</v>
      </c>
      <c r="J30" s="60">
        <v>10738591</v>
      </c>
      <c r="K30" s="60">
        <v>4641440</v>
      </c>
      <c r="L30" s="60">
        <v>4140991</v>
      </c>
      <c r="M30" s="60">
        <v>5145024</v>
      </c>
      <c r="N30" s="60">
        <v>13927455</v>
      </c>
      <c r="O30" s="60">
        <v>4145786</v>
      </c>
      <c r="P30" s="60">
        <v>5044685</v>
      </c>
      <c r="Q30" s="60">
        <v>5350343</v>
      </c>
      <c r="R30" s="60">
        <v>14540814</v>
      </c>
      <c r="S30" s="60">
        <v>0</v>
      </c>
      <c r="T30" s="60">
        <v>0</v>
      </c>
      <c r="U30" s="60">
        <v>0</v>
      </c>
      <c r="V30" s="60">
        <v>0</v>
      </c>
      <c r="W30" s="60">
        <v>39206860</v>
      </c>
      <c r="X30" s="60">
        <v>36477234</v>
      </c>
      <c r="Y30" s="60">
        <v>2729626</v>
      </c>
      <c r="Z30" s="140">
        <v>7.48</v>
      </c>
      <c r="AA30" s="155">
        <v>48636286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17518005</v>
      </c>
      <c r="F31" s="60">
        <v>16686000</v>
      </c>
      <c r="G31" s="60">
        <v>555001</v>
      </c>
      <c r="H31" s="60">
        <v>0</v>
      </c>
      <c r="I31" s="60">
        <v>0</v>
      </c>
      <c r="J31" s="60">
        <v>555001</v>
      </c>
      <c r="K31" s="60">
        <v>1015723</v>
      </c>
      <c r="L31" s="60">
        <v>34882</v>
      </c>
      <c r="M31" s="60">
        <v>1160274</v>
      </c>
      <c r="N31" s="60">
        <v>2210879</v>
      </c>
      <c r="O31" s="60">
        <v>0</v>
      </c>
      <c r="P31" s="60">
        <v>1557123</v>
      </c>
      <c r="Q31" s="60">
        <v>1071415</v>
      </c>
      <c r="R31" s="60">
        <v>2628538</v>
      </c>
      <c r="S31" s="60">
        <v>0</v>
      </c>
      <c r="T31" s="60">
        <v>0</v>
      </c>
      <c r="U31" s="60">
        <v>0</v>
      </c>
      <c r="V31" s="60">
        <v>0</v>
      </c>
      <c r="W31" s="60">
        <v>5394418</v>
      </c>
      <c r="X31" s="60">
        <v>13017266</v>
      </c>
      <c r="Y31" s="60">
        <v>-7622848</v>
      </c>
      <c r="Z31" s="140">
        <v>-58.56</v>
      </c>
      <c r="AA31" s="155">
        <v>16686000</v>
      </c>
    </row>
    <row r="32" spans="1:27" ht="12.75">
      <c r="A32" s="183" t="s">
        <v>121</v>
      </c>
      <c r="B32" s="182"/>
      <c r="C32" s="155">
        <v>17910323</v>
      </c>
      <c r="D32" s="155">
        <v>0</v>
      </c>
      <c r="E32" s="156">
        <v>47138941</v>
      </c>
      <c r="F32" s="60">
        <v>47234000</v>
      </c>
      <c r="G32" s="60">
        <v>1047826</v>
      </c>
      <c r="H32" s="60">
        <v>0</v>
      </c>
      <c r="I32" s="60">
        <v>0</v>
      </c>
      <c r="J32" s="60">
        <v>1047826</v>
      </c>
      <c r="K32" s="60">
        <v>2614872</v>
      </c>
      <c r="L32" s="60">
        <v>3739240</v>
      </c>
      <c r="M32" s="60">
        <v>4521772</v>
      </c>
      <c r="N32" s="60">
        <v>10875884</v>
      </c>
      <c r="O32" s="60">
        <v>2579041</v>
      </c>
      <c r="P32" s="60">
        <v>2268523</v>
      </c>
      <c r="Q32" s="60">
        <v>3047768</v>
      </c>
      <c r="R32" s="60">
        <v>7895332</v>
      </c>
      <c r="S32" s="60">
        <v>0</v>
      </c>
      <c r="T32" s="60">
        <v>0</v>
      </c>
      <c r="U32" s="60">
        <v>0</v>
      </c>
      <c r="V32" s="60">
        <v>0</v>
      </c>
      <c r="W32" s="60">
        <v>19819042</v>
      </c>
      <c r="X32" s="60">
        <v>37260699</v>
      </c>
      <c r="Y32" s="60">
        <v>-17441657</v>
      </c>
      <c r="Z32" s="140">
        <v>-46.81</v>
      </c>
      <c r="AA32" s="155">
        <v>47234000</v>
      </c>
    </row>
    <row r="33" spans="1:27" ht="12.75">
      <c r="A33" s="183" t="s">
        <v>42</v>
      </c>
      <c r="B33" s="182"/>
      <c r="C33" s="155">
        <v>936097</v>
      </c>
      <c r="D33" s="155">
        <v>0</v>
      </c>
      <c r="E33" s="156">
        <v>1305000</v>
      </c>
      <c r="F33" s="60">
        <v>1796000</v>
      </c>
      <c r="G33" s="60">
        <v>165061</v>
      </c>
      <c r="H33" s="60">
        <v>38644</v>
      </c>
      <c r="I33" s="60">
        <v>316748</v>
      </c>
      <c r="J33" s="60">
        <v>520453</v>
      </c>
      <c r="K33" s="60">
        <v>96723</v>
      </c>
      <c r="L33" s="60">
        <v>143137</v>
      </c>
      <c r="M33" s="60">
        <v>294741</v>
      </c>
      <c r="N33" s="60">
        <v>534601</v>
      </c>
      <c r="O33" s="60">
        <v>6739</v>
      </c>
      <c r="P33" s="60">
        <v>152655</v>
      </c>
      <c r="Q33" s="60">
        <v>117779</v>
      </c>
      <c r="R33" s="60">
        <v>277173</v>
      </c>
      <c r="S33" s="60">
        <v>0</v>
      </c>
      <c r="T33" s="60">
        <v>0</v>
      </c>
      <c r="U33" s="60">
        <v>0</v>
      </c>
      <c r="V33" s="60">
        <v>0</v>
      </c>
      <c r="W33" s="60">
        <v>1332227</v>
      </c>
      <c r="X33" s="60">
        <v>1016250</v>
      </c>
      <c r="Y33" s="60">
        <v>315977</v>
      </c>
      <c r="Z33" s="140">
        <v>31.09</v>
      </c>
      <c r="AA33" s="155">
        <v>1796000</v>
      </c>
    </row>
    <row r="34" spans="1:27" ht="12.75">
      <c r="A34" s="183" t="s">
        <v>43</v>
      </c>
      <c r="B34" s="182"/>
      <c r="C34" s="155">
        <v>66923903</v>
      </c>
      <c r="D34" s="155">
        <v>0</v>
      </c>
      <c r="E34" s="156">
        <v>37306962</v>
      </c>
      <c r="F34" s="60">
        <v>35814000</v>
      </c>
      <c r="G34" s="60">
        <v>3177667</v>
      </c>
      <c r="H34" s="60">
        <v>3006109</v>
      </c>
      <c r="I34" s="60">
        <v>5573405</v>
      </c>
      <c r="J34" s="60">
        <v>11757181</v>
      </c>
      <c r="K34" s="60">
        <v>3285197</v>
      </c>
      <c r="L34" s="60">
        <v>4325202</v>
      </c>
      <c r="M34" s="60">
        <v>2845432</v>
      </c>
      <c r="N34" s="60">
        <v>10455831</v>
      </c>
      <c r="O34" s="60">
        <v>2957297</v>
      </c>
      <c r="P34" s="60">
        <v>1820735</v>
      </c>
      <c r="Q34" s="60">
        <v>2529373</v>
      </c>
      <c r="R34" s="60">
        <v>7307405</v>
      </c>
      <c r="S34" s="60">
        <v>0</v>
      </c>
      <c r="T34" s="60">
        <v>0</v>
      </c>
      <c r="U34" s="60">
        <v>0</v>
      </c>
      <c r="V34" s="60">
        <v>0</v>
      </c>
      <c r="W34" s="60">
        <v>29520417</v>
      </c>
      <c r="X34" s="60">
        <v>29305742</v>
      </c>
      <c r="Y34" s="60">
        <v>214675</v>
      </c>
      <c r="Z34" s="140">
        <v>0.73</v>
      </c>
      <c r="AA34" s="155">
        <v>35814000</v>
      </c>
    </row>
    <row r="35" spans="1:27" ht="12.75">
      <c r="A35" s="181" t="s">
        <v>122</v>
      </c>
      <c r="B35" s="185"/>
      <c r="C35" s="155">
        <v>2022928</v>
      </c>
      <c r="D35" s="155">
        <v>0</v>
      </c>
      <c r="E35" s="156">
        <v>102960</v>
      </c>
      <c r="F35" s="60">
        <v>101000</v>
      </c>
      <c r="G35" s="60">
        <v>-5040</v>
      </c>
      <c r="H35" s="60">
        <v>0</v>
      </c>
      <c r="I35" s="60">
        <v>0</v>
      </c>
      <c r="J35" s="60">
        <v>-5040</v>
      </c>
      <c r="K35" s="60">
        <v>-4772</v>
      </c>
      <c r="L35" s="60">
        <v>-81275</v>
      </c>
      <c r="M35" s="60">
        <v>0</v>
      </c>
      <c r="N35" s="60">
        <v>-86047</v>
      </c>
      <c r="O35" s="60">
        <v>0</v>
      </c>
      <c r="P35" s="60">
        <v>-11920</v>
      </c>
      <c r="Q35" s="60">
        <v>0</v>
      </c>
      <c r="R35" s="60">
        <v>-11920</v>
      </c>
      <c r="S35" s="60">
        <v>0</v>
      </c>
      <c r="T35" s="60">
        <v>0</v>
      </c>
      <c r="U35" s="60">
        <v>0</v>
      </c>
      <c r="V35" s="60">
        <v>0</v>
      </c>
      <c r="W35" s="60">
        <v>-103007</v>
      </c>
      <c r="X35" s="60">
        <v>58322</v>
      </c>
      <c r="Y35" s="60">
        <v>-161329</v>
      </c>
      <c r="Z35" s="140">
        <v>-276.62</v>
      </c>
      <c r="AA35" s="155">
        <v>101000</v>
      </c>
    </row>
    <row r="36" spans="1:27" ht="12.75">
      <c r="A36" s="193" t="s">
        <v>44</v>
      </c>
      <c r="B36" s="187"/>
      <c r="C36" s="188">
        <f aca="true" t="shared" si="1" ref="C36:Y36">SUM(C25:C35)</f>
        <v>326501287</v>
      </c>
      <c r="D36" s="188">
        <f>SUM(D25:D35)</f>
        <v>0</v>
      </c>
      <c r="E36" s="189">
        <f t="shared" si="1"/>
        <v>306341823</v>
      </c>
      <c r="F36" s="190">
        <f t="shared" si="1"/>
        <v>307997563</v>
      </c>
      <c r="G36" s="190">
        <f t="shared" si="1"/>
        <v>8253358</v>
      </c>
      <c r="H36" s="190">
        <f t="shared" si="1"/>
        <v>13466155</v>
      </c>
      <c r="I36" s="190">
        <f t="shared" si="1"/>
        <v>32752758</v>
      </c>
      <c r="J36" s="190">
        <f t="shared" si="1"/>
        <v>54472271</v>
      </c>
      <c r="K36" s="190">
        <f t="shared" si="1"/>
        <v>21099672</v>
      </c>
      <c r="L36" s="190">
        <f t="shared" si="1"/>
        <v>22194124</v>
      </c>
      <c r="M36" s="190">
        <f t="shared" si="1"/>
        <v>28599802</v>
      </c>
      <c r="N36" s="190">
        <f t="shared" si="1"/>
        <v>71893598</v>
      </c>
      <c r="O36" s="190">
        <f t="shared" si="1"/>
        <v>20452964</v>
      </c>
      <c r="P36" s="190">
        <f t="shared" si="1"/>
        <v>20770956</v>
      </c>
      <c r="Q36" s="190">
        <f t="shared" si="1"/>
        <v>22989923</v>
      </c>
      <c r="R36" s="190">
        <f t="shared" si="1"/>
        <v>64213843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190579712</v>
      </c>
      <c r="X36" s="190">
        <f t="shared" si="1"/>
        <v>223883580</v>
      </c>
      <c r="Y36" s="190">
        <f t="shared" si="1"/>
        <v>-33303868</v>
      </c>
      <c r="Z36" s="191">
        <f>+IF(X36&lt;&gt;0,+(Y36/X36)*100,0)</f>
        <v>-14.87552950511154</v>
      </c>
      <c r="AA36" s="188">
        <f>SUM(AA25:AA35)</f>
        <v>307997563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-13316228</v>
      </c>
      <c r="D38" s="199">
        <f>+D22-D36</f>
        <v>0</v>
      </c>
      <c r="E38" s="200">
        <f t="shared" si="2"/>
        <v>8492368</v>
      </c>
      <c r="F38" s="106">
        <f t="shared" si="2"/>
        <v>8258000</v>
      </c>
      <c r="G38" s="106">
        <f t="shared" si="2"/>
        <v>50348988</v>
      </c>
      <c r="H38" s="106">
        <f t="shared" si="2"/>
        <v>5544319</v>
      </c>
      <c r="I38" s="106">
        <f t="shared" si="2"/>
        <v>-12055362</v>
      </c>
      <c r="J38" s="106">
        <f t="shared" si="2"/>
        <v>43837945</v>
      </c>
      <c r="K38" s="106">
        <f t="shared" si="2"/>
        <v>62703</v>
      </c>
      <c r="L38" s="106">
        <f t="shared" si="2"/>
        <v>-2372073</v>
      </c>
      <c r="M38" s="106">
        <f t="shared" si="2"/>
        <v>19513801</v>
      </c>
      <c r="N38" s="106">
        <f t="shared" si="2"/>
        <v>17204431</v>
      </c>
      <c r="O38" s="106">
        <f t="shared" si="2"/>
        <v>1271005</v>
      </c>
      <c r="P38" s="106">
        <f t="shared" si="2"/>
        <v>-2916847</v>
      </c>
      <c r="Q38" s="106">
        <f t="shared" si="2"/>
        <v>17401237</v>
      </c>
      <c r="R38" s="106">
        <f t="shared" si="2"/>
        <v>15755395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76797771</v>
      </c>
      <c r="X38" s="106">
        <f>IF(F22=F36,0,X22-X36)</f>
        <v>23001738</v>
      </c>
      <c r="Y38" s="106">
        <f t="shared" si="2"/>
        <v>53796033</v>
      </c>
      <c r="Z38" s="201">
        <f>+IF(X38&lt;&gt;0,+(Y38/X38)*100,0)</f>
        <v>233.8781226009965</v>
      </c>
      <c r="AA38" s="199">
        <f>+AA22-AA36</f>
        <v>8258000</v>
      </c>
    </row>
    <row r="39" spans="1:27" ht="12.75">
      <c r="A39" s="181" t="s">
        <v>46</v>
      </c>
      <c r="B39" s="185"/>
      <c r="C39" s="155">
        <v>33210868</v>
      </c>
      <c r="D39" s="155">
        <v>0</v>
      </c>
      <c r="E39" s="156">
        <v>35413610</v>
      </c>
      <c r="F39" s="60">
        <v>40142000</v>
      </c>
      <c r="G39" s="60">
        <v>0</v>
      </c>
      <c r="H39" s="60">
        <v>0</v>
      </c>
      <c r="I39" s="60">
        <v>0</v>
      </c>
      <c r="J39" s="60">
        <v>0</v>
      </c>
      <c r="K39" s="60">
        <v>4334208</v>
      </c>
      <c r="L39" s="60">
        <v>0</v>
      </c>
      <c r="M39" s="60">
        <v>6263292</v>
      </c>
      <c r="N39" s="60">
        <v>10597500</v>
      </c>
      <c r="O39" s="60">
        <v>2263846</v>
      </c>
      <c r="P39" s="60">
        <v>3287901</v>
      </c>
      <c r="Q39" s="60">
        <v>3604240</v>
      </c>
      <c r="R39" s="60">
        <v>9155987</v>
      </c>
      <c r="S39" s="60">
        <v>0</v>
      </c>
      <c r="T39" s="60">
        <v>0</v>
      </c>
      <c r="U39" s="60">
        <v>0</v>
      </c>
      <c r="V39" s="60">
        <v>0</v>
      </c>
      <c r="W39" s="60">
        <v>19753487</v>
      </c>
      <c r="X39" s="60">
        <v>28736685</v>
      </c>
      <c r="Y39" s="60">
        <v>-8983198</v>
      </c>
      <c r="Z39" s="140">
        <v>-31.26</v>
      </c>
      <c r="AA39" s="155">
        <v>40142000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19894640</v>
      </c>
      <c r="D42" s="206">
        <f>SUM(D38:D41)</f>
        <v>0</v>
      </c>
      <c r="E42" s="207">
        <f t="shared" si="3"/>
        <v>43905978</v>
      </c>
      <c r="F42" s="88">
        <f t="shared" si="3"/>
        <v>48400000</v>
      </c>
      <c r="G42" s="88">
        <f t="shared" si="3"/>
        <v>50348988</v>
      </c>
      <c r="H42" s="88">
        <f t="shared" si="3"/>
        <v>5544319</v>
      </c>
      <c r="I42" s="88">
        <f t="shared" si="3"/>
        <v>-12055362</v>
      </c>
      <c r="J42" s="88">
        <f t="shared" si="3"/>
        <v>43837945</v>
      </c>
      <c r="K42" s="88">
        <f t="shared" si="3"/>
        <v>4396911</v>
      </c>
      <c r="L42" s="88">
        <f t="shared" si="3"/>
        <v>-2372073</v>
      </c>
      <c r="M42" s="88">
        <f t="shared" si="3"/>
        <v>25777093</v>
      </c>
      <c r="N42" s="88">
        <f t="shared" si="3"/>
        <v>27801931</v>
      </c>
      <c r="O42" s="88">
        <f t="shared" si="3"/>
        <v>3534851</v>
      </c>
      <c r="P42" s="88">
        <f t="shared" si="3"/>
        <v>371054</v>
      </c>
      <c r="Q42" s="88">
        <f t="shared" si="3"/>
        <v>21005477</v>
      </c>
      <c r="R42" s="88">
        <f t="shared" si="3"/>
        <v>24911382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96551258</v>
      </c>
      <c r="X42" s="88">
        <f t="shared" si="3"/>
        <v>51738423</v>
      </c>
      <c r="Y42" s="88">
        <f t="shared" si="3"/>
        <v>44812835</v>
      </c>
      <c r="Z42" s="208">
        <f>+IF(X42&lt;&gt;0,+(Y42/X42)*100,0)</f>
        <v>86.61422672275883</v>
      </c>
      <c r="AA42" s="206">
        <f>SUM(AA38:AA41)</f>
        <v>48400000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19894640</v>
      </c>
      <c r="D44" s="210">
        <f>+D42-D43</f>
        <v>0</v>
      </c>
      <c r="E44" s="211">
        <f t="shared" si="4"/>
        <v>43905978</v>
      </c>
      <c r="F44" s="77">
        <f t="shared" si="4"/>
        <v>48400000</v>
      </c>
      <c r="G44" s="77">
        <f t="shared" si="4"/>
        <v>50348988</v>
      </c>
      <c r="H44" s="77">
        <f t="shared" si="4"/>
        <v>5544319</v>
      </c>
      <c r="I44" s="77">
        <f t="shared" si="4"/>
        <v>-12055362</v>
      </c>
      <c r="J44" s="77">
        <f t="shared" si="4"/>
        <v>43837945</v>
      </c>
      <c r="K44" s="77">
        <f t="shared" si="4"/>
        <v>4396911</v>
      </c>
      <c r="L44" s="77">
        <f t="shared" si="4"/>
        <v>-2372073</v>
      </c>
      <c r="M44" s="77">
        <f t="shared" si="4"/>
        <v>25777093</v>
      </c>
      <c r="N44" s="77">
        <f t="shared" si="4"/>
        <v>27801931</v>
      </c>
      <c r="O44" s="77">
        <f t="shared" si="4"/>
        <v>3534851</v>
      </c>
      <c r="P44" s="77">
        <f t="shared" si="4"/>
        <v>371054</v>
      </c>
      <c r="Q44" s="77">
        <f t="shared" si="4"/>
        <v>21005477</v>
      </c>
      <c r="R44" s="77">
        <f t="shared" si="4"/>
        <v>24911382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96551258</v>
      </c>
      <c r="X44" s="77">
        <f t="shared" si="4"/>
        <v>51738423</v>
      </c>
      <c r="Y44" s="77">
        <f t="shared" si="4"/>
        <v>44812835</v>
      </c>
      <c r="Z44" s="212">
        <f>+IF(X44&lt;&gt;0,+(Y44/X44)*100,0)</f>
        <v>86.61422672275883</v>
      </c>
      <c r="AA44" s="210">
        <f>+AA42-AA43</f>
        <v>48400000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19894640</v>
      </c>
      <c r="D46" s="206">
        <f>SUM(D44:D45)</f>
        <v>0</v>
      </c>
      <c r="E46" s="207">
        <f t="shared" si="5"/>
        <v>43905978</v>
      </c>
      <c r="F46" s="88">
        <f t="shared" si="5"/>
        <v>48400000</v>
      </c>
      <c r="G46" s="88">
        <f t="shared" si="5"/>
        <v>50348988</v>
      </c>
      <c r="H46" s="88">
        <f t="shared" si="5"/>
        <v>5544319</v>
      </c>
      <c r="I46" s="88">
        <f t="shared" si="5"/>
        <v>-12055362</v>
      </c>
      <c r="J46" s="88">
        <f t="shared" si="5"/>
        <v>43837945</v>
      </c>
      <c r="K46" s="88">
        <f t="shared" si="5"/>
        <v>4396911</v>
      </c>
      <c r="L46" s="88">
        <f t="shared" si="5"/>
        <v>-2372073</v>
      </c>
      <c r="M46" s="88">
        <f t="shared" si="5"/>
        <v>25777093</v>
      </c>
      <c r="N46" s="88">
        <f t="shared" si="5"/>
        <v>27801931</v>
      </c>
      <c r="O46" s="88">
        <f t="shared" si="5"/>
        <v>3534851</v>
      </c>
      <c r="P46" s="88">
        <f t="shared" si="5"/>
        <v>371054</v>
      </c>
      <c r="Q46" s="88">
        <f t="shared" si="5"/>
        <v>21005477</v>
      </c>
      <c r="R46" s="88">
        <f t="shared" si="5"/>
        <v>24911382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96551258</v>
      </c>
      <c r="X46" s="88">
        <f t="shared" si="5"/>
        <v>51738423</v>
      </c>
      <c r="Y46" s="88">
        <f t="shared" si="5"/>
        <v>44812835</v>
      </c>
      <c r="Z46" s="208">
        <f>+IF(X46&lt;&gt;0,+(Y46/X46)*100,0)</f>
        <v>86.61422672275883</v>
      </c>
      <c r="AA46" s="206">
        <f>SUM(AA44:AA45)</f>
        <v>48400000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19894640</v>
      </c>
      <c r="D48" s="217">
        <f>SUM(D46:D47)</f>
        <v>0</v>
      </c>
      <c r="E48" s="218">
        <f t="shared" si="6"/>
        <v>43905978</v>
      </c>
      <c r="F48" s="219">
        <f t="shared" si="6"/>
        <v>48400000</v>
      </c>
      <c r="G48" s="219">
        <f t="shared" si="6"/>
        <v>50348988</v>
      </c>
      <c r="H48" s="220">
        <f t="shared" si="6"/>
        <v>5544319</v>
      </c>
      <c r="I48" s="220">
        <f t="shared" si="6"/>
        <v>-12055362</v>
      </c>
      <c r="J48" s="220">
        <f t="shared" si="6"/>
        <v>43837945</v>
      </c>
      <c r="K48" s="220">
        <f t="shared" si="6"/>
        <v>4396911</v>
      </c>
      <c r="L48" s="220">
        <f t="shared" si="6"/>
        <v>-2372073</v>
      </c>
      <c r="M48" s="219">
        <f t="shared" si="6"/>
        <v>25777093</v>
      </c>
      <c r="N48" s="219">
        <f t="shared" si="6"/>
        <v>27801931</v>
      </c>
      <c r="O48" s="220">
        <f t="shared" si="6"/>
        <v>3534851</v>
      </c>
      <c r="P48" s="220">
        <f t="shared" si="6"/>
        <v>371054</v>
      </c>
      <c r="Q48" s="220">
        <f t="shared" si="6"/>
        <v>21005477</v>
      </c>
      <c r="R48" s="220">
        <f t="shared" si="6"/>
        <v>24911382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96551258</v>
      </c>
      <c r="X48" s="220">
        <f t="shared" si="6"/>
        <v>51738423</v>
      </c>
      <c r="Y48" s="220">
        <f t="shared" si="6"/>
        <v>44812835</v>
      </c>
      <c r="Z48" s="221">
        <f>+IF(X48&lt;&gt;0,+(Y48/X48)*100,0)</f>
        <v>86.61422672275883</v>
      </c>
      <c r="AA48" s="222">
        <f>SUM(AA46:AA47)</f>
        <v>48400000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3598590</v>
      </c>
      <c r="D5" s="153">
        <f>SUM(D6:D8)</f>
        <v>0</v>
      </c>
      <c r="E5" s="154">
        <f t="shared" si="0"/>
        <v>2041460</v>
      </c>
      <c r="F5" s="100">
        <f t="shared" si="0"/>
        <v>1851000</v>
      </c>
      <c r="G5" s="100">
        <f t="shared" si="0"/>
        <v>6211</v>
      </c>
      <c r="H5" s="100">
        <f t="shared" si="0"/>
        <v>4671</v>
      </c>
      <c r="I5" s="100">
        <f t="shared" si="0"/>
        <v>26352</v>
      </c>
      <c r="J5" s="100">
        <f t="shared" si="0"/>
        <v>37234</v>
      </c>
      <c r="K5" s="100">
        <f t="shared" si="0"/>
        <v>3000</v>
      </c>
      <c r="L5" s="100">
        <f t="shared" si="0"/>
        <v>215259</v>
      </c>
      <c r="M5" s="100">
        <f t="shared" si="0"/>
        <v>729</v>
      </c>
      <c r="N5" s="100">
        <f t="shared" si="0"/>
        <v>218988</v>
      </c>
      <c r="O5" s="100">
        <f t="shared" si="0"/>
        <v>755495</v>
      </c>
      <c r="P5" s="100">
        <f t="shared" si="0"/>
        <v>24655</v>
      </c>
      <c r="Q5" s="100">
        <f t="shared" si="0"/>
        <v>45404</v>
      </c>
      <c r="R5" s="100">
        <f t="shared" si="0"/>
        <v>825554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1081776</v>
      </c>
      <c r="X5" s="100">
        <f t="shared" si="0"/>
        <v>3014220</v>
      </c>
      <c r="Y5" s="100">
        <f t="shared" si="0"/>
        <v>-1932444</v>
      </c>
      <c r="Z5" s="137">
        <f>+IF(X5&lt;&gt;0,+(Y5/X5)*100,0)</f>
        <v>-64.11091426637738</v>
      </c>
      <c r="AA5" s="153">
        <f>SUM(AA6:AA8)</f>
        <v>1851000</v>
      </c>
    </row>
    <row r="6" spans="1:27" ht="12.75">
      <c r="A6" s="138" t="s">
        <v>75</v>
      </c>
      <c r="B6" s="136"/>
      <c r="C6" s="155">
        <v>1552341</v>
      </c>
      <c r="D6" s="155"/>
      <c r="E6" s="156">
        <v>1010000</v>
      </c>
      <c r="F6" s="60">
        <v>1072000</v>
      </c>
      <c r="G6" s="60"/>
      <c r="H6" s="60"/>
      <c r="I6" s="60"/>
      <c r="J6" s="60"/>
      <c r="K6" s="60"/>
      <c r="L6" s="60">
        <v>215259</v>
      </c>
      <c r="M6" s="60"/>
      <c r="N6" s="60">
        <v>215259</v>
      </c>
      <c r="O6" s="60">
        <v>755495</v>
      </c>
      <c r="P6" s="60">
        <v>5904</v>
      </c>
      <c r="Q6" s="60">
        <v>5860</v>
      </c>
      <c r="R6" s="60">
        <v>767259</v>
      </c>
      <c r="S6" s="60"/>
      <c r="T6" s="60"/>
      <c r="U6" s="60"/>
      <c r="V6" s="60"/>
      <c r="W6" s="60">
        <v>982518</v>
      </c>
      <c r="X6" s="60">
        <v>1010000</v>
      </c>
      <c r="Y6" s="60">
        <v>-27482</v>
      </c>
      <c r="Z6" s="140">
        <v>-2.72</v>
      </c>
      <c r="AA6" s="62">
        <v>1072000</v>
      </c>
    </row>
    <row r="7" spans="1:27" ht="12.75">
      <c r="A7" s="138" t="s">
        <v>76</v>
      </c>
      <c r="B7" s="136"/>
      <c r="C7" s="157">
        <v>59137</v>
      </c>
      <c r="D7" s="157"/>
      <c r="E7" s="158">
        <v>1031460</v>
      </c>
      <c r="F7" s="159">
        <v>299000</v>
      </c>
      <c r="G7" s="159">
        <v>6211</v>
      </c>
      <c r="H7" s="159">
        <v>4671</v>
      </c>
      <c r="I7" s="159">
        <v>18152</v>
      </c>
      <c r="J7" s="159">
        <v>29034</v>
      </c>
      <c r="K7" s="159"/>
      <c r="L7" s="159"/>
      <c r="M7" s="159">
        <v>729</v>
      </c>
      <c r="N7" s="159">
        <v>729</v>
      </c>
      <c r="O7" s="159"/>
      <c r="P7" s="159">
        <v>12546</v>
      </c>
      <c r="Q7" s="159">
        <v>39299</v>
      </c>
      <c r="R7" s="159">
        <v>51845</v>
      </c>
      <c r="S7" s="159"/>
      <c r="T7" s="159"/>
      <c r="U7" s="159"/>
      <c r="V7" s="159"/>
      <c r="W7" s="159">
        <v>81608</v>
      </c>
      <c r="X7" s="159">
        <v>2004220</v>
      </c>
      <c r="Y7" s="159">
        <v>-1922612</v>
      </c>
      <c r="Z7" s="141">
        <v>-95.93</v>
      </c>
      <c r="AA7" s="225">
        <v>299000</v>
      </c>
    </row>
    <row r="8" spans="1:27" ht="12.75">
      <c r="A8" s="138" t="s">
        <v>77</v>
      </c>
      <c r="B8" s="136"/>
      <c r="C8" s="155">
        <v>1987112</v>
      </c>
      <c r="D8" s="155"/>
      <c r="E8" s="156"/>
      <c r="F8" s="60">
        <v>480000</v>
      </c>
      <c r="G8" s="60"/>
      <c r="H8" s="60"/>
      <c r="I8" s="60">
        <v>8200</v>
      </c>
      <c r="J8" s="60">
        <v>8200</v>
      </c>
      <c r="K8" s="60">
        <v>3000</v>
      </c>
      <c r="L8" s="60"/>
      <c r="M8" s="60"/>
      <c r="N8" s="60">
        <v>3000</v>
      </c>
      <c r="O8" s="60"/>
      <c r="P8" s="60">
        <v>6205</v>
      </c>
      <c r="Q8" s="60">
        <v>245</v>
      </c>
      <c r="R8" s="60">
        <v>6450</v>
      </c>
      <c r="S8" s="60"/>
      <c r="T8" s="60"/>
      <c r="U8" s="60"/>
      <c r="V8" s="60"/>
      <c r="W8" s="60">
        <v>17650</v>
      </c>
      <c r="X8" s="60"/>
      <c r="Y8" s="60">
        <v>17650</v>
      </c>
      <c r="Z8" s="140"/>
      <c r="AA8" s="62">
        <v>480000</v>
      </c>
    </row>
    <row r="9" spans="1:27" ht="12.75">
      <c r="A9" s="135" t="s">
        <v>78</v>
      </c>
      <c r="B9" s="136"/>
      <c r="C9" s="153">
        <f aca="true" t="shared" si="1" ref="C9:Y9">SUM(C10:C14)</f>
        <v>1148773</v>
      </c>
      <c r="D9" s="153">
        <f>SUM(D10:D14)</f>
        <v>0</v>
      </c>
      <c r="E9" s="154">
        <f t="shared" si="1"/>
        <v>6298000</v>
      </c>
      <c r="F9" s="100">
        <f t="shared" si="1"/>
        <v>4891000</v>
      </c>
      <c r="G9" s="100">
        <f t="shared" si="1"/>
        <v>0</v>
      </c>
      <c r="H9" s="100">
        <f t="shared" si="1"/>
        <v>0</v>
      </c>
      <c r="I9" s="100">
        <f t="shared" si="1"/>
        <v>1265</v>
      </c>
      <c r="J9" s="100">
        <f t="shared" si="1"/>
        <v>1265</v>
      </c>
      <c r="K9" s="100">
        <f t="shared" si="1"/>
        <v>384465</v>
      </c>
      <c r="L9" s="100">
        <f t="shared" si="1"/>
        <v>499942</v>
      </c>
      <c r="M9" s="100">
        <f t="shared" si="1"/>
        <v>573097</v>
      </c>
      <c r="N9" s="100">
        <f t="shared" si="1"/>
        <v>1457504</v>
      </c>
      <c r="O9" s="100">
        <f t="shared" si="1"/>
        <v>506278</v>
      </c>
      <c r="P9" s="100">
        <f t="shared" si="1"/>
        <v>816443</v>
      </c>
      <c r="Q9" s="100">
        <f t="shared" si="1"/>
        <v>447098</v>
      </c>
      <c r="R9" s="100">
        <f t="shared" si="1"/>
        <v>1769819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3228588</v>
      </c>
      <c r="X9" s="100">
        <f t="shared" si="1"/>
        <v>6287500</v>
      </c>
      <c r="Y9" s="100">
        <f t="shared" si="1"/>
        <v>-3058912</v>
      </c>
      <c r="Z9" s="137">
        <f>+IF(X9&lt;&gt;0,+(Y9/X9)*100,0)</f>
        <v>-48.65068787276342</v>
      </c>
      <c r="AA9" s="102">
        <f>SUM(AA10:AA14)</f>
        <v>4891000</v>
      </c>
    </row>
    <row r="10" spans="1:27" ht="12.75">
      <c r="A10" s="138" t="s">
        <v>79</v>
      </c>
      <c r="B10" s="136"/>
      <c r="C10" s="155">
        <v>279538</v>
      </c>
      <c r="D10" s="155"/>
      <c r="E10" s="156">
        <v>491000</v>
      </c>
      <c r="F10" s="60">
        <v>273000</v>
      </c>
      <c r="G10" s="60"/>
      <c r="H10" s="60"/>
      <c r="I10" s="60"/>
      <c r="J10" s="60"/>
      <c r="K10" s="60"/>
      <c r="L10" s="60"/>
      <c r="M10" s="60"/>
      <c r="N10" s="60"/>
      <c r="O10" s="60"/>
      <c r="P10" s="60">
        <v>1753</v>
      </c>
      <c r="Q10" s="60">
        <v>1677</v>
      </c>
      <c r="R10" s="60">
        <v>3430</v>
      </c>
      <c r="S10" s="60"/>
      <c r="T10" s="60"/>
      <c r="U10" s="60"/>
      <c r="V10" s="60"/>
      <c r="W10" s="60">
        <v>3430</v>
      </c>
      <c r="X10" s="60">
        <v>473500</v>
      </c>
      <c r="Y10" s="60">
        <v>-470070</v>
      </c>
      <c r="Z10" s="140">
        <v>-99.28</v>
      </c>
      <c r="AA10" s="62">
        <v>273000</v>
      </c>
    </row>
    <row r="11" spans="1:27" ht="12.75">
      <c r="A11" s="138" t="s">
        <v>80</v>
      </c>
      <c r="B11" s="136"/>
      <c r="C11" s="155"/>
      <c r="D11" s="155"/>
      <c r="E11" s="156">
        <v>5600000</v>
      </c>
      <c r="F11" s="60">
        <v>4300000</v>
      </c>
      <c r="G11" s="60"/>
      <c r="H11" s="60"/>
      <c r="I11" s="60"/>
      <c r="J11" s="60"/>
      <c r="K11" s="60">
        <v>375062</v>
      </c>
      <c r="L11" s="60">
        <v>485920</v>
      </c>
      <c r="M11" s="60">
        <v>551052</v>
      </c>
      <c r="N11" s="60">
        <v>1412034</v>
      </c>
      <c r="O11" s="60">
        <v>477590</v>
      </c>
      <c r="P11" s="60">
        <v>814690</v>
      </c>
      <c r="Q11" s="60">
        <v>436018</v>
      </c>
      <c r="R11" s="60">
        <v>1728298</v>
      </c>
      <c r="S11" s="60"/>
      <c r="T11" s="60"/>
      <c r="U11" s="60"/>
      <c r="V11" s="60"/>
      <c r="W11" s="60">
        <v>3140332</v>
      </c>
      <c r="X11" s="60">
        <v>5600000</v>
      </c>
      <c r="Y11" s="60">
        <v>-2459668</v>
      </c>
      <c r="Z11" s="140">
        <v>-43.92</v>
      </c>
      <c r="AA11" s="62">
        <v>4300000</v>
      </c>
    </row>
    <row r="12" spans="1:27" ht="12.75">
      <c r="A12" s="138" t="s">
        <v>81</v>
      </c>
      <c r="B12" s="136"/>
      <c r="C12" s="155">
        <v>869235</v>
      </c>
      <c r="D12" s="155"/>
      <c r="E12" s="156">
        <v>200000</v>
      </c>
      <c r="F12" s="60">
        <v>311000</v>
      </c>
      <c r="G12" s="60"/>
      <c r="H12" s="60"/>
      <c r="I12" s="60">
        <v>1265</v>
      </c>
      <c r="J12" s="60">
        <v>1265</v>
      </c>
      <c r="K12" s="60">
        <v>9403</v>
      </c>
      <c r="L12" s="60">
        <v>14022</v>
      </c>
      <c r="M12" s="60">
        <v>22045</v>
      </c>
      <c r="N12" s="60">
        <v>45470</v>
      </c>
      <c r="O12" s="60">
        <v>28688</v>
      </c>
      <c r="P12" s="60"/>
      <c r="Q12" s="60">
        <v>9403</v>
      </c>
      <c r="R12" s="60">
        <v>38091</v>
      </c>
      <c r="S12" s="60"/>
      <c r="T12" s="60"/>
      <c r="U12" s="60"/>
      <c r="V12" s="60"/>
      <c r="W12" s="60">
        <v>84826</v>
      </c>
      <c r="X12" s="60">
        <v>200000</v>
      </c>
      <c r="Y12" s="60">
        <v>-115174</v>
      </c>
      <c r="Z12" s="140">
        <v>-57.59</v>
      </c>
      <c r="AA12" s="62">
        <v>311000</v>
      </c>
    </row>
    <row r="13" spans="1:27" ht="12.75">
      <c r="A13" s="138" t="s">
        <v>82</v>
      </c>
      <c r="B13" s="136"/>
      <c r="C13" s="155"/>
      <c r="D13" s="155"/>
      <c r="E13" s="156">
        <v>7000</v>
      </c>
      <c r="F13" s="60">
        <v>7000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7000</v>
      </c>
      <c r="Y13" s="60">
        <v>-7000</v>
      </c>
      <c r="Z13" s="140">
        <v>-100</v>
      </c>
      <c r="AA13" s="62">
        <v>7000</v>
      </c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7000</v>
      </c>
      <c r="Y14" s="159">
        <v>-7000</v>
      </c>
      <c r="Z14" s="141">
        <v>-100</v>
      </c>
      <c r="AA14" s="225"/>
    </row>
    <row r="15" spans="1:27" ht="12.75">
      <c r="A15" s="135" t="s">
        <v>84</v>
      </c>
      <c r="B15" s="142"/>
      <c r="C15" s="153">
        <f aca="true" t="shared" si="2" ref="C15:Y15">SUM(C16:C18)</f>
        <v>28888205</v>
      </c>
      <c r="D15" s="153">
        <f>SUM(D16:D18)</f>
        <v>0</v>
      </c>
      <c r="E15" s="154">
        <f t="shared" si="2"/>
        <v>6494244</v>
      </c>
      <c r="F15" s="100">
        <f t="shared" si="2"/>
        <v>17067000</v>
      </c>
      <c r="G15" s="100">
        <f t="shared" si="2"/>
        <v>1615185</v>
      </c>
      <c r="H15" s="100">
        <f t="shared" si="2"/>
        <v>1670960</v>
      </c>
      <c r="I15" s="100">
        <f t="shared" si="2"/>
        <v>357666</v>
      </c>
      <c r="J15" s="100">
        <f t="shared" si="2"/>
        <v>3643811</v>
      </c>
      <c r="K15" s="100">
        <f t="shared" si="2"/>
        <v>1551603</v>
      </c>
      <c r="L15" s="100">
        <f t="shared" si="2"/>
        <v>794416</v>
      </c>
      <c r="M15" s="100">
        <f t="shared" si="2"/>
        <v>1054523</v>
      </c>
      <c r="N15" s="100">
        <f t="shared" si="2"/>
        <v>3400542</v>
      </c>
      <c r="O15" s="100">
        <f t="shared" si="2"/>
        <v>319355</v>
      </c>
      <c r="P15" s="100">
        <f t="shared" si="2"/>
        <v>2133286</v>
      </c>
      <c r="Q15" s="100">
        <f t="shared" si="2"/>
        <v>1471712</v>
      </c>
      <c r="R15" s="100">
        <f t="shared" si="2"/>
        <v>3924353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10968706</v>
      </c>
      <c r="X15" s="100">
        <f t="shared" si="2"/>
        <v>6494244</v>
      </c>
      <c r="Y15" s="100">
        <f t="shared" si="2"/>
        <v>4474462</v>
      </c>
      <c r="Z15" s="137">
        <f>+IF(X15&lt;&gt;0,+(Y15/X15)*100,0)</f>
        <v>68.89888953972164</v>
      </c>
      <c r="AA15" s="102">
        <f>SUM(AA16:AA18)</f>
        <v>17067000</v>
      </c>
    </row>
    <row r="16" spans="1:27" ht="12.75">
      <c r="A16" s="138" t="s">
        <v>85</v>
      </c>
      <c r="B16" s="136"/>
      <c r="C16" s="155">
        <v>11197568</v>
      </c>
      <c r="D16" s="155"/>
      <c r="E16" s="156">
        <v>45000</v>
      </c>
      <c r="F16" s="60">
        <v>42000</v>
      </c>
      <c r="G16" s="60"/>
      <c r="H16" s="60"/>
      <c r="I16" s="60"/>
      <c r="J16" s="60"/>
      <c r="K16" s="60">
        <v>8367</v>
      </c>
      <c r="L16" s="60"/>
      <c r="M16" s="60"/>
      <c r="N16" s="60">
        <v>8367</v>
      </c>
      <c r="O16" s="60"/>
      <c r="P16" s="60">
        <v>6788</v>
      </c>
      <c r="Q16" s="60">
        <v>6788</v>
      </c>
      <c r="R16" s="60">
        <v>13576</v>
      </c>
      <c r="S16" s="60"/>
      <c r="T16" s="60"/>
      <c r="U16" s="60"/>
      <c r="V16" s="60"/>
      <c r="W16" s="60">
        <v>21943</v>
      </c>
      <c r="X16" s="60">
        <v>45000</v>
      </c>
      <c r="Y16" s="60">
        <v>-23057</v>
      </c>
      <c r="Z16" s="140">
        <v>-51.24</v>
      </c>
      <c r="AA16" s="62">
        <v>42000</v>
      </c>
    </row>
    <row r="17" spans="1:27" ht="12.75">
      <c r="A17" s="138" t="s">
        <v>86</v>
      </c>
      <c r="B17" s="136"/>
      <c r="C17" s="155">
        <v>17690637</v>
      </c>
      <c r="D17" s="155"/>
      <c r="E17" s="156">
        <v>6449244</v>
      </c>
      <c r="F17" s="60">
        <v>16670000</v>
      </c>
      <c r="G17" s="60">
        <v>1615185</v>
      </c>
      <c r="H17" s="60">
        <v>1670960</v>
      </c>
      <c r="I17" s="60">
        <v>357666</v>
      </c>
      <c r="J17" s="60">
        <v>3643811</v>
      </c>
      <c r="K17" s="60">
        <v>1543236</v>
      </c>
      <c r="L17" s="60">
        <v>794416</v>
      </c>
      <c r="M17" s="60">
        <v>899452</v>
      </c>
      <c r="N17" s="60">
        <v>3237104</v>
      </c>
      <c r="O17" s="60">
        <v>319355</v>
      </c>
      <c r="P17" s="60">
        <v>2126498</v>
      </c>
      <c r="Q17" s="60">
        <v>1464924</v>
      </c>
      <c r="R17" s="60">
        <v>3910777</v>
      </c>
      <c r="S17" s="60"/>
      <c r="T17" s="60"/>
      <c r="U17" s="60"/>
      <c r="V17" s="60"/>
      <c r="W17" s="60">
        <v>10791692</v>
      </c>
      <c r="X17" s="60">
        <v>6449244</v>
      </c>
      <c r="Y17" s="60">
        <v>4342448</v>
      </c>
      <c r="Z17" s="140">
        <v>67.33</v>
      </c>
      <c r="AA17" s="62">
        <v>16670000</v>
      </c>
    </row>
    <row r="18" spans="1:27" ht="12.75">
      <c r="A18" s="138" t="s">
        <v>87</v>
      </c>
      <c r="B18" s="136"/>
      <c r="C18" s="155"/>
      <c r="D18" s="155"/>
      <c r="E18" s="156"/>
      <c r="F18" s="60">
        <v>355000</v>
      </c>
      <c r="G18" s="60"/>
      <c r="H18" s="60"/>
      <c r="I18" s="60"/>
      <c r="J18" s="60"/>
      <c r="K18" s="60"/>
      <c r="L18" s="60"/>
      <c r="M18" s="60">
        <v>155071</v>
      </c>
      <c r="N18" s="60">
        <v>155071</v>
      </c>
      <c r="O18" s="60"/>
      <c r="P18" s="60"/>
      <c r="Q18" s="60"/>
      <c r="R18" s="60"/>
      <c r="S18" s="60"/>
      <c r="T18" s="60"/>
      <c r="U18" s="60"/>
      <c r="V18" s="60"/>
      <c r="W18" s="60">
        <v>155071</v>
      </c>
      <c r="X18" s="60"/>
      <c r="Y18" s="60">
        <v>155071</v>
      </c>
      <c r="Z18" s="140"/>
      <c r="AA18" s="62">
        <v>355000</v>
      </c>
    </row>
    <row r="19" spans="1:27" ht="12.75">
      <c r="A19" s="135" t="s">
        <v>88</v>
      </c>
      <c r="B19" s="142"/>
      <c r="C19" s="153">
        <f aca="true" t="shared" si="3" ref="C19:Y19">SUM(C20:C23)</f>
        <v>9863566</v>
      </c>
      <c r="D19" s="153">
        <f>SUM(D20:D23)</f>
        <v>0</v>
      </c>
      <c r="E19" s="154">
        <f t="shared" si="3"/>
        <v>31180006</v>
      </c>
      <c r="F19" s="100">
        <f t="shared" si="3"/>
        <v>23666000</v>
      </c>
      <c r="G19" s="100">
        <f t="shared" si="3"/>
        <v>368291</v>
      </c>
      <c r="H19" s="100">
        <f t="shared" si="3"/>
        <v>1191</v>
      </c>
      <c r="I19" s="100">
        <f t="shared" si="3"/>
        <v>0</v>
      </c>
      <c r="J19" s="100">
        <f t="shared" si="3"/>
        <v>369482</v>
      </c>
      <c r="K19" s="100">
        <f t="shared" si="3"/>
        <v>172600</v>
      </c>
      <c r="L19" s="100">
        <f t="shared" si="3"/>
        <v>2971876</v>
      </c>
      <c r="M19" s="100">
        <f t="shared" si="3"/>
        <v>49498</v>
      </c>
      <c r="N19" s="100">
        <f t="shared" si="3"/>
        <v>3193974</v>
      </c>
      <c r="O19" s="100">
        <f t="shared" si="3"/>
        <v>2149278</v>
      </c>
      <c r="P19" s="100">
        <f t="shared" si="3"/>
        <v>571763</v>
      </c>
      <c r="Q19" s="100">
        <f t="shared" si="3"/>
        <v>2345840</v>
      </c>
      <c r="R19" s="100">
        <f t="shared" si="3"/>
        <v>5066881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8630337</v>
      </c>
      <c r="X19" s="100">
        <f t="shared" si="3"/>
        <v>24503084</v>
      </c>
      <c r="Y19" s="100">
        <f t="shared" si="3"/>
        <v>-15872747</v>
      </c>
      <c r="Z19" s="137">
        <f>+IF(X19&lt;&gt;0,+(Y19/X19)*100,0)</f>
        <v>-64.77856828144571</v>
      </c>
      <c r="AA19" s="102">
        <f>SUM(AA20:AA23)</f>
        <v>23666000</v>
      </c>
    </row>
    <row r="20" spans="1:27" ht="12.75">
      <c r="A20" s="138" t="s">
        <v>89</v>
      </c>
      <c r="B20" s="136"/>
      <c r="C20" s="155">
        <v>4867329</v>
      </c>
      <c r="D20" s="155"/>
      <c r="E20" s="156">
        <v>8000000</v>
      </c>
      <c r="F20" s="60">
        <v>1100000</v>
      </c>
      <c r="G20" s="60">
        <v>368291</v>
      </c>
      <c r="H20" s="60"/>
      <c r="I20" s="60"/>
      <c r="J20" s="60">
        <v>368291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368291</v>
      </c>
      <c r="X20" s="60">
        <v>8000000</v>
      </c>
      <c r="Y20" s="60">
        <v>-7631709</v>
      </c>
      <c r="Z20" s="140">
        <v>-95.4</v>
      </c>
      <c r="AA20" s="62">
        <v>1100000</v>
      </c>
    </row>
    <row r="21" spans="1:27" ht="12.75">
      <c r="A21" s="138" t="s">
        <v>90</v>
      </c>
      <c r="B21" s="136"/>
      <c r="C21" s="155">
        <v>4310633</v>
      </c>
      <c r="D21" s="155"/>
      <c r="E21" s="156">
        <v>18466006</v>
      </c>
      <c r="F21" s="60">
        <v>18466000</v>
      </c>
      <c r="G21" s="60"/>
      <c r="H21" s="60"/>
      <c r="I21" s="60"/>
      <c r="J21" s="60"/>
      <c r="K21" s="60">
        <v>146600</v>
      </c>
      <c r="L21" s="60">
        <v>2971876</v>
      </c>
      <c r="M21" s="60"/>
      <c r="N21" s="60">
        <v>3118476</v>
      </c>
      <c r="O21" s="60">
        <v>2149278</v>
      </c>
      <c r="P21" s="60">
        <v>571763</v>
      </c>
      <c r="Q21" s="60">
        <v>2339525</v>
      </c>
      <c r="R21" s="60">
        <v>5060566</v>
      </c>
      <c r="S21" s="60"/>
      <c r="T21" s="60"/>
      <c r="U21" s="60"/>
      <c r="V21" s="60"/>
      <c r="W21" s="60">
        <v>8179042</v>
      </c>
      <c r="X21" s="60">
        <v>11789084</v>
      </c>
      <c r="Y21" s="60">
        <v>-3610042</v>
      </c>
      <c r="Z21" s="140">
        <v>-30.62</v>
      </c>
      <c r="AA21" s="62">
        <v>18466000</v>
      </c>
    </row>
    <row r="22" spans="1:27" ht="12.75">
      <c r="A22" s="138" t="s">
        <v>91</v>
      </c>
      <c r="B22" s="136"/>
      <c r="C22" s="157">
        <v>2455</v>
      </c>
      <c r="D22" s="157"/>
      <c r="E22" s="158">
        <v>1200000</v>
      </c>
      <c r="F22" s="159">
        <v>1900000</v>
      </c>
      <c r="G22" s="159"/>
      <c r="H22" s="159">
        <v>1191</v>
      </c>
      <c r="I22" s="159"/>
      <c r="J22" s="159">
        <v>1191</v>
      </c>
      <c r="K22" s="159">
        <v>26000</v>
      </c>
      <c r="L22" s="159"/>
      <c r="M22" s="159">
        <v>49498</v>
      </c>
      <c r="N22" s="159">
        <v>75498</v>
      </c>
      <c r="O22" s="159"/>
      <c r="P22" s="159"/>
      <c r="Q22" s="159">
        <v>6315</v>
      </c>
      <c r="R22" s="159">
        <v>6315</v>
      </c>
      <c r="S22" s="159"/>
      <c r="T22" s="159"/>
      <c r="U22" s="159"/>
      <c r="V22" s="159"/>
      <c r="W22" s="159">
        <v>83004</v>
      </c>
      <c r="X22" s="159">
        <v>1200000</v>
      </c>
      <c r="Y22" s="159">
        <v>-1116996</v>
      </c>
      <c r="Z22" s="141">
        <v>-93.08</v>
      </c>
      <c r="AA22" s="225">
        <v>1900000</v>
      </c>
    </row>
    <row r="23" spans="1:27" ht="12.75">
      <c r="A23" s="138" t="s">
        <v>92</v>
      </c>
      <c r="B23" s="136"/>
      <c r="C23" s="155">
        <v>683149</v>
      </c>
      <c r="D23" s="155"/>
      <c r="E23" s="156">
        <v>3514000</v>
      </c>
      <c r="F23" s="60">
        <v>2200000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3514000</v>
      </c>
      <c r="Y23" s="60">
        <v>-3514000</v>
      </c>
      <c r="Z23" s="140">
        <v>-100</v>
      </c>
      <c r="AA23" s="62">
        <v>2200000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43499134</v>
      </c>
      <c r="D25" s="217">
        <f>+D5+D9+D15+D19+D24</f>
        <v>0</v>
      </c>
      <c r="E25" s="230">
        <f t="shared" si="4"/>
        <v>46013710</v>
      </c>
      <c r="F25" s="219">
        <f t="shared" si="4"/>
        <v>47475000</v>
      </c>
      <c r="G25" s="219">
        <f t="shared" si="4"/>
        <v>1989687</v>
      </c>
      <c r="H25" s="219">
        <f t="shared" si="4"/>
        <v>1676822</v>
      </c>
      <c r="I25" s="219">
        <f t="shared" si="4"/>
        <v>385283</v>
      </c>
      <c r="J25" s="219">
        <f t="shared" si="4"/>
        <v>4051792</v>
      </c>
      <c r="K25" s="219">
        <f t="shared" si="4"/>
        <v>2111668</v>
      </c>
      <c r="L25" s="219">
        <f t="shared" si="4"/>
        <v>4481493</v>
      </c>
      <c r="M25" s="219">
        <f t="shared" si="4"/>
        <v>1677847</v>
      </c>
      <c r="N25" s="219">
        <f t="shared" si="4"/>
        <v>8271008</v>
      </c>
      <c r="O25" s="219">
        <f t="shared" si="4"/>
        <v>3730406</v>
      </c>
      <c r="P25" s="219">
        <f t="shared" si="4"/>
        <v>3546147</v>
      </c>
      <c r="Q25" s="219">
        <f t="shared" si="4"/>
        <v>4310054</v>
      </c>
      <c r="R25" s="219">
        <f t="shared" si="4"/>
        <v>11586607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23909407</v>
      </c>
      <c r="X25" s="219">
        <f t="shared" si="4"/>
        <v>40299048</v>
      </c>
      <c r="Y25" s="219">
        <f t="shared" si="4"/>
        <v>-16389641</v>
      </c>
      <c r="Z25" s="231">
        <f>+IF(X25&lt;&gt;0,+(Y25/X25)*100,0)</f>
        <v>-40.670045108757904</v>
      </c>
      <c r="AA25" s="232">
        <f>+AA5+AA9+AA15+AA19+AA24</f>
        <v>47475000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38299114</v>
      </c>
      <c r="D28" s="155"/>
      <c r="E28" s="156">
        <v>35413610</v>
      </c>
      <c r="F28" s="60">
        <v>42471000</v>
      </c>
      <c r="G28" s="60">
        <v>1606335</v>
      </c>
      <c r="H28" s="60">
        <v>1672151</v>
      </c>
      <c r="I28" s="60">
        <v>357666</v>
      </c>
      <c r="J28" s="60">
        <v>3636152</v>
      </c>
      <c r="K28" s="60">
        <v>2072763</v>
      </c>
      <c r="L28" s="60">
        <v>4262884</v>
      </c>
      <c r="M28" s="60">
        <v>1473278</v>
      </c>
      <c r="N28" s="60">
        <v>7808925</v>
      </c>
      <c r="O28" s="60">
        <v>2974911</v>
      </c>
      <c r="P28" s="60">
        <v>3531251</v>
      </c>
      <c r="Q28" s="60">
        <v>4264895</v>
      </c>
      <c r="R28" s="60">
        <v>10771057</v>
      </c>
      <c r="S28" s="60"/>
      <c r="T28" s="60"/>
      <c r="U28" s="60"/>
      <c r="V28" s="60"/>
      <c r="W28" s="60">
        <v>22216134</v>
      </c>
      <c r="X28" s="60"/>
      <c r="Y28" s="60">
        <v>22216134</v>
      </c>
      <c r="Z28" s="140"/>
      <c r="AA28" s="155">
        <v>42471000</v>
      </c>
    </row>
    <row r="29" spans="1:27" ht="12.75">
      <c r="A29" s="234" t="s">
        <v>134</v>
      </c>
      <c r="B29" s="136"/>
      <c r="C29" s="155"/>
      <c r="D29" s="155"/>
      <c r="E29" s="156"/>
      <c r="F29" s="60">
        <v>183000</v>
      </c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>
        <v>183000</v>
      </c>
    </row>
    <row r="30" spans="1:27" ht="12.75">
      <c r="A30" s="234" t="s">
        <v>135</v>
      </c>
      <c r="B30" s="136"/>
      <c r="C30" s="157">
        <v>963408</v>
      </c>
      <c r="D30" s="157"/>
      <c r="E30" s="158"/>
      <c r="F30" s="159">
        <v>91000</v>
      </c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>
        <v>91000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39262522</v>
      </c>
      <c r="D32" s="210">
        <f>SUM(D28:D31)</f>
        <v>0</v>
      </c>
      <c r="E32" s="211">
        <f t="shared" si="5"/>
        <v>35413610</v>
      </c>
      <c r="F32" s="77">
        <f t="shared" si="5"/>
        <v>42745000</v>
      </c>
      <c r="G32" s="77">
        <f t="shared" si="5"/>
        <v>1606335</v>
      </c>
      <c r="H32" s="77">
        <f t="shared" si="5"/>
        <v>1672151</v>
      </c>
      <c r="I32" s="77">
        <f t="shared" si="5"/>
        <v>357666</v>
      </c>
      <c r="J32" s="77">
        <f t="shared" si="5"/>
        <v>3636152</v>
      </c>
      <c r="K32" s="77">
        <f t="shared" si="5"/>
        <v>2072763</v>
      </c>
      <c r="L32" s="77">
        <f t="shared" si="5"/>
        <v>4262884</v>
      </c>
      <c r="M32" s="77">
        <f t="shared" si="5"/>
        <v>1473278</v>
      </c>
      <c r="N32" s="77">
        <f t="shared" si="5"/>
        <v>7808925</v>
      </c>
      <c r="O32" s="77">
        <f t="shared" si="5"/>
        <v>2974911</v>
      </c>
      <c r="P32" s="77">
        <f t="shared" si="5"/>
        <v>3531251</v>
      </c>
      <c r="Q32" s="77">
        <f t="shared" si="5"/>
        <v>4264895</v>
      </c>
      <c r="R32" s="77">
        <f t="shared" si="5"/>
        <v>10771057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22216134</v>
      </c>
      <c r="X32" s="77">
        <f t="shared" si="5"/>
        <v>0</v>
      </c>
      <c r="Y32" s="77">
        <f t="shared" si="5"/>
        <v>22216134</v>
      </c>
      <c r="Z32" s="212">
        <f>+IF(X32&lt;&gt;0,+(Y32/X32)*100,0)</f>
        <v>0</v>
      </c>
      <c r="AA32" s="79">
        <f>SUM(AA28:AA31)</f>
        <v>42745000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4236612</v>
      </c>
      <c r="D35" s="155"/>
      <c r="E35" s="156">
        <v>10600100</v>
      </c>
      <c r="F35" s="60">
        <v>4730000</v>
      </c>
      <c r="G35" s="60">
        <v>383352</v>
      </c>
      <c r="H35" s="60">
        <v>4671</v>
      </c>
      <c r="I35" s="60">
        <v>27617</v>
      </c>
      <c r="J35" s="60">
        <v>415640</v>
      </c>
      <c r="K35" s="60">
        <v>38905</v>
      </c>
      <c r="L35" s="60">
        <v>218609</v>
      </c>
      <c r="M35" s="60">
        <v>204569</v>
      </c>
      <c r="N35" s="60">
        <v>462083</v>
      </c>
      <c r="O35" s="60">
        <v>755495</v>
      </c>
      <c r="P35" s="60">
        <v>14896</v>
      </c>
      <c r="Q35" s="60">
        <v>45159</v>
      </c>
      <c r="R35" s="60">
        <v>815550</v>
      </c>
      <c r="S35" s="60"/>
      <c r="T35" s="60"/>
      <c r="U35" s="60"/>
      <c r="V35" s="60"/>
      <c r="W35" s="60">
        <v>1693273</v>
      </c>
      <c r="X35" s="60"/>
      <c r="Y35" s="60">
        <v>1693273</v>
      </c>
      <c r="Z35" s="140"/>
      <c r="AA35" s="62">
        <v>4730000</v>
      </c>
    </row>
    <row r="36" spans="1:27" ht="12.75">
      <c r="A36" s="238" t="s">
        <v>139</v>
      </c>
      <c r="B36" s="149"/>
      <c r="C36" s="222">
        <f aca="true" t="shared" si="6" ref="C36:Y36">SUM(C32:C35)</f>
        <v>43499134</v>
      </c>
      <c r="D36" s="222">
        <f>SUM(D32:D35)</f>
        <v>0</v>
      </c>
      <c r="E36" s="218">
        <f t="shared" si="6"/>
        <v>46013710</v>
      </c>
      <c r="F36" s="220">
        <f t="shared" si="6"/>
        <v>47475000</v>
      </c>
      <c r="G36" s="220">
        <f t="shared" si="6"/>
        <v>1989687</v>
      </c>
      <c r="H36" s="220">
        <f t="shared" si="6"/>
        <v>1676822</v>
      </c>
      <c r="I36" s="220">
        <f t="shared" si="6"/>
        <v>385283</v>
      </c>
      <c r="J36" s="220">
        <f t="shared" si="6"/>
        <v>4051792</v>
      </c>
      <c r="K36" s="220">
        <f t="shared" si="6"/>
        <v>2111668</v>
      </c>
      <c r="L36" s="220">
        <f t="shared" si="6"/>
        <v>4481493</v>
      </c>
      <c r="M36" s="220">
        <f t="shared" si="6"/>
        <v>1677847</v>
      </c>
      <c r="N36" s="220">
        <f t="shared" si="6"/>
        <v>8271008</v>
      </c>
      <c r="O36" s="220">
        <f t="shared" si="6"/>
        <v>3730406</v>
      </c>
      <c r="P36" s="220">
        <f t="shared" si="6"/>
        <v>3546147</v>
      </c>
      <c r="Q36" s="220">
        <f t="shared" si="6"/>
        <v>4310054</v>
      </c>
      <c r="R36" s="220">
        <f t="shared" si="6"/>
        <v>11586607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23909407</v>
      </c>
      <c r="X36" s="220">
        <f t="shared" si="6"/>
        <v>0</v>
      </c>
      <c r="Y36" s="220">
        <f t="shared" si="6"/>
        <v>23909407</v>
      </c>
      <c r="Z36" s="221">
        <f>+IF(X36&lt;&gt;0,+(Y36/X36)*100,0)</f>
        <v>0</v>
      </c>
      <c r="AA36" s="239">
        <f>SUM(AA32:AA35)</f>
        <v>47475000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48847085</v>
      </c>
      <c r="D6" s="155"/>
      <c r="E6" s="59">
        <v>28978000</v>
      </c>
      <c r="F6" s="60">
        <v>28978000</v>
      </c>
      <c r="G6" s="60">
        <v>6991490</v>
      </c>
      <c r="H6" s="60">
        <v>30595186</v>
      </c>
      <c r="I6" s="60">
        <v>14630609</v>
      </c>
      <c r="J6" s="60">
        <v>14630609</v>
      </c>
      <c r="K6" s="60">
        <v>8215600</v>
      </c>
      <c r="L6" s="60">
        <v>2491649</v>
      </c>
      <c r="M6" s="60">
        <v>7682598</v>
      </c>
      <c r="N6" s="60">
        <v>7682598</v>
      </c>
      <c r="O6" s="60">
        <v>21794699</v>
      </c>
      <c r="P6" s="60">
        <v>9668337</v>
      </c>
      <c r="Q6" s="60">
        <v>10103912</v>
      </c>
      <c r="R6" s="60">
        <v>10103912</v>
      </c>
      <c r="S6" s="60"/>
      <c r="T6" s="60"/>
      <c r="U6" s="60"/>
      <c r="V6" s="60"/>
      <c r="W6" s="60">
        <v>10103912</v>
      </c>
      <c r="X6" s="60">
        <v>21733500</v>
      </c>
      <c r="Y6" s="60">
        <v>-11629588</v>
      </c>
      <c r="Z6" s="140">
        <v>-53.51</v>
      </c>
      <c r="AA6" s="62">
        <v>28978000</v>
      </c>
    </row>
    <row r="7" spans="1:27" ht="12.75">
      <c r="A7" s="249" t="s">
        <v>144</v>
      </c>
      <c r="B7" s="182"/>
      <c r="C7" s="155"/>
      <c r="D7" s="155"/>
      <c r="E7" s="59"/>
      <c r="F7" s="60"/>
      <c r="G7" s="60">
        <v>39606221</v>
      </c>
      <c r="H7" s="60">
        <v>39676721</v>
      </c>
      <c r="I7" s="60">
        <v>39606221</v>
      </c>
      <c r="J7" s="60">
        <v>39606221</v>
      </c>
      <c r="K7" s="60">
        <v>39851162</v>
      </c>
      <c r="L7" s="60">
        <v>62347254</v>
      </c>
      <c r="M7" s="60">
        <v>52278736</v>
      </c>
      <c r="N7" s="60">
        <v>52278736</v>
      </c>
      <c r="O7" s="60">
        <v>52278736</v>
      </c>
      <c r="P7" s="60">
        <v>60634274</v>
      </c>
      <c r="Q7" s="60">
        <v>60634274</v>
      </c>
      <c r="R7" s="60">
        <v>60634274</v>
      </c>
      <c r="S7" s="60"/>
      <c r="T7" s="60"/>
      <c r="U7" s="60"/>
      <c r="V7" s="60"/>
      <c r="W7" s="60">
        <v>60634274</v>
      </c>
      <c r="X7" s="60"/>
      <c r="Y7" s="60">
        <v>60634274</v>
      </c>
      <c r="Z7" s="140"/>
      <c r="AA7" s="62"/>
    </row>
    <row r="8" spans="1:27" ht="12.75">
      <c r="A8" s="249" t="s">
        <v>145</v>
      </c>
      <c r="B8" s="182"/>
      <c r="C8" s="155">
        <v>20970597</v>
      </c>
      <c r="D8" s="155"/>
      <c r="E8" s="59">
        <v>23983000</v>
      </c>
      <c r="F8" s="60">
        <v>23983000</v>
      </c>
      <c r="G8" s="60">
        <v>98478796</v>
      </c>
      <c r="H8" s="60">
        <v>95321210</v>
      </c>
      <c r="I8" s="60">
        <v>16097842</v>
      </c>
      <c r="J8" s="60">
        <v>16097842</v>
      </c>
      <c r="K8" s="60">
        <v>106925345</v>
      </c>
      <c r="L8" s="60">
        <v>25314652</v>
      </c>
      <c r="M8" s="60">
        <v>107827462</v>
      </c>
      <c r="N8" s="60">
        <v>107827462</v>
      </c>
      <c r="O8" s="60">
        <v>129553919</v>
      </c>
      <c r="P8" s="60">
        <v>112328247</v>
      </c>
      <c r="Q8" s="60">
        <v>113631289</v>
      </c>
      <c r="R8" s="60">
        <v>113631289</v>
      </c>
      <c r="S8" s="60"/>
      <c r="T8" s="60"/>
      <c r="U8" s="60"/>
      <c r="V8" s="60"/>
      <c r="W8" s="60">
        <v>113631289</v>
      </c>
      <c r="X8" s="60">
        <v>17987250</v>
      </c>
      <c r="Y8" s="60">
        <v>95644039</v>
      </c>
      <c r="Z8" s="140">
        <v>531.73</v>
      </c>
      <c r="AA8" s="62">
        <v>23983000</v>
      </c>
    </row>
    <row r="9" spans="1:27" ht="12.75">
      <c r="A9" s="249" t="s">
        <v>146</v>
      </c>
      <c r="B9" s="182"/>
      <c r="C9" s="155">
        <v>16391129</v>
      </c>
      <c r="D9" s="155"/>
      <c r="E9" s="59">
        <v>15023000</v>
      </c>
      <c r="F9" s="60">
        <v>15023000</v>
      </c>
      <c r="G9" s="60">
        <v>60802831</v>
      </c>
      <c r="H9" s="60">
        <v>62322797</v>
      </c>
      <c r="I9" s="60">
        <v>148654050</v>
      </c>
      <c r="J9" s="60">
        <v>148654050</v>
      </c>
      <c r="K9" s="60">
        <v>66594232</v>
      </c>
      <c r="L9" s="60">
        <v>146913529</v>
      </c>
      <c r="M9" s="60">
        <v>69219460</v>
      </c>
      <c r="N9" s="60">
        <v>69219460</v>
      </c>
      <c r="O9" s="60">
        <v>51862130</v>
      </c>
      <c r="P9" s="60">
        <v>73148179</v>
      </c>
      <c r="Q9" s="60">
        <v>73027058</v>
      </c>
      <c r="R9" s="60">
        <v>73027058</v>
      </c>
      <c r="S9" s="60"/>
      <c r="T9" s="60"/>
      <c r="U9" s="60"/>
      <c r="V9" s="60"/>
      <c r="W9" s="60">
        <v>73027058</v>
      </c>
      <c r="X9" s="60">
        <v>11267250</v>
      </c>
      <c r="Y9" s="60">
        <v>61759808</v>
      </c>
      <c r="Z9" s="140">
        <v>548.14</v>
      </c>
      <c r="AA9" s="62">
        <v>15023000</v>
      </c>
    </row>
    <row r="10" spans="1:27" ht="12.75">
      <c r="A10" s="249" t="s">
        <v>147</v>
      </c>
      <c r="B10" s="182"/>
      <c r="C10" s="155"/>
      <c r="D10" s="155"/>
      <c r="E10" s="59"/>
      <c r="F10" s="60"/>
      <c r="G10" s="159">
        <v>281121</v>
      </c>
      <c r="H10" s="159">
        <v>281121</v>
      </c>
      <c r="I10" s="159">
        <v>281121</v>
      </c>
      <c r="J10" s="60">
        <v>281121</v>
      </c>
      <c r="K10" s="159">
        <v>281121</v>
      </c>
      <c r="L10" s="159">
        <v>281121</v>
      </c>
      <c r="M10" s="60">
        <v>281121</v>
      </c>
      <c r="N10" s="159">
        <v>281121</v>
      </c>
      <c r="O10" s="159">
        <v>281121</v>
      </c>
      <c r="P10" s="159">
        <v>281121</v>
      </c>
      <c r="Q10" s="60">
        <v>281121</v>
      </c>
      <c r="R10" s="159">
        <v>281121</v>
      </c>
      <c r="S10" s="159"/>
      <c r="T10" s="60"/>
      <c r="U10" s="159"/>
      <c r="V10" s="159"/>
      <c r="W10" s="159">
        <v>281121</v>
      </c>
      <c r="X10" s="60"/>
      <c r="Y10" s="159">
        <v>281121</v>
      </c>
      <c r="Z10" s="141"/>
      <c r="AA10" s="225"/>
    </row>
    <row r="11" spans="1:27" ht="12.75">
      <c r="A11" s="249" t="s">
        <v>148</v>
      </c>
      <c r="B11" s="182"/>
      <c r="C11" s="155">
        <v>542607</v>
      </c>
      <c r="D11" s="155"/>
      <c r="E11" s="59">
        <v>134751</v>
      </c>
      <c r="F11" s="60">
        <v>135000</v>
      </c>
      <c r="G11" s="60">
        <v>428227</v>
      </c>
      <c r="H11" s="60">
        <v>540917</v>
      </c>
      <c r="I11" s="60">
        <v>1112775</v>
      </c>
      <c r="J11" s="60">
        <v>1112775</v>
      </c>
      <c r="K11" s="60">
        <v>1048758</v>
      </c>
      <c r="L11" s="60">
        <v>836059</v>
      </c>
      <c r="M11" s="60">
        <v>467823</v>
      </c>
      <c r="N11" s="60">
        <v>467823</v>
      </c>
      <c r="O11" s="60">
        <v>718090</v>
      </c>
      <c r="P11" s="60">
        <v>829027</v>
      </c>
      <c r="Q11" s="60">
        <v>723586</v>
      </c>
      <c r="R11" s="60">
        <v>723586</v>
      </c>
      <c r="S11" s="60"/>
      <c r="T11" s="60"/>
      <c r="U11" s="60"/>
      <c r="V11" s="60"/>
      <c r="W11" s="60">
        <v>723586</v>
      </c>
      <c r="X11" s="60">
        <v>101250</v>
      </c>
      <c r="Y11" s="60">
        <v>622336</v>
      </c>
      <c r="Z11" s="140">
        <v>614.65</v>
      </c>
      <c r="AA11" s="62">
        <v>135000</v>
      </c>
    </row>
    <row r="12" spans="1:27" ht="12.75">
      <c r="A12" s="250" t="s">
        <v>56</v>
      </c>
      <c r="B12" s="251"/>
      <c r="C12" s="168">
        <f aca="true" t="shared" si="0" ref="C12:Y12">SUM(C6:C11)</f>
        <v>86751418</v>
      </c>
      <c r="D12" s="168">
        <f>SUM(D6:D11)</f>
        <v>0</v>
      </c>
      <c r="E12" s="72">
        <f t="shared" si="0"/>
        <v>68118751</v>
      </c>
      <c r="F12" s="73">
        <f t="shared" si="0"/>
        <v>68119000</v>
      </c>
      <c r="G12" s="73">
        <f t="shared" si="0"/>
        <v>206588686</v>
      </c>
      <c r="H12" s="73">
        <f t="shared" si="0"/>
        <v>228737952</v>
      </c>
      <c r="I12" s="73">
        <f t="shared" si="0"/>
        <v>220382618</v>
      </c>
      <c r="J12" s="73">
        <f t="shared" si="0"/>
        <v>220382618</v>
      </c>
      <c r="K12" s="73">
        <f t="shared" si="0"/>
        <v>222916218</v>
      </c>
      <c r="L12" s="73">
        <f t="shared" si="0"/>
        <v>238184264</v>
      </c>
      <c r="M12" s="73">
        <f t="shared" si="0"/>
        <v>237757200</v>
      </c>
      <c r="N12" s="73">
        <f t="shared" si="0"/>
        <v>237757200</v>
      </c>
      <c r="O12" s="73">
        <f t="shared" si="0"/>
        <v>256488695</v>
      </c>
      <c r="P12" s="73">
        <f t="shared" si="0"/>
        <v>256889185</v>
      </c>
      <c r="Q12" s="73">
        <f t="shared" si="0"/>
        <v>258401240</v>
      </c>
      <c r="R12" s="73">
        <f t="shared" si="0"/>
        <v>258401240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258401240</v>
      </c>
      <c r="X12" s="73">
        <f t="shared" si="0"/>
        <v>51089250</v>
      </c>
      <c r="Y12" s="73">
        <f t="shared" si="0"/>
        <v>207311990</v>
      </c>
      <c r="Z12" s="170">
        <f>+IF(X12&lt;&gt;0,+(Y12/X12)*100,0)</f>
        <v>405.78397608107383</v>
      </c>
      <c r="AA12" s="74">
        <f>SUM(AA6:AA11)</f>
        <v>68119000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>
        <v>119181</v>
      </c>
      <c r="D16" s="155"/>
      <c r="E16" s="59">
        <v>1957000</v>
      </c>
      <c r="F16" s="60">
        <v>1957000</v>
      </c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>
        <v>1467750</v>
      </c>
      <c r="Y16" s="159">
        <v>-1467750</v>
      </c>
      <c r="Z16" s="141">
        <v>-100</v>
      </c>
      <c r="AA16" s="225">
        <v>1957000</v>
      </c>
    </row>
    <row r="17" spans="1:27" ht="12.75">
      <c r="A17" s="249" t="s">
        <v>152</v>
      </c>
      <c r="B17" s="182"/>
      <c r="C17" s="155">
        <v>187608291</v>
      </c>
      <c r="D17" s="155"/>
      <c r="E17" s="59">
        <v>198209000</v>
      </c>
      <c r="F17" s="60">
        <v>198209000</v>
      </c>
      <c r="G17" s="60">
        <v>187608291</v>
      </c>
      <c r="H17" s="60">
        <v>187608291</v>
      </c>
      <c r="I17" s="60">
        <v>187608291</v>
      </c>
      <c r="J17" s="60">
        <v>187608291</v>
      </c>
      <c r="K17" s="60">
        <v>187608291</v>
      </c>
      <c r="L17" s="60">
        <v>187608291</v>
      </c>
      <c r="M17" s="60">
        <v>187608291</v>
      </c>
      <c r="N17" s="60">
        <v>187608291</v>
      </c>
      <c r="O17" s="60">
        <v>187608291</v>
      </c>
      <c r="P17" s="60">
        <v>187608291</v>
      </c>
      <c r="Q17" s="60">
        <v>187608291</v>
      </c>
      <c r="R17" s="60">
        <v>187608291</v>
      </c>
      <c r="S17" s="60"/>
      <c r="T17" s="60"/>
      <c r="U17" s="60"/>
      <c r="V17" s="60"/>
      <c r="W17" s="60">
        <v>187608291</v>
      </c>
      <c r="X17" s="60">
        <v>148656750</v>
      </c>
      <c r="Y17" s="60">
        <v>38951541</v>
      </c>
      <c r="Z17" s="140">
        <v>26.2</v>
      </c>
      <c r="AA17" s="62">
        <v>198209000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601833033</v>
      </c>
      <c r="D19" s="155"/>
      <c r="E19" s="59">
        <v>671078020</v>
      </c>
      <c r="F19" s="60">
        <v>667534000</v>
      </c>
      <c r="G19" s="60">
        <v>604419856</v>
      </c>
      <c r="H19" s="60">
        <v>603510588</v>
      </c>
      <c r="I19" s="60">
        <v>603956351</v>
      </c>
      <c r="J19" s="60">
        <v>603956351</v>
      </c>
      <c r="K19" s="60">
        <v>608616232</v>
      </c>
      <c r="L19" s="60">
        <v>613175039</v>
      </c>
      <c r="M19" s="60">
        <v>614697833</v>
      </c>
      <c r="N19" s="60">
        <v>614697833</v>
      </c>
      <c r="O19" s="60">
        <v>618583290</v>
      </c>
      <c r="P19" s="60">
        <v>622129439</v>
      </c>
      <c r="Q19" s="60">
        <v>626439246</v>
      </c>
      <c r="R19" s="60">
        <v>626439246</v>
      </c>
      <c r="S19" s="60"/>
      <c r="T19" s="60"/>
      <c r="U19" s="60"/>
      <c r="V19" s="60"/>
      <c r="W19" s="60">
        <v>626439246</v>
      </c>
      <c r="X19" s="60">
        <v>500650500</v>
      </c>
      <c r="Y19" s="60">
        <v>125788746</v>
      </c>
      <c r="Z19" s="140">
        <v>25.13</v>
      </c>
      <c r="AA19" s="62">
        <v>667534000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2319806</v>
      </c>
      <c r="D22" s="155"/>
      <c r="E22" s="59">
        <v>75000</v>
      </c>
      <c r="F22" s="60">
        <v>75000</v>
      </c>
      <c r="G22" s="60">
        <v>1521883</v>
      </c>
      <c r="H22" s="60">
        <v>1521883</v>
      </c>
      <c r="I22" s="60">
        <v>1521883</v>
      </c>
      <c r="J22" s="60">
        <v>1521883</v>
      </c>
      <c r="K22" s="60">
        <v>1521883</v>
      </c>
      <c r="L22" s="60">
        <v>1521883</v>
      </c>
      <c r="M22" s="60">
        <v>1521883</v>
      </c>
      <c r="N22" s="60">
        <v>1521883</v>
      </c>
      <c r="O22" s="60">
        <v>1521883</v>
      </c>
      <c r="P22" s="60">
        <v>1521883</v>
      </c>
      <c r="Q22" s="60">
        <v>1522128</v>
      </c>
      <c r="R22" s="60">
        <v>1522128</v>
      </c>
      <c r="S22" s="60"/>
      <c r="T22" s="60"/>
      <c r="U22" s="60"/>
      <c r="V22" s="60"/>
      <c r="W22" s="60">
        <v>1522128</v>
      </c>
      <c r="X22" s="60">
        <v>56250</v>
      </c>
      <c r="Y22" s="60">
        <v>1465878</v>
      </c>
      <c r="Z22" s="140">
        <v>2606.01</v>
      </c>
      <c r="AA22" s="62">
        <v>75000</v>
      </c>
    </row>
    <row r="23" spans="1:27" ht="12.75">
      <c r="A23" s="249" t="s">
        <v>158</v>
      </c>
      <c r="B23" s="182"/>
      <c r="C23" s="155">
        <v>16</v>
      </c>
      <c r="D23" s="155"/>
      <c r="E23" s="59"/>
      <c r="F23" s="60"/>
      <c r="G23" s="159"/>
      <c r="H23" s="159">
        <v>16</v>
      </c>
      <c r="I23" s="159">
        <v>16</v>
      </c>
      <c r="J23" s="60">
        <v>16</v>
      </c>
      <c r="K23" s="159"/>
      <c r="L23" s="159"/>
      <c r="M23" s="60"/>
      <c r="N23" s="159"/>
      <c r="O23" s="159">
        <v>16</v>
      </c>
      <c r="P23" s="159">
        <v>16</v>
      </c>
      <c r="Q23" s="60">
        <v>16</v>
      </c>
      <c r="R23" s="159">
        <v>16</v>
      </c>
      <c r="S23" s="159"/>
      <c r="T23" s="60"/>
      <c r="U23" s="159"/>
      <c r="V23" s="159"/>
      <c r="W23" s="159">
        <v>16</v>
      </c>
      <c r="X23" s="60"/>
      <c r="Y23" s="159">
        <v>16</v>
      </c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791880327</v>
      </c>
      <c r="D24" s="168">
        <f>SUM(D15:D23)</f>
        <v>0</v>
      </c>
      <c r="E24" s="76">
        <f t="shared" si="1"/>
        <v>871319020</v>
      </c>
      <c r="F24" s="77">
        <f t="shared" si="1"/>
        <v>867775000</v>
      </c>
      <c r="G24" s="77">
        <f t="shared" si="1"/>
        <v>793550030</v>
      </c>
      <c r="H24" s="77">
        <f t="shared" si="1"/>
        <v>792640778</v>
      </c>
      <c r="I24" s="77">
        <f t="shared" si="1"/>
        <v>793086541</v>
      </c>
      <c r="J24" s="77">
        <f t="shared" si="1"/>
        <v>793086541</v>
      </c>
      <c r="K24" s="77">
        <f t="shared" si="1"/>
        <v>797746406</v>
      </c>
      <c r="L24" s="77">
        <f t="shared" si="1"/>
        <v>802305213</v>
      </c>
      <c r="M24" s="77">
        <f t="shared" si="1"/>
        <v>803828007</v>
      </c>
      <c r="N24" s="77">
        <f t="shared" si="1"/>
        <v>803828007</v>
      </c>
      <c r="O24" s="77">
        <f t="shared" si="1"/>
        <v>807713480</v>
      </c>
      <c r="P24" s="77">
        <f t="shared" si="1"/>
        <v>811259629</v>
      </c>
      <c r="Q24" s="77">
        <f t="shared" si="1"/>
        <v>815569681</v>
      </c>
      <c r="R24" s="77">
        <f t="shared" si="1"/>
        <v>815569681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815569681</v>
      </c>
      <c r="X24" s="77">
        <f t="shared" si="1"/>
        <v>650831250</v>
      </c>
      <c r="Y24" s="77">
        <f t="shared" si="1"/>
        <v>164738431</v>
      </c>
      <c r="Z24" s="212">
        <f>+IF(X24&lt;&gt;0,+(Y24/X24)*100,0)</f>
        <v>25.312003841241488</v>
      </c>
      <c r="AA24" s="79">
        <f>SUM(AA15:AA23)</f>
        <v>867775000</v>
      </c>
    </row>
    <row r="25" spans="1:27" ht="12.75">
      <c r="A25" s="250" t="s">
        <v>159</v>
      </c>
      <c r="B25" s="251"/>
      <c r="C25" s="168">
        <f aca="true" t="shared" si="2" ref="C25:Y25">+C12+C24</f>
        <v>878631745</v>
      </c>
      <c r="D25" s="168">
        <f>+D12+D24</f>
        <v>0</v>
      </c>
      <c r="E25" s="72">
        <f t="shared" si="2"/>
        <v>939437771</v>
      </c>
      <c r="F25" s="73">
        <f t="shared" si="2"/>
        <v>935894000</v>
      </c>
      <c r="G25" s="73">
        <f t="shared" si="2"/>
        <v>1000138716</v>
      </c>
      <c r="H25" s="73">
        <f t="shared" si="2"/>
        <v>1021378730</v>
      </c>
      <c r="I25" s="73">
        <f t="shared" si="2"/>
        <v>1013469159</v>
      </c>
      <c r="J25" s="73">
        <f t="shared" si="2"/>
        <v>1013469159</v>
      </c>
      <c r="K25" s="73">
        <f t="shared" si="2"/>
        <v>1020662624</v>
      </c>
      <c r="L25" s="73">
        <f t="shared" si="2"/>
        <v>1040489477</v>
      </c>
      <c r="M25" s="73">
        <f t="shared" si="2"/>
        <v>1041585207</v>
      </c>
      <c r="N25" s="73">
        <f t="shared" si="2"/>
        <v>1041585207</v>
      </c>
      <c r="O25" s="73">
        <f t="shared" si="2"/>
        <v>1064202175</v>
      </c>
      <c r="P25" s="73">
        <f t="shared" si="2"/>
        <v>1068148814</v>
      </c>
      <c r="Q25" s="73">
        <f t="shared" si="2"/>
        <v>1073970921</v>
      </c>
      <c r="R25" s="73">
        <f t="shared" si="2"/>
        <v>1073970921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1073970921</v>
      </c>
      <c r="X25" s="73">
        <f t="shared" si="2"/>
        <v>701920500</v>
      </c>
      <c r="Y25" s="73">
        <f t="shared" si="2"/>
        <v>372050421</v>
      </c>
      <c r="Z25" s="170">
        <f>+IF(X25&lt;&gt;0,+(Y25/X25)*100,0)</f>
        <v>53.00463813209616</v>
      </c>
      <c r="AA25" s="74">
        <f>+AA12+AA24</f>
        <v>935894000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>
        <v>29415257</v>
      </c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1728229</v>
      </c>
      <c r="D30" s="155"/>
      <c r="E30" s="59">
        <v>1631000</v>
      </c>
      <c r="F30" s="60">
        <v>1631000</v>
      </c>
      <c r="G30" s="60">
        <v>1728229</v>
      </c>
      <c r="H30" s="60">
        <v>1728228</v>
      </c>
      <c r="I30" s="60">
        <v>1728229</v>
      </c>
      <c r="J30" s="60">
        <v>1728229</v>
      </c>
      <c r="K30" s="60">
        <v>1728229</v>
      </c>
      <c r="L30" s="60">
        <v>1728229</v>
      </c>
      <c r="M30" s="60">
        <v>1471362</v>
      </c>
      <c r="N30" s="60">
        <v>1471362</v>
      </c>
      <c r="O30" s="60">
        <v>1471362</v>
      </c>
      <c r="P30" s="60">
        <v>1471362</v>
      </c>
      <c r="Q30" s="60">
        <v>1728229</v>
      </c>
      <c r="R30" s="60">
        <v>1728229</v>
      </c>
      <c r="S30" s="60"/>
      <c r="T30" s="60"/>
      <c r="U30" s="60"/>
      <c r="V30" s="60"/>
      <c r="W30" s="60">
        <v>1728229</v>
      </c>
      <c r="X30" s="60">
        <v>1223250</v>
      </c>
      <c r="Y30" s="60">
        <v>504979</v>
      </c>
      <c r="Z30" s="140">
        <v>41.28</v>
      </c>
      <c r="AA30" s="62">
        <v>1631000</v>
      </c>
    </row>
    <row r="31" spans="1:27" ht="12.75">
      <c r="A31" s="249" t="s">
        <v>163</v>
      </c>
      <c r="B31" s="182"/>
      <c r="C31" s="155">
        <v>1883801</v>
      </c>
      <c r="D31" s="155"/>
      <c r="E31" s="59"/>
      <c r="F31" s="60"/>
      <c r="G31" s="60">
        <v>2687813</v>
      </c>
      <c r="H31" s="60">
        <v>2690837</v>
      </c>
      <c r="I31" s="60">
        <v>2700009</v>
      </c>
      <c r="J31" s="60">
        <v>2700009</v>
      </c>
      <c r="K31" s="60">
        <v>2724822</v>
      </c>
      <c r="L31" s="60">
        <v>2734775</v>
      </c>
      <c r="M31" s="60">
        <v>2745077</v>
      </c>
      <c r="N31" s="60">
        <v>2745077</v>
      </c>
      <c r="O31" s="60">
        <v>2756862</v>
      </c>
      <c r="P31" s="60">
        <v>2778804</v>
      </c>
      <c r="Q31" s="60">
        <v>2791927</v>
      </c>
      <c r="R31" s="60">
        <v>2791927</v>
      </c>
      <c r="S31" s="60"/>
      <c r="T31" s="60"/>
      <c r="U31" s="60"/>
      <c r="V31" s="60"/>
      <c r="W31" s="60">
        <v>2791927</v>
      </c>
      <c r="X31" s="60"/>
      <c r="Y31" s="60">
        <v>2791927</v>
      </c>
      <c r="Z31" s="140"/>
      <c r="AA31" s="62"/>
    </row>
    <row r="32" spans="1:27" ht="12.75">
      <c r="A32" s="249" t="s">
        <v>164</v>
      </c>
      <c r="B32" s="182"/>
      <c r="C32" s="155">
        <v>61016754</v>
      </c>
      <c r="D32" s="155"/>
      <c r="E32" s="59">
        <v>68610000</v>
      </c>
      <c r="F32" s="60">
        <v>68610000</v>
      </c>
      <c r="G32" s="60">
        <v>134040498</v>
      </c>
      <c r="H32" s="60">
        <v>125962322</v>
      </c>
      <c r="I32" s="60">
        <v>160069841</v>
      </c>
      <c r="J32" s="60">
        <v>160069841</v>
      </c>
      <c r="K32" s="60">
        <v>152945157</v>
      </c>
      <c r="L32" s="60">
        <v>179815814</v>
      </c>
      <c r="M32" s="60">
        <v>155272645</v>
      </c>
      <c r="N32" s="60">
        <v>155272645</v>
      </c>
      <c r="O32" s="60">
        <v>174532689</v>
      </c>
      <c r="P32" s="60">
        <v>177571161</v>
      </c>
      <c r="Q32" s="60">
        <v>164455896</v>
      </c>
      <c r="R32" s="60">
        <v>164455896</v>
      </c>
      <c r="S32" s="60"/>
      <c r="T32" s="60"/>
      <c r="U32" s="60"/>
      <c r="V32" s="60"/>
      <c r="W32" s="60">
        <v>164455896</v>
      </c>
      <c r="X32" s="60">
        <v>51457500</v>
      </c>
      <c r="Y32" s="60">
        <v>112998396</v>
      </c>
      <c r="Z32" s="140">
        <v>219.6</v>
      </c>
      <c r="AA32" s="62">
        <v>68610000</v>
      </c>
    </row>
    <row r="33" spans="1:27" ht="12.75">
      <c r="A33" s="249" t="s">
        <v>165</v>
      </c>
      <c r="B33" s="182"/>
      <c r="C33" s="155">
        <v>13799871</v>
      </c>
      <c r="D33" s="155"/>
      <c r="E33" s="59"/>
      <c r="F33" s="60"/>
      <c r="G33" s="60">
        <v>11808490</v>
      </c>
      <c r="H33" s="60">
        <v>11808490</v>
      </c>
      <c r="I33" s="60">
        <v>11808490</v>
      </c>
      <c r="J33" s="60">
        <v>11808490</v>
      </c>
      <c r="K33" s="60">
        <v>11808490</v>
      </c>
      <c r="L33" s="60">
        <v>11808490</v>
      </c>
      <c r="M33" s="60">
        <v>11808490</v>
      </c>
      <c r="N33" s="60">
        <v>11808490</v>
      </c>
      <c r="O33" s="60">
        <v>11808490</v>
      </c>
      <c r="P33" s="60">
        <v>11808490</v>
      </c>
      <c r="Q33" s="60">
        <v>11808490</v>
      </c>
      <c r="R33" s="60">
        <v>11808490</v>
      </c>
      <c r="S33" s="60"/>
      <c r="T33" s="60"/>
      <c r="U33" s="60"/>
      <c r="V33" s="60"/>
      <c r="W33" s="60">
        <v>11808490</v>
      </c>
      <c r="X33" s="60"/>
      <c r="Y33" s="60">
        <v>11808490</v>
      </c>
      <c r="Z33" s="140"/>
      <c r="AA33" s="62"/>
    </row>
    <row r="34" spans="1:27" ht="12.75">
      <c r="A34" s="250" t="s">
        <v>58</v>
      </c>
      <c r="B34" s="251"/>
      <c r="C34" s="168">
        <f aca="true" t="shared" si="3" ref="C34:Y34">SUM(C29:C33)</f>
        <v>78428655</v>
      </c>
      <c r="D34" s="168">
        <f>SUM(D29:D33)</f>
        <v>0</v>
      </c>
      <c r="E34" s="72">
        <f t="shared" si="3"/>
        <v>70241000</v>
      </c>
      <c r="F34" s="73">
        <f t="shared" si="3"/>
        <v>70241000</v>
      </c>
      <c r="G34" s="73">
        <f t="shared" si="3"/>
        <v>150265030</v>
      </c>
      <c r="H34" s="73">
        <f t="shared" si="3"/>
        <v>171605134</v>
      </c>
      <c r="I34" s="73">
        <f t="shared" si="3"/>
        <v>176306569</v>
      </c>
      <c r="J34" s="73">
        <f t="shared" si="3"/>
        <v>176306569</v>
      </c>
      <c r="K34" s="73">
        <f t="shared" si="3"/>
        <v>169206698</v>
      </c>
      <c r="L34" s="73">
        <f t="shared" si="3"/>
        <v>196087308</v>
      </c>
      <c r="M34" s="73">
        <f t="shared" si="3"/>
        <v>171297574</v>
      </c>
      <c r="N34" s="73">
        <f t="shared" si="3"/>
        <v>171297574</v>
      </c>
      <c r="O34" s="73">
        <f t="shared" si="3"/>
        <v>190569403</v>
      </c>
      <c r="P34" s="73">
        <f t="shared" si="3"/>
        <v>193629817</v>
      </c>
      <c r="Q34" s="73">
        <f t="shared" si="3"/>
        <v>180784542</v>
      </c>
      <c r="R34" s="73">
        <f t="shared" si="3"/>
        <v>180784542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180784542</v>
      </c>
      <c r="X34" s="73">
        <f t="shared" si="3"/>
        <v>52680750</v>
      </c>
      <c r="Y34" s="73">
        <f t="shared" si="3"/>
        <v>128103792</v>
      </c>
      <c r="Z34" s="170">
        <f>+IF(X34&lt;&gt;0,+(Y34/X34)*100,0)</f>
        <v>243.17002320581994</v>
      </c>
      <c r="AA34" s="74">
        <f>SUM(AA29:AA33)</f>
        <v>70241000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12186580</v>
      </c>
      <c r="D37" s="155"/>
      <c r="E37" s="59">
        <v>12261000</v>
      </c>
      <c r="F37" s="60">
        <v>12261000</v>
      </c>
      <c r="G37" s="60">
        <v>73083848</v>
      </c>
      <c r="H37" s="60">
        <v>12260229</v>
      </c>
      <c r="I37" s="60">
        <v>11704539</v>
      </c>
      <c r="J37" s="60">
        <v>11704539</v>
      </c>
      <c r="K37" s="60">
        <v>72528159</v>
      </c>
      <c r="L37" s="60">
        <v>72598159</v>
      </c>
      <c r="M37" s="60">
        <v>72518724</v>
      </c>
      <c r="N37" s="60">
        <v>72518724</v>
      </c>
      <c r="O37" s="60">
        <v>11621455</v>
      </c>
      <c r="P37" s="60">
        <v>72518724</v>
      </c>
      <c r="Q37" s="60">
        <v>71932588</v>
      </c>
      <c r="R37" s="60">
        <v>71932588</v>
      </c>
      <c r="S37" s="60"/>
      <c r="T37" s="60"/>
      <c r="U37" s="60"/>
      <c r="V37" s="60"/>
      <c r="W37" s="60">
        <v>71932588</v>
      </c>
      <c r="X37" s="60">
        <v>9195750</v>
      </c>
      <c r="Y37" s="60">
        <v>62736838</v>
      </c>
      <c r="Z37" s="140">
        <v>682.24</v>
      </c>
      <c r="AA37" s="62">
        <v>12261000</v>
      </c>
    </row>
    <row r="38" spans="1:27" ht="12.75">
      <c r="A38" s="249" t="s">
        <v>165</v>
      </c>
      <c r="B38" s="182"/>
      <c r="C38" s="155">
        <v>82288961</v>
      </c>
      <c r="D38" s="155"/>
      <c r="E38" s="59">
        <v>86070000</v>
      </c>
      <c r="F38" s="60">
        <v>86070000</v>
      </c>
      <c r="G38" s="60">
        <v>23456722</v>
      </c>
      <c r="H38" s="60">
        <v>84280342</v>
      </c>
      <c r="I38" s="60">
        <v>84280342</v>
      </c>
      <c r="J38" s="60">
        <v>84280342</v>
      </c>
      <c r="K38" s="60">
        <v>23456722</v>
      </c>
      <c r="L38" s="60">
        <v>23456722</v>
      </c>
      <c r="M38" s="60">
        <v>23456722</v>
      </c>
      <c r="N38" s="60">
        <v>23456722</v>
      </c>
      <c r="O38" s="60">
        <v>84353991</v>
      </c>
      <c r="P38" s="60">
        <v>23456722</v>
      </c>
      <c r="Q38" s="60">
        <v>23456722</v>
      </c>
      <c r="R38" s="60">
        <v>23456722</v>
      </c>
      <c r="S38" s="60"/>
      <c r="T38" s="60"/>
      <c r="U38" s="60"/>
      <c r="V38" s="60"/>
      <c r="W38" s="60">
        <v>23456722</v>
      </c>
      <c r="X38" s="60">
        <v>64552500</v>
      </c>
      <c r="Y38" s="60">
        <v>-41095778</v>
      </c>
      <c r="Z38" s="140">
        <v>-63.66</v>
      </c>
      <c r="AA38" s="62">
        <v>86070000</v>
      </c>
    </row>
    <row r="39" spans="1:27" ht="12.75">
      <c r="A39" s="250" t="s">
        <v>59</v>
      </c>
      <c r="B39" s="253"/>
      <c r="C39" s="168">
        <f aca="true" t="shared" si="4" ref="C39:Y39">SUM(C37:C38)</f>
        <v>94475541</v>
      </c>
      <c r="D39" s="168">
        <f>SUM(D37:D38)</f>
        <v>0</v>
      </c>
      <c r="E39" s="76">
        <f t="shared" si="4"/>
        <v>98331000</v>
      </c>
      <c r="F39" s="77">
        <f t="shared" si="4"/>
        <v>98331000</v>
      </c>
      <c r="G39" s="77">
        <f t="shared" si="4"/>
        <v>96540570</v>
      </c>
      <c r="H39" s="77">
        <f t="shared" si="4"/>
        <v>96540571</v>
      </c>
      <c r="I39" s="77">
        <f t="shared" si="4"/>
        <v>95984881</v>
      </c>
      <c r="J39" s="77">
        <f t="shared" si="4"/>
        <v>95984881</v>
      </c>
      <c r="K39" s="77">
        <f t="shared" si="4"/>
        <v>95984881</v>
      </c>
      <c r="L39" s="77">
        <f t="shared" si="4"/>
        <v>96054881</v>
      </c>
      <c r="M39" s="77">
        <f t="shared" si="4"/>
        <v>95975446</v>
      </c>
      <c r="N39" s="77">
        <f t="shared" si="4"/>
        <v>95975446</v>
      </c>
      <c r="O39" s="77">
        <f t="shared" si="4"/>
        <v>95975446</v>
      </c>
      <c r="P39" s="77">
        <f t="shared" si="4"/>
        <v>95975446</v>
      </c>
      <c r="Q39" s="77">
        <f t="shared" si="4"/>
        <v>95389310</v>
      </c>
      <c r="R39" s="77">
        <f t="shared" si="4"/>
        <v>95389310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95389310</v>
      </c>
      <c r="X39" s="77">
        <f t="shared" si="4"/>
        <v>73748250</v>
      </c>
      <c r="Y39" s="77">
        <f t="shared" si="4"/>
        <v>21641060</v>
      </c>
      <c r="Z39" s="212">
        <f>+IF(X39&lt;&gt;0,+(Y39/X39)*100,0)</f>
        <v>29.344506479814775</v>
      </c>
      <c r="AA39" s="79">
        <f>SUM(AA37:AA38)</f>
        <v>98331000</v>
      </c>
    </row>
    <row r="40" spans="1:27" ht="12.75">
      <c r="A40" s="250" t="s">
        <v>167</v>
      </c>
      <c r="B40" s="251"/>
      <c r="C40" s="168">
        <f aca="true" t="shared" si="5" ref="C40:Y40">+C34+C39</f>
        <v>172904196</v>
      </c>
      <c r="D40" s="168">
        <f>+D34+D39</f>
        <v>0</v>
      </c>
      <c r="E40" s="72">
        <f t="shared" si="5"/>
        <v>168572000</v>
      </c>
      <c r="F40" s="73">
        <f t="shared" si="5"/>
        <v>168572000</v>
      </c>
      <c r="G40" s="73">
        <f t="shared" si="5"/>
        <v>246805600</v>
      </c>
      <c r="H40" s="73">
        <f t="shared" si="5"/>
        <v>268145705</v>
      </c>
      <c r="I40" s="73">
        <f t="shared" si="5"/>
        <v>272291450</v>
      </c>
      <c r="J40" s="73">
        <f t="shared" si="5"/>
        <v>272291450</v>
      </c>
      <c r="K40" s="73">
        <f t="shared" si="5"/>
        <v>265191579</v>
      </c>
      <c r="L40" s="73">
        <f t="shared" si="5"/>
        <v>292142189</v>
      </c>
      <c r="M40" s="73">
        <f t="shared" si="5"/>
        <v>267273020</v>
      </c>
      <c r="N40" s="73">
        <f t="shared" si="5"/>
        <v>267273020</v>
      </c>
      <c r="O40" s="73">
        <f t="shared" si="5"/>
        <v>286544849</v>
      </c>
      <c r="P40" s="73">
        <f t="shared" si="5"/>
        <v>289605263</v>
      </c>
      <c r="Q40" s="73">
        <f t="shared" si="5"/>
        <v>276173852</v>
      </c>
      <c r="R40" s="73">
        <f t="shared" si="5"/>
        <v>276173852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276173852</v>
      </c>
      <c r="X40" s="73">
        <f t="shared" si="5"/>
        <v>126429000</v>
      </c>
      <c r="Y40" s="73">
        <f t="shared" si="5"/>
        <v>149744852</v>
      </c>
      <c r="Z40" s="170">
        <f>+IF(X40&lt;&gt;0,+(Y40/X40)*100,0)</f>
        <v>118.44185432139778</v>
      </c>
      <c r="AA40" s="74">
        <f>+AA34+AA39</f>
        <v>168572000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705727549</v>
      </c>
      <c r="D42" s="257">
        <f>+D25-D40</f>
        <v>0</v>
      </c>
      <c r="E42" s="258">
        <f t="shared" si="6"/>
        <v>770865771</v>
      </c>
      <c r="F42" s="259">
        <f t="shared" si="6"/>
        <v>767322000</v>
      </c>
      <c r="G42" s="259">
        <f t="shared" si="6"/>
        <v>753333116</v>
      </c>
      <c r="H42" s="259">
        <f t="shared" si="6"/>
        <v>753233025</v>
      </c>
      <c r="I42" s="259">
        <f t="shared" si="6"/>
        <v>741177709</v>
      </c>
      <c r="J42" s="259">
        <f t="shared" si="6"/>
        <v>741177709</v>
      </c>
      <c r="K42" s="259">
        <f t="shared" si="6"/>
        <v>755471045</v>
      </c>
      <c r="L42" s="259">
        <f t="shared" si="6"/>
        <v>748347288</v>
      </c>
      <c r="M42" s="259">
        <f t="shared" si="6"/>
        <v>774312187</v>
      </c>
      <c r="N42" s="259">
        <f t="shared" si="6"/>
        <v>774312187</v>
      </c>
      <c r="O42" s="259">
        <f t="shared" si="6"/>
        <v>777657326</v>
      </c>
      <c r="P42" s="259">
        <f t="shared" si="6"/>
        <v>778543551</v>
      </c>
      <c r="Q42" s="259">
        <f t="shared" si="6"/>
        <v>797797069</v>
      </c>
      <c r="R42" s="259">
        <f t="shared" si="6"/>
        <v>797797069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797797069</v>
      </c>
      <c r="X42" s="259">
        <f t="shared" si="6"/>
        <v>575491500</v>
      </c>
      <c r="Y42" s="259">
        <f t="shared" si="6"/>
        <v>222305569</v>
      </c>
      <c r="Z42" s="260">
        <f>+IF(X42&lt;&gt;0,+(Y42/X42)*100,0)</f>
        <v>38.62881884441386</v>
      </c>
      <c r="AA42" s="261">
        <f>+AA25-AA40</f>
        <v>767322000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705727549</v>
      </c>
      <c r="D45" s="155"/>
      <c r="E45" s="59">
        <v>770865771</v>
      </c>
      <c r="F45" s="60">
        <v>767322000</v>
      </c>
      <c r="G45" s="60">
        <v>753333116</v>
      </c>
      <c r="H45" s="60">
        <v>753233025</v>
      </c>
      <c r="I45" s="60">
        <v>741177709</v>
      </c>
      <c r="J45" s="60">
        <v>741177709</v>
      </c>
      <c r="K45" s="60">
        <v>755471045</v>
      </c>
      <c r="L45" s="60">
        <v>748347288</v>
      </c>
      <c r="M45" s="60">
        <v>774312187</v>
      </c>
      <c r="N45" s="60">
        <v>774312187</v>
      </c>
      <c r="O45" s="60">
        <v>777657326</v>
      </c>
      <c r="P45" s="60">
        <v>778543551</v>
      </c>
      <c r="Q45" s="60">
        <v>797797069</v>
      </c>
      <c r="R45" s="60">
        <v>797797069</v>
      </c>
      <c r="S45" s="60"/>
      <c r="T45" s="60"/>
      <c r="U45" s="60"/>
      <c r="V45" s="60"/>
      <c r="W45" s="60">
        <v>797797069</v>
      </c>
      <c r="X45" s="60">
        <v>575491500</v>
      </c>
      <c r="Y45" s="60">
        <v>222305569</v>
      </c>
      <c r="Z45" s="139">
        <v>38.63</v>
      </c>
      <c r="AA45" s="62">
        <v>767322000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705727549</v>
      </c>
      <c r="D48" s="217">
        <f>SUM(D45:D47)</f>
        <v>0</v>
      </c>
      <c r="E48" s="264">
        <f t="shared" si="7"/>
        <v>770865771</v>
      </c>
      <c r="F48" s="219">
        <f t="shared" si="7"/>
        <v>767322000</v>
      </c>
      <c r="G48" s="219">
        <f t="shared" si="7"/>
        <v>753333116</v>
      </c>
      <c r="H48" s="219">
        <f t="shared" si="7"/>
        <v>753233025</v>
      </c>
      <c r="I48" s="219">
        <f t="shared" si="7"/>
        <v>741177709</v>
      </c>
      <c r="J48" s="219">
        <f t="shared" si="7"/>
        <v>741177709</v>
      </c>
      <c r="K48" s="219">
        <f t="shared" si="7"/>
        <v>755471045</v>
      </c>
      <c r="L48" s="219">
        <f t="shared" si="7"/>
        <v>748347288</v>
      </c>
      <c r="M48" s="219">
        <f t="shared" si="7"/>
        <v>774312187</v>
      </c>
      <c r="N48" s="219">
        <f t="shared" si="7"/>
        <v>774312187</v>
      </c>
      <c r="O48" s="219">
        <f t="shared" si="7"/>
        <v>777657326</v>
      </c>
      <c r="P48" s="219">
        <f t="shared" si="7"/>
        <v>778543551</v>
      </c>
      <c r="Q48" s="219">
        <f t="shared" si="7"/>
        <v>797797069</v>
      </c>
      <c r="R48" s="219">
        <f t="shared" si="7"/>
        <v>797797069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797797069</v>
      </c>
      <c r="X48" s="219">
        <f t="shared" si="7"/>
        <v>575491500</v>
      </c>
      <c r="Y48" s="219">
        <f t="shared" si="7"/>
        <v>222305569</v>
      </c>
      <c r="Z48" s="265">
        <f>+IF(X48&lt;&gt;0,+(Y48/X48)*100,0)</f>
        <v>38.62881884441386</v>
      </c>
      <c r="AA48" s="232">
        <f>SUM(AA45:AA47)</f>
        <v>767322000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75480125</v>
      </c>
      <c r="D6" s="155"/>
      <c r="E6" s="59">
        <v>99663588</v>
      </c>
      <c r="F6" s="60">
        <v>76381998</v>
      </c>
      <c r="G6" s="60">
        <v>10213396</v>
      </c>
      <c r="H6" s="60">
        <v>6292961</v>
      </c>
      <c r="I6" s="60">
        <v>6629858</v>
      </c>
      <c r="J6" s="60">
        <v>23136215</v>
      </c>
      <c r="K6" s="60">
        <v>7430558</v>
      </c>
      <c r="L6" s="60">
        <v>6631778</v>
      </c>
      <c r="M6" s="60">
        <v>6651843</v>
      </c>
      <c r="N6" s="60">
        <v>20714179</v>
      </c>
      <c r="O6" s="60">
        <v>6881179</v>
      </c>
      <c r="P6" s="60">
        <v>6822380</v>
      </c>
      <c r="Q6" s="60">
        <v>6237164</v>
      </c>
      <c r="R6" s="60">
        <v>19940723</v>
      </c>
      <c r="S6" s="60"/>
      <c r="T6" s="60"/>
      <c r="U6" s="60"/>
      <c r="V6" s="60"/>
      <c r="W6" s="60">
        <v>63791117</v>
      </c>
      <c r="X6" s="60">
        <v>55550544</v>
      </c>
      <c r="Y6" s="60">
        <v>8240573</v>
      </c>
      <c r="Z6" s="140">
        <v>14.83</v>
      </c>
      <c r="AA6" s="62">
        <v>76381998</v>
      </c>
    </row>
    <row r="7" spans="1:27" ht="12.75">
      <c r="A7" s="249" t="s">
        <v>32</v>
      </c>
      <c r="B7" s="182"/>
      <c r="C7" s="155">
        <v>97191022</v>
      </c>
      <c r="D7" s="155"/>
      <c r="E7" s="59">
        <v>98118505</v>
      </c>
      <c r="F7" s="60">
        <v>94135378</v>
      </c>
      <c r="G7" s="60">
        <v>10799311</v>
      </c>
      <c r="H7" s="60">
        <v>8048862</v>
      </c>
      <c r="I7" s="60">
        <v>7258699</v>
      </c>
      <c r="J7" s="60">
        <v>26106872</v>
      </c>
      <c r="K7" s="60">
        <v>9831589</v>
      </c>
      <c r="L7" s="60">
        <v>7076525</v>
      </c>
      <c r="M7" s="60">
        <v>6676549</v>
      </c>
      <c r="N7" s="60">
        <v>23584663</v>
      </c>
      <c r="O7" s="60">
        <v>7313200</v>
      </c>
      <c r="P7" s="60">
        <v>7385011</v>
      </c>
      <c r="Q7" s="60">
        <v>7092812</v>
      </c>
      <c r="R7" s="60">
        <v>21791023</v>
      </c>
      <c r="S7" s="60"/>
      <c r="T7" s="60"/>
      <c r="U7" s="60"/>
      <c r="V7" s="60"/>
      <c r="W7" s="60">
        <v>71482558</v>
      </c>
      <c r="X7" s="60">
        <v>70239583</v>
      </c>
      <c r="Y7" s="60">
        <v>1242975</v>
      </c>
      <c r="Z7" s="140">
        <v>1.77</v>
      </c>
      <c r="AA7" s="62">
        <v>94135378</v>
      </c>
    </row>
    <row r="8" spans="1:27" ht="12.75">
      <c r="A8" s="249" t="s">
        <v>178</v>
      </c>
      <c r="B8" s="182"/>
      <c r="C8" s="155">
        <v>3901199</v>
      </c>
      <c r="D8" s="155"/>
      <c r="E8" s="59">
        <v>17781429</v>
      </c>
      <c r="F8" s="60">
        <v>21701003</v>
      </c>
      <c r="G8" s="60">
        <v>11292103</v>
      </c>
      <c r="H8" s="60">
        <v>9173849</v>
      </c>
      <c r="I8" s="60">
        <v>6522761</v>
      </c>
      <c r="J8" s="60">
        <v>26988713</v>
      </c>
      <c r="K8" s="60">
        <v>2640541</v>
      </c>
      <c r="L8" s="60">
        <v>32621206</v>
      </c>
      <c r="M8" s="60">
        <v>10598344</v>
      </c>
      <c r="N8" s="60">
        <v>45860091</v>
      </c>
      <c r="O8" s="60">
        <v>24612752</v>
      </c>
      <c r="P8" s="60">
        <v>8745139</v>
      </c>
      <c r="Q8" s="60">
        <v>23062871</v>
      </c>
      <c r="R8" s="60">
        <v>56420762</v>
      </c>
      <c r="S8" s="60"/>
      <c r="T8" s="60"/>
      <c r="U8" s="60"/>
      <c r="V8" s="60"/>
      <c r="W8" s="60">
        <v>129269566</v>
      </c>
      <c r="X8" s="60">
        <v>15587509</v>
      </c>
      <c r="Y8" s="60">
        <v>113682057</v>
      </c>
      <c r="Z8" s="140">
        <v>729.32</v>
      </c>
      <c r="AA8" s="62">
        <v>21701003</v>
      </c>
    </row>
    <row r="9" spans="1:27" ht="12.75">
      <c r="A9" s="249" t="s">
        <v>179</v>
      </c>
      <c r="B9" s="182"/>
      <c r="C9" s="155">
        <v>97256485</v>
      </c>
      <c r="D9" s="155"/>
      <c r="E9" s="59">
        <v>89484076</v>
      </c>
      <c r="F9" s="60">
        <v>90718999</v>
      </c>
      <c r="G9" s="60">
        <v>34202575</v>
      </c>
      <c r="H9" s="60">
        <v>2920777</v>
      </c>
      <c r="I9" s="60"/>
      <c r="J9" s="60">
        <v>37123352</v>
      </c>
      <c r="K9" s="60">
        <v>1527547</v>
      </c>
      <c r="L9" s="60">
        <v>-624</v>
      </c>
      <c r="M9" s="60">
        <v>28417746</v>
      </c>
      <c r="N9" s="60">
        <v>29944669</v>
      </c>
      <c r="O9" s="60">
        <v>1732418</v>
      </c>
      <c r="P9" s="60">
        <v>-1894977</v>
      </c>
      <c r="Q9" s="60">
        <v>21525274</v>
      </c>
      <c r="R9" s="60">
        <v>21362715</v>
      </c>
      <c r="S9" s="60"/>
      <c r="T9" s="60"/>
      <c r="U9" s="60"/>
      <c r="V9" s="60"/>
      <c r="W9" s="60">
        <v>88430736</v>
      </c>
      <c r="X9" s="60">
        <v>69162436</v>
      </c>
      <c r="Y9" s="60">
        <v>19268300</v>
      </c>
      <c r="Z9" s="140">
        <v>27.86</v>
      </c>
      <c r="AA9" s="62">
        <v>90718999</v>
      </c>
    </row>
    <row r="10" spans="1:27" ht="12.75">
      <c r="A10" s="249" t="s">
        <v>180</v>
      </c>
      <c r="B10" s="182"/>
      <c r="C10" s="155">
        <v>33210867</v>
      </c>
      <c r="D10" s="155"/>
      <c r="E10" s="59">
        <v>35413610</v>
      </c>
      <c r="F10" s="60">
        <v>40141999</v>
      </c>
      <c r="G10" s="60"/>
      <c r="H10" s="60"/>
      <c r="I10" s="60"/>
      <c r="J10" s="60"/>
      <c r="K10" s="60">
        <v>4334208</v>
      </c>
      <c r="L10" s="60"/>
      <c r="M10" s="60">
        <v>6263292</v>
      </c>
      <c r="N10" s="60">
        <v>10597500</v>
      </c>
      <c r="O10" s="60">
        <v>2263846</v>
      </c>
      <c r="P10" s="60">
        <v>3287901</v>
      </c>
      <c r="Q10" s="60">
        <v>3604241</v>
      </c>
      <c r="R10" s="60">
        <v>9155988</v>
      </c>
      <c r="S10" s="60"/>
      <c r="T10" s="60"/>
      <c r="U10" s="60"/>
      <c r="V10" s="60"/>
      <c r="W10" s="60">
        <v>19753488</v>
      </c>
      <c r="X10" s="60">
        <v>33916056</v>
      </c>
      <c r="Y10" s="60">
        <v>-14162568</v>
      </c>
      <c r="Z10" s="140">
        <v>-41.76</v>
      </c>
      <c r="AA10" s="62">
        <v>40141999</v>
      </c>
    </row>
    <row r="11" spans="1:27" ht="12.75">
      <c r="A11" s="249" t="s">
        <v>181</v>
      </c>
      <c r="B11" s="182"/>
      <c r="C11" s="155">
        <v>9814241</v>
      </c>
      <c r="D11" s="155"/>
      <c r="E11" s="59">
        <v>9767393</v>
      </c>
      <c r="F11" s="60">
        <v>8896189</v>
      </c>
      <c r="G11" s="60">
        <v>753704</v>
      </c>
      <c r="H11" s="60">
        <v>233746</v>
      </c>
      <c r="I11" s="60">
        <v>603292</v>
      </c>
      <c r="J11" s="60">
        <v>1590742</v>
      </c>
      <c r="K11" s="60">
        <v>699427</v>
      </c>
      <c r="L11" s="60">
        <v>1002462</v>
      </c>
      <c r="M11" s="60">
        <v>135563</v>
      </c>
      <c r="N11" s="60">
        <v>1837452</v>
      </c>
      <c r="O11" s="60">
        <v>477550</v>
      </c>
      <c r="P11" s="60">
        <v>878525</v>
      </c>
      <c r="Q11" s="60">
        <v>505507</v>
      </c>
      <c r="R11" s="60">
        <v>1861582</v>
      </c>
      <c r="S11" s="60"/>
      <c r="T11" s="60"/>
      <c r="U11" s="60"/>
      <c r="V11" s="60"/>
      <c r="W11" s="60">
        <v>5289776</v>
      </c>
      <c r="X11" s="60">
        <v>6365305</v>
      </c>
      <c r="Y11" s="60">
        <v>-1075529</v>
      </c>
      <c r="Z11" s="140">
        <v>-16.9</v>
      </c>
      <c r="AA11" s="62">
        <v>8896189</v>
      </c>
    </row>
    <row r="12" spans="1:27" ht="12.75">
      <c r="A12" s="249" t="s">
        <v>182</v>
      </c>
      <c r="B12" s="182"/>
      <c r="C12" s="155"/>
      <c r="D12" s="155"/>
      <c r="E12" s="59">
        <v>19200</v>
      </c>
      <c r="F12" s="60">
        <v>18997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13816</v>
      </c>
      <c r="Y12" s="60">
        <v>-13816</v>
      </c>
      <c r="Z12" s="140">
        <v>-100</v>
      </c>
      <c r="AA12" s="62">
        <v>18997</v>
      </c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-254127664</v>
      </c>
      <c r="D14" s="155"/>
      <c r="E14" s="59">
        <v>-297692783</v>
      </c>
      <c r="F14" s="60">
        <v>-319498223</v>
      </c>
      <c r="G14" s="60">
        <v>-23135282</v>
      </c>
      <c r="H14" s="60">
        <v>-5483491</v>
      </c>
      <c r="I14" s="60">
        <v>-46153610</v>
      </c>
      <c r="J14" s="60">
        <v>-74772383</v>
      </c>
      <c r="K14" s="60">
        <v>-24555301</v>
      </c>
      <c r="L14" s="60">
        <v>-25604000</v>
      </c>
      <c r="M14" s="60">
        <v>-61142069</v>
      </c>
      <c r="N14" s="60">
        <v>-111301370</v>
      </c>
      <c r="O14" s="60">
        <v>-36089574</v>
      </c>
      <c r="P14" s="60">
        <v>-23282447</v>
      </c>
      <c r="Q14" s="60">
        <v>-56648265</v>
      </c>
      <c r="R14" s="60">
        <v>-116020286</v>
      </c>
      <c r="S14" s="60"/>
      <c r="T14" s="60"/>
      <c r="U14" s="60"/>
      <c r="V14" s="60"/>
      <c r="W14" s="60">
        <v>-302094039</v>
      </c>
      <c r="X14" s="60">
        <v>-235308828</v>
      </c>
      <c r="Y14" s="60">
        <v>-66785211</v>
      </c>
      <c r="Z14" s="140">
        <v>28.38</v>
      </c>
      <c r="AA14" s="62">
        <v>-319498223</v>
      </c>
    </row>
    <row r="15" spans="1:27" ht="12.75">
      <c r="A15" s="249" t="s">
        <v>40</v>
      </c>
      <c r="B15" s="182"/>
      <c r="C15" s="155">
        <v>-1694966</v>
      </c>
      <c r="D15" s="155"/>
      <c r="E15" s="59">
        <v>-1900149</v>
      </c>
      <c r="F15" s="60">
        <v>-1855001</v>
      </c>
      <c r="G15" s="60"/>
      <c r="H15" s="60"/>
      <c r="I15" s="60">
        <v>-600477</v>
      </c>
      <c r="J15" s="60">
        <v>-600477</v>
      </c>
      <c r="K15" s="60"/>
      <c r="L15" s="60">
        <v>-843</v>
      </c>
      <c r="M15" s="60">
        <v>-192593</v>
      </c>
      <c r="N15" s="60">
        <v>-193436</v>
      </c>
      <c r="O15" s="60">
        <v>-312</v>
      </c>
      <c r="P15" s="60">
        <v>-577</v>
      </c>
      <c r="Q15" s="60">
        <v>-559535</v>
      </c>
      <c r="R15" s="60">
        <v>-560424</v>
      </c>
      <c r="S15" s="60"/>
      <c r="T15" s="60"/>
      <c r="U15" s="60"/>
      <c r="V15" s="60"/>
      <c r="W15" s="60">
        <v>-1354337</v>
      </c>
      <c r="X15" s="60">
        <v>-1138741</v>
      </c>
      <c r="Y15" s="60">
        <v>-215596</v>
      </c>
      <c r="Z15" s="140">
        <v>18.93</v>
      </c>
      <c r="AA15" s="62">
        <v>-1855001</v>
      </c>
    </row>
    <row r="16" spans="1:27" ht="12.75">
      <c r="A16" s="249" t="s">
        <v>42</v>
      </c>
      <c r="B16" s="182"/>
      <c r="C16" s="155">
        <v>-936097</v>
      </c>
      <c r="D16" s="155"/>
      <c r="E16" s="59">
        <v>-1305000</v>
      </c>
      <c r="F16" s="60">
        <v>-1796003</v>
      </c>
      <c r="G16" s="60">
        <v>-42062000</v>
      </c>
      <c r="H16" s="60">
        <v>-306163</v>
      </c>
      <c r="I16" s="60">
        <v>-107222</v>
      </c>
      <c r="J16" s="60">
        <v>-42475385</v>
      </c>
      <c r="K16" s="60">
        <v>-96723</v>
      </c>
      <c r="L16" s="60">
        <v>-211605</v>
      </c>
      <c r="M16" s="60">
        <v>-294741</v>
      </c>
      <c r="N16" s="60">
        <v>-603069</v>
      </c>
      <c r="O16" s="60">
        <v>-232534</v>
      </c>
      <c r="P16" s="60">
        <v>-152655</v>
      </c>
      <c r="Q16" s="60">
        <v>-114140</v>
      </c>
      <c r="R16" s="60">
        <v>-499329</v>
      </c>
      <c r="S16" s="60"/>
      <c r="T16" s="60"/>
      <c r="U16" s="60"/>
      <c r="V16" s="60"/>
      <c r="W16" s="60">
        <v>-43577783</v>
      </c>
      <c r="X16" s="60">
        <v>-1239644</v>
      </c>
      <c r="Y16" s="60">
        <v>-42338139</v>
      </c>
      <c r="Z16" s="140">
        <v>3415.35</v>
      </c>
      <c r="AA16" s="62">
        <v>-1796003</v>
      </c>
    </row>
    <row r="17" spans="1:27" ht="12.75">
      <c r="A17" s="250" t="s">
        <v>185</v>
      </c>
      <c r="B17" s="251"/>
      <c r="C17" s="168">
        <f aca="true" t="shared" si="0" ref="C17:Y17">SUM(C6:C16)</f>
        <v>60095212</v>
      </c>
      <c r="D17" s="168">
        <f t="shared" si="0"/>
        <v>0</v>
      </c>
      <c r="E17" s="72">
        <f t="shared" si="0"/>
        <v>49349869</v>
      </c>
      <c r="F17" s="73">
        <f t="shared" si="0"/>
        <v>8845336</v>
      </c>
      <c r="G17" s="73">
        <f t="shared" si="0"/>
        <v>2063807</v>
      </c>
      <c r="H17" s="73">
        <f t="shared" si="0"/>
        <v>20880541</v>
      </c>
      <c r="I17" s="73">
        <f t="shared" si="0"/>
        <v>-25846699</v>
      </c>
      <c r="J17" s="73">
        <f t="shared" si="0"/>
        <v>-2902351</v>
      </c>
      <c r="K17" s="73">
        <f t="shared" si="0"/>
        <v>1811846</v>
      </c>
      <c r="L17" s="73">
        <f t="shared" si="0"/>
        <v>21514899</v>
      </c>
      <c r="M17" s="73">
        <f t="shared" si="0"/>
        <v>-2886066</v>
      </c>
      <c r="N17" s="73">
        <f t="shared" si="0"/>
        <v>20440679</v>
      </c>
      <c r="O17" s="73">
        <f t="shared" si="0"/>
        <v>6958525</v>
      </c>
      <c r="P17" s="73">
        <f t="shared" si="0"/>
        <v>1788300</v>
      </c>
      <c r="Q17" s="73">
        <f t="shared" si="0"/>
        <v>4705929</v>
      </c>
      <c r="R17" s="73">
        <f t="shared" si="0"/>
        <v>13452754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30991082</v>
      </c>
      <c r="X17" s="73">
        <f t="shared" si="0"/>
        <v>13148036</v>
      </c>
      <c r="Y17" s="73">
        <f t="shared" si="0"/>
        <v>17843046</v>
      </c>
      <c r="Z17" s="170">
        <f>+IF(X17&lt;&gt;0,+(Y17/X17)*100,0)</f>
        <v>135.7088313418065</v>
      </c>
      <c r="AA17" s="74">
        <f>SUM(AA6:AA16)</f>
        <v>8845336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>
        <v>102960</v>
      </c>
      <c r="F21" s="60"/>
      <c r="G21" s="159"/>
      <c r="H21" s="159"/>
      <c r="I21" s="159"/>
      <c r="J21" s="60"/>
      <c r="K21" s="159">
        <v>-4772</v>
      </c>
      <c r="L21" s="159">
        <v>-81275</v>
      </c>
      <c r="M21" s="60"/>
      <c r="N21" s="159">
        <v>-86047</v>
      </c>
      <c r="O21" s="159">
        <v>3420</v>
      </c>
      <c r="P21" s="159">
        <v>11920</v>
      </c>
      <c r="Q21" s="60"/>
      <c r="R21" s="159">
        <v>15340</v>
      </c>
      <c r="S21" s="159"/>
      <c r="T21" s="60"/>
      <c r="U21" s="159"/>
      <c r="V21" s="159"/>
      <c r="W21" s="159">
        <v>-70707</v>
      </c>
      <c r="X21" s="60"/>
      <c r="Y21" s="159">
        <v>-70707</v>
      </c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>
        <v>-244941</v>
      </c>
      <c r="L24" s="60">
        <v>-22496092</v>
      </c>
      <c r="M24" s="60">
        <v>10068518</v>
      </c>
      <c r="N24" s="60">
        <v>-12672515</v>
      </c>
      <c r="O24" s="60"/>
      <c r="P24" s="60">
        <v>8355538</v>
      </c>
      <c r="Q24" s="60"/>
      <c r="R24" s="60">
        <v>8355538</v>
      </c>
      <c r="S24" s="60"/>
      <c r="T24" s="60"/>
      <c r="U24" s="60"/>
      <c r="V24" s="60"/>
      <c r="W24" s="60">
        <v>-4316977</v>
      </c>
      <c r="X24" s="60"/>
      <c r="Y24" s="60">
        <v>-4316977</v>
      </c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-40636958</v>
      </c>
      <c r="D26" s="155"/>
      <c r="E26" s="59">
        <v>-46013610</v>
      </c>
      <c r="F26" s="60">
        <v>-47476000</v>
      </c>
      <c r="G26" s="60">
        <v>-1989687</v>
      </c>
      <c r="H26" s="60">
        <v>-3693832</v>
      </c>
      <c r="I26" s="60"/>
      <c r="J26" s="60">
        <v>-5683519</v>
      </c>
      <c r="K26" s="60">
        <v>-2111668</v>
      </c>
      <c r="L26" s="60">
        <v>-4511629</v>
      </c>
      <c r="M26" s="60">
        <v>-1677846</v>
      </c>
      <c r="N26" s="60">
        <v>-8301143</v>
      </c>
      <c r="O26" s="60">
        <v>-3730405</v>
      </c>
      <c r="P26" s="60">
        <v>-3546147</v>
      </c>
      <c r="Q26" s="60">
        <v>-4310053</v>
      </c>
      <c r="R26" s="60">
        <v>-11586605</v>
      </c>
      <c r="S26" s="60"/>
      <c r="T26" s="60"/>
      <c r="U26" s="60"/>
      <c r="V26" s="60"/>
      <c r="W26" s="60">
        <v>-25571267</v>
      </c>
      <c r="X26" s="60">
        <v>-42636702</v>
      </c>
      <c r="Y26" s="60">
        <v>17065435</v>
      </c>
      <c r="Z26" s="140">
        <v>-40.03</v>
      </c>
      <c r="AA26" s="62">
        <v>-47476000</v>
      </c>
    </row>
    <row r="27" spans="1:27" ht="12.75">
      <c r="A27" s="250" t="s">
        <v>192</v>
      </c>
      <c r="B27" s="251"/>
      <c r="C27" s="168">
        <f aca="true" t="shared" si="1" ref="C27:Y27">SUM(C21:C26)</f>
        <v>-40636958</v>
      </c>
      <c r="D27" s="168">
        <f>SUM(D21:D26)</f>
        <v>0</v>
      </c>
      <c r="E27" s="72">
        <f t="shared" si="1"/>
        <v>-45910650</v>
      </c>
      <c r="F27" s="73">
        <f t="shared" si="1"/>
        <v>-47476000</v>
      </c>
      <c r="G27" s="73">
        <f t="shared" si="1"/>
        <v>-1989687</v>
      </c>
      <c r="H27" s="73">
        <f t="shared" si="1"/>
        <v>-3693832</v>
      </c>
      <c r="I27" s="73">
        <f t="shared" si="1"/>
        <v>0</v>
      </c>
      <c r="J27" s="73">
        <f t="shared" si="1"/>
        <v>-5683519</v>
      </c>
      <c r="K27" s="73">
        <f t="shared" si="1"/>
        <v>-2361381</v>
      </c>
      <c r="L27" s="73">
        <f t="shared" si="1"/>
        <v>-27088996</v>
      </c>
      <c r="M27" s="73">
        <f t="shared" si="1"/>
        <v>8390672</v>
      </c>
      <c r="N27" s="73">
        <f t="shared" si="1"/>
        <v>-21059705</v>
      </c>
      <c r="O27" s="73">
        <f t="shared" si="1"/>
        <v>-3726985</v>
      </c>
      <c r="P27" s="73">
        <f t="shared" si="1"/>
        <v>4821311</v>
      </c>
      <c r="Q27" s="73">
        <f t="shared" si="1"/>
        <v>-4310053</v>
      </c>
      <c r="R27" s="73">
        <f t="shared" si="1"/>
        <v>-3215727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-29958951</v>
      </c>
      <c r="X27" s="73">
        <f t="shared" si="1"/>
        <v>-42636702</v>
      </c>
      <c r="Y27" s="73">
        <f t="shared" si="1"/>
        <v>12677751</v>
      </c>
      <c r="Z27" s="170">
        <f>+IF(X27&lt;&gt;0,+(Y27/X27)*100,0)</f>
        <v>-29.734361255239676</v>
      </c>
      <c r="AA27" s="74">
        <f>SUM(AA21:AA26)</f>
        <v>-47476000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>
        <v>-256867</v>
      </c>
      <c r="N32" s="60">
        <v>-256867</v>
      </c>
      <c r="O32" s="60"/>
      <c r="P32" s="60"/>
      <c r="Q32" s="60"/>
      <c r="R32" s="60"/>
      <c r="S32" s="60"/>
      <c r="T32" s="60"/>
      <c r="U32" s="60"/>
      <c r="V32" s="60"/>
      <c r="W32" s="60">
        <v>-256867</v>
      </c>
      <c r="X32" s="60"/>
      <c r="Y32" s="60">
        <v>-256867</v>
      </c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>
        <v>6426</v>
      </c>
      <c r="H33" s="159">
        <v>16784</v>
      </c>
      <c r="I33" s="159"/>
      <c r="J33" s="159">
        <v>23210</v>
      </c>
      <c r="K33" s="60">
        <v>24429</v>
      </c>
      <c r="L33" s="60">
        <v>10339</v>
      </c>
      <c r="M33" s="60">
        <v>10302</v>
      </c>
      <c r="N33" s="60">
        <v>45070</v>
      </c>
      <c r="O33" s="159">
        <v>12310</v>
      </c>
      <c r="P33" s="159">
        <v>21941</v>
      </c>
      <c r="Q33" s="159">
        <v>13123</v>
      </c>
      <c r="R33" s="60">
        <v>47374</v>
      </c>
      <c r="S33" s="60"/>
      <c r="T33" s="60"/>
      <c r="U33" s="60"/>
      <c r="V33" s="159"/>
      <c r="W33" s="159">
        <v>115654</v>
      </c>
      <c r="X33" s="159"/>
      <c r="Y33" s="60">
        <v>115654</v>
      </c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-1966579</v>
      </c>
      <c r="D35" s="155"/>
      <c r="E35" s="59"/>
      <c r="F35" s="60">
        <v>-1630992</v>
      </c>
      <c r="G35" s="60"/>
      <c r="H35" s="60"/>
      <c r="I35" s="60"/>
      <c r="J35" s="60"/>
      <c r="K35" s="60"/>
      <c r="L35" s="60"/>
      <c r="M35" s="60">
        <v>-9435</v>
      </c>
      <c r="N35" s="60">
        <v>-9435</v>
      </c>
      <c r="O35" s="60"/>
      <c r="P35" s="60"/>
      <c r="Q35" s="60">
        <v>-586136</v>
      </c>
      <c r="R35" s="60">
        <v>-586136</v>
      </c>
      <c r="S35" s="60"/>
      <c r="T35" s="60"/>
      <c r="U35" s="60"/>
      <c r="V35" s="60"/>
      <c r="W35" s="60">
        <v>-595571</v>
      </c>
      <c r="X35" s="60">
        <v>-1186176</v>
      </c>
      <c r="Y35" s="60">
        <v>590605</v>
      </c>
      <c r="Z35" s="140">
        <v>-49.79</v>
      </c>
      <c r="AA35" s="62">
        <v>-1630992</v>
      </c>
    </row>
    <row r="36" spans="1:27" ht="12.75">
      <c r="A36" s="250" t="s">
        <v>198</v>
      </c>
      <c r="B36" s="251"/>
      <c r="C36" s="168">
        <f aca="true" t="shared" si="2" ref="C36:Y36">SUM(C31:C35)</f>
        <v>-1966579</v>
      </c>
      <c r="D36" s="168">
        <f>SUM(D31:D35)</f>
        <v>0</v>
      </c>
      <c r="E36" s="72">
        <f t="shared" si="2"/>
        <v>0</v>
      </c>
      <c r="F36" s="73">
        <f t="shared" si="2"/>
        <v>-1630992</v>
      </c>
      <c r="G36" s="73">
        <f t="shared" si="2"/>
        <v>6426</v>
      </c>
      <c r="H36" s="73">
        <f t="shared" si="2"/>
        <v>16784</v>
      </c>
      <c r="I36" s="73">
        <f t="shared" si="2"/>
        <v>0</v>
      </c>
      <c r="J36" s="73">
        <f t="shared" si="2"/>
        <v>23210</v>
      </c>
      <c r="K36" s="73">
        <f t="shared" si="2"/>
        <v>24429</v>
      </c>
      <c r="L36" s="73">
        <f t="shared" si="2"/>
        <v>10339</v>
      </c>
      <c r="M36" s="73">
        <f t="shared" si="2"/>
        <v>-256000</v>
      </c>
      <c r="N36" s="73">
        <f t="shared" si="2"/>
        <v>-221232</v>
      </c>
      <c r="O36" s="73">
        <f t="shared" si="2"/>
        <v>12310</v>
      </c>
      <c r="P36" s="73">
        <f t="shared" si="2"/>
        <v>21941</v>
      </c>
      <c r="Q36" s="73">
        <f t="shared" si="2"/>
        <v>-573013</v>
      </c>
      <c r="R36" s="73">
        <f t="shared" si="2"/>
        <v>-538762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-736784</v>
      </c>
      <c r="X36" s="73">
        <f t="shared" si="2"/>
        <v>-1186176</v>
      </c>
      <c r="Y36" s="73">
        <f t="shared" si="2"/>
        <v>449392</v>
      </c>
      <c r="Z36" s="170">
        <f>+IF(X36&lt;&gt;0,+(Y36/X36)*100,0)</f>
        <v>-37.88577749001835</v>
      </c>
      <c r="AA36" s="74">
        <f>SUM(AA31:AA35)</f>
        <v>-1630992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17491675</v>
      </c>
      <c r="D38" s="153">
        <f>+D17+D27+D36</f>
        <v>0</v>
      </c>
      <c r="E38" s="99">
        <f t="shared" si="3"/>
        <v>3439219</v>
      </c>
      <c r="F38" s="100">
        <f t="shared" si="3"/>
        <v>-40261656</v>
      </c>
      <c r="G38" s="100">
        <f t="shared" si="3"/>
        <v>80546</v>
      </c>
      <c r="H38" s="100">
        <f t="shared" si="3"/>
        <v>17203493</v>
      </c>
      <c r="I38" s="100">
        <f t="shared" si="3"/>
        <v>-25846699</v>
      </c>
      <c r="J38" s="100">
        <f t="shared" si="3"/>
        <v>-8562660</v>
      </c>
      <c r="K38" s="100">
        <f t="shared" si="3"/>
        <v>-525106</v>
      </c>
      <c r="L38" s="100">
        <f t="shared" si="3"/>
        <v>-5563758</v>
      </c>
      <c r="M38" s="100">
        <f t="shared" si="3"/>
        <v>5248606</v>
      </c>
      <c r="N38" s="100">
        <f t="shared" si="3"/>
        <v>-840258</v>
      </c>
      <c r="O38" s="100">
        <f t="shared" si="3"/>
        <v>3243850</v>
      </c>
      <c r="P38" s="100">
        <f t="shared" si="3"/>
        <v>6631552</v>
      </c>
      <c r="Q38" s="100">
        <f t="shared" si="3"/>
        <v>-177137</v>
      </c>
      <c r="R38" s="100">
        <f t="shared" si="3"/>
        <v>9698265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295347</v>
      </c>
      <c r="X38" s="100">
        <f t="shared" si="3"/>
        <v>-30674842</v>
      </c>
      <c r="Y38" s="100">
        <f t="shared" si="3"/>
        <v>30970189</v>
      </c>
      <c r="Z38" s="137">
        <f>+IF(X38&lt;&gt;0,+(Y38/X38)*100,0)</f>
        <v>-100.96283136519497</v>
      </c>
      <c r="AA38" s="102">
        <f>+AA17+AA27+AA36</f>
        <v>-40261656</v>
      </c>
    </row>
    <row r="39" spans="1:27" ht="12.75">
      <c r="A39" s="249" t="s">
        <v>200</v>
      </c>
      <c r="B39" s="182"/>
      <c r="C39" s="153">
        <v>31355566</v>
      </c>
      <c r="D39" s="153"/>
      <c r="E39" s="99">
        <v>25538781</v>
      </c>
      <c r="F39" s="100"/>
      <c r="G39" s="100">
        <v>3284257</v>
      </c>
      <c r="H39" s="100">
        <v>3364803</v>
      </c>
      <c r="I39" s="100">
        <v>20568296</v>
      </c>
      <c r="J39" s="100">
        <v>3284257</v>
      </c>
      <c r="K39" s="100">
        <v>-5278403</v>
      </c>
      <c r="L39" s="100">
        <v>-5803509</v>
      </c>
      <c r="M39" s="100">
        <v>-11367267</v>
      </c>
      <c r="N39" s="100">
        <v>-5278403</v>
      </c>
      <c r="O39" s="100">
        <v>-6118661</v>
      </c>
      <c r="P39" s="100">
        <v>-2874811</v>
      </c>
      <c r="Q39" s="100">
        <v>3756741</v>
      </c>
      <c r="R39" s="100">
        <v>-6118661</v>
      </c>
      <c r="S39" s="100"/>
      <c r="T39" s="100"/>
      <c r="U39" s="100"/>
      <c r="V39" s="100"/>
      <c r="W39" s="100">
        <v>3284257</v>
      </c>
      <c r="X39" s="100"/>
      <c r="Y39" s="100">
        <v>3284257</v>
      </c>
      <c r="Z39" s="137"/>
      <c r="AA39" s="102"/>
    </row>
    <row r="40" spans="1:27" ht="12.75">
      <c r="A40" s="269" t="s">
        <v>201</v>
      </c>
      <c r="B40" s="256"/>
      <c r="C40" s="257">
        <v>48847241</v>
      </c>
      <c r="D40" s="257"/>
      <c r="E40" s="258">
        <v>28978000</v>
      </c>
      <c r="F40" s="259">
        <v>-40261656</v>
      </c>
      <c r="G40" s="259">
        <v>3364803</v>
      </c>
      <c r="H40" s="259">
        <v>20568296</v>
      </c>
      <c r="I40" s="259">
        <v>-5278403</v>
      </c>
      <c r="J40" s="259">
        <v>-5278403</v>
      </c>
      <c r="K40" s="259">
        <v>-5803509</v>
      </c>
      <c r="L40" s="259">
        <v>-11367267</v>
      </c>
      <c r="M40" s="259">
        <v>-6118661</v>
      </c>
      <c r="N40" s="259">
        <v>-6118661</v>
      </c>
      <c r="O40" s="259">
        <v>-2874811</v>
      </c>
      <c r="P40" s="259">
        <v>3756741</v>
      </c>
      <c r="Q40" s="259">
        <v>3579604</v>
      </c>
      <c r="R40" s="259">
        <v>3579604</v>
      </c>
      <c r="S40" s="259"/>
      <c r="T40" s="259"/>
      <c r="U40" s="259"/>
      <c r="V40" s="259"/>
      <c r="W40" s="259">
        <v>3579604</v>
      </c>
      <c r="X40" s="259">
        <v>-30674842</v>
      </c>
      <c r="Y40" s="259">
        <v>34254446</v>
      </c>
      <c r="Z40" s="260">
        <v>-111.67</v>
      </c>
      <c r="AA40" s="261">
        <v>-40261656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43499134</v>
      </c>
      <c r="D5" s="200">
        <f t="shared" si="0"/>
        <v>0</v>
      </c>
      <c r="E5" s="106">
        <f t="shared" si="0"/>
        <v>14172360</v>
      </c>
      <c r="F5" s="106">
        <f t="shared" si="0"/>
        <v>47475000</v>
      </c>
      <c r="G5" s="106">
        <f t="shared" si="0"/>
        <v>1989687</v>
      </c>
      <c r="H5" s="106">
        <f t="shared" si="0"/>
        <v>1676822</v>
      </c>
      <c r="I5" s="106">
        <f t="shared" si="0"/>
        <v>385283</v>
      </c>
      <c r="J5" s="106">
        <f t="shared" si="0"/>
        <v>4051792</v>
      </c>
      <c r="K5" s="106">
        <f t="shared" si="0"/>
        <v>2111668</v>
      </c>
      <c r="L5" s="106">
        <f t="shared" si="0"/>
        <v>4481493</v>
      </c>
      <c r="M5" s="106">
        <f t="shared" si="0"/>
        <v>1677847</v>
      </c>
      <c r="N5" s="106">
        <f t="shared" si="0"/>
        <v>8271008</v>
      </c>
      <c r="O5" s="106">
        <f t="shared" si="0"/>
        <v>3730406</v>
      </c>
      <c r="P5" s="106">
        <f t="shared" si="0"/>
        <v>3546147</v>
      </c>
      <c r="Q5" s="106">
        <f t="shared" si="0"/>
        <v>4310054</v>
      </c>
      <c r="R5" s="106">
        <f t="shared" si="0"/>
        <v>11586607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23909407</v>
      </c>
      <c r="X5" s="106">
        <f t="shared" si="0"/>
        <v>35606250</v>
      </c>
      <c r="Y5" s="106">
        <f t="shared" si="0"/>
        <v>-11696843</v>
      </c>
      <c r="Z5" s="201">
        <f>+IF(X5&lt;&gt;0,+(Y5/X5)*100,0)</f>
        <v>-32.85053326312094</v>
      </c>
      <c r="AA5" s="199">
        <f>SUM(AA11:AA18)</f>
        <v>47475000</v>
      </c>
    </row>
    <row r="6" spans="1:27" ht="12.75">
      <c r="A6" s="291" t="s">
        <v>205</v>
      </c>
      <c r="B6" s="142"/>
      <c r="C6" s="62">
        <v>28217513</v>
      </c>
      <c r="D6" s="156"/>
      <c r="E6" s="60"/>
      <c r="F6" s="60">
        <v>17136000</v>
      </c>
      <c r="G6" s="60">
        <v>1606335</v>
      </c>
      <c r="H6" s="60">
        <v>1670960</v>
      </c>
      <c r="I6" s="60">
        <v>357666</v>
      </c>
      <c r="J6" s="60">
        <v>3634961</v>
      </c>
      <c r="K6" s="60">
        <v>1541698</v>
      </c>
      <c r="L6" s="60">
        <v>791066</v>
      </c>
      <c r="M6" s="60">
        <v>897827</v>
      </c>
      <c r="N6" s="60">
        <v>3230591</v>
      </c>
      <c r="O6" s="60">
        <v>319355</v>
      </c>
      <c r="P6" s="60">
        <v>2126498</v>
      </c>
      <c r="Q6" s="60">
        <v>1464924</v>
      </c>
      <c r="R6" s="60">
        <v>3910777</v>
      </c>
      <c r="S6" s="60"/>
      <c r="T6" s="60"/>
      <c r="U6" s="60"/>
      <c r="V6" s="60"/>
      <c r="W6" s="60">
        <v>10776329</v>
      </c>
      <c r="X6" s="60">
        <v>12852000</v>
      </c>
      <c r="Y6" s="60">
        <v>-2075671</v>
      </c>
      <c r="Z6" s="140">
        <v>-16.15</v>
      </c>
      <c r="AA6" s="155">
        <v>17136000</v>
      </c>
    </row>
    <row r="7" spans="1:27" ht="12.75">
      <c r="A7" s="291" t="s">
        <v>206</v>
      </c>
      <c r="B7" s="142"/>
      <c r="C7" s="62">
        <v>4867329</v>
      </c>
      <c r="D7" s="156"/>
      <c r="E7" s="60"/>
      <c r="F7" s="60">
        <v>1100000</v>
      </c>
      <c r="G7" s="60">
        <v>368291</v>
      </c>
      <c r="H7" s="60"/>
      <c r="I7" s="60"/>
      <c r="J7" s="60">
        <v>368291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368291</v>
      </c>
      <c r="X7" s="60">
        <v>825000</v>
      </c>
      <c r="Y7" s="60">
        <v>-456709</v>
      </c>
      <c r="Z7" s="140">
        <v>-55.36</v>
      </c>
      <c r="AA7" s="155">
        <v>1100000</v>
      </c>
    </row>
    <row r="8" spans="1:27" ht="12.75">
      <c r="A8" s="291" t="s">
        <v>207</v>
      </c>
      <c r="B8" s="142"/>
      <c r="C8" s="62">
        <v>3978644</v>
      </c>
      <c r="D8" s="156"/>
      <c r="E8" s="60"/>
      <c r="F8" s="60">
        <v>18000000</v>
      </c>
      <c r="G8" s="60"/>
      <c r="H8" s="60"/>
      <c r="I8" s="60"/>
      <c r="J8" s="60"/>
      <c r="K8" s="60">
        <v>146600</v>
      </c>
      <c r="L8" s="60">
        <v>2971876</v>
      </c>
      <c r="M8" s="60"/>
      <c r="N8" s="60">
        <v>3118476</v>
      </c>
      <c r="O8" s="60">
        <v>2149278</v>
      </c>
      <c r="P8" s="60">
        <v>571763</v>
      </c>
      <c r="Q8" s="60">
        <v>1891527</v>
      </c>
      <c r="R8" s="60">
        <v>4612568</v>
      </c>
      <c r="S8" s="60"/>
      <c r="T8" s="60"/>
      <c r="U8" s="60"/>
      <c r="V8" s="60"/>
      <c r="W8" s="60">
        <v>7731044</v>
      </c>
      <c r="X8" s="60">
        <v>13500000</v>
      </c>
      <c r="Y8" s="60">
        <v>-5768956</v>
      </c>
      <c r="Z8" s="140">
        <v>-42.73</v>
      </c>
      <c r="AA8" s="155">
        <v>18000000</v>
      </c>
    </row>
    <row r="9" spans="1:27" ht="12.75">
      <c r="A9" s="291" t="s">
        <v>208</v>
      </c>
      <c r="B9" s="142"/>
      <c r="C9" s="62">
        <v>205700</v>
      </c>
      <c r="D9" s="156"/>
      <c r="E9" s="60">
        <v>1200000</v>
      </c>
      <c r="F9" s="60">
        <v>1900000</v>
      </c>
      <c r="G9" s="60"/>
      <c r="H9" s="60">
        <v>1191</v>
      </c>
      <c r="I9" s="60"/>
      <c r="J9" s="60">
        <v>1191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1191</v>
      </c>
      <c r="X9" s="60">
        <v>1425000</v>
      </c>
      <c r="Y9" s="60">
        <v>-1423809</v>
      </c>
      <c r="Z9" s="140">
        <v>-99.92</v>
      </c>
      <c r="AA9" s="155">
        <v>1900000</v>
      </c>
    </row>
    <row r="10" spans="1:27" ht="12.75">
      <c r="A10" s="291" t="s">
        <v>209</v>
      </c>
      <c r="B10" s="142"/>
      <c r="C10" s="62">
        <v>74250</v>
      </c>
      <c r="D10" s="156"/>
      <c r="E10" s="60">
        <v>2534000</v>
      </c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37343436</v>
      </c>
      <c r="D11" s="294">
        <f t="shared" si="1"/>
        <v>0</v>
      </c>
      <c r="E11" s="295">
        <f t="shared" si="1"/>
        <v>3734000</v>
      </c>
      <c r="F11" s="295">
        <f t="shared" si="1"/>
        <v>38136000</v>
      </c>
      <c r="G11" s="295">
        <f t="shared" si="1"/>
        <v>1974626</v>
      </c>
      <c r="H11" s="295">
        <f t="shared" si="1"/>
        <v>1672151</v>
      </c>
      <c r="I11" s="295">
        <f t="shared" si="1"/>
        <v>357666</v>
      </c>
      <c r="J11" s="295">
        <f t="shared" si="1"/>
        <v>4004443</v>
      </c>
      <c r="K11" s="295">
        <f t="shared" si="1"/>
        <v>1688298</v>
      </c>
      <c r="L11" s="295">
        <f t="shared" si="1"/>
        <v>3762942</v>
      </c>
      <c r="M11" s="295">
        <f t="shared" si="1"/>
        <v>897827</v>
      </c>
      <c r="N11" s="295">
        <f t="shared" si="1"/>
        <v>6349067</v>
      </c>
      <c r="O11" s="295">
        <f t="shared" si="1"/>
        <v>2468633</v>
      </c>
      <c r="P11" s="295">
        <f t="shared" si="1"/>
        <v>2698261</v>
      </c>
      <c r="Q11" s="295">
        <f t="shared" si="1"/>
        <v>3356451</v>
      </c>
      <c r="R11" s="295">
        <f t="shared" si="1"/>
        <v>8523345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18876855</v>
      </c>
      <c r="X11" s="295">
        <f t="shared" si="1"/>
        <v>28602000</v>
      </c>
      <c r="Y11" s="295">
        <f t="shared" si="1"/>
        <v>-9725145</v>
      </c>
      <c r="Z11" s="296">
        <f>+IF(X11&lt;&gt;0,+(Y11/X11)*100,0)</f>
        <v>-34.00162576043633</v>
      </c>
      <c r="AA11" s="297">
        <f>SUM(AA6:AA10)</f>
        <v>38136000</v>
      </c>
    </row>
    <row r="12" spans="1:27" ht="12.75">
      <c r="A12" s="298" t="s">
        <v>211</v>
      </c>
      <c r="B12" s="136"/>
      <c r="C12" s="62">
        <v>469442</v>
      </c>
      <c r="D12" s="156"/>
      <c r="E12" s="60">
        <v>4300000</v>
      </c>
      <c r="F12" s="60">
        <v>4554000</v>
      </c>
      <c r="G12" s="60"/>
      <c r="H12" s="60"/>
      <c r="I12" s="60"/>
      <c r="J12" s="60"/>
      <c r="K12" s="60">
        <v>401062</v>
      </c>
      <c r="L12" s="60">
        <v>485920</v>
      </c>
      <c r="M12" s="60">
        <v>551052</v>
      </c>
      <c r="N12" s="60">
        <v>1438034</v>
      </c>
      <c r="O12" s="60">
        <v>477590</v>
      </c>
      <c r="P12" s="60">
        <v>814690</v>
      </c>
      <c r="Q12" s="60">
        <v>436018</v>
      </c>
      <c r="R12" s="60">
        <v>1728298</v>
      </c>
      <c r="S12" s="60"/>
      <c r="T12" s="60"/>
      <c r="U12" s="60"/>
      <c r="V12" s="60"/>
      <c r="W12" s="60">
        <v>3166332</v>
      </c>
      <c r="X12" s="60">
        <v>3415500</v>
      </c>
      <c r="Y12" s="60">
        <v>-249168</v>
      </c>
      <c r="Z12" s="140">
        <v>-7.3</v>
      </c>
      <c r="AA12" s="155">
        <v>4554000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4498256</v>
      </c>
      <c r="D15" s="156"/>
      <c r="E15" s="60">
        <v>6063360</v>
      </c>
      <c r="F15" s="60">
        <v>4785000</v>
      </c>
      <c r="G15" s="60">
        <v>15061</v>
      </c>
      <c r="H15" s="60">
        <v>4671</v>
      </c>
      <c r="I15" s="60">
        <v>27617</v>
      </c>
      <c r="J15" s="60">
        <v>47349</v>
      </c>
      <c r="K15" s="60">
        <v>22308</v>
      </c>
      <c r="L15" s="60">
        <v>232631</v>
      </c>
      <c r="M15" s="60">
        <v>228968</v>
      </c>
      <c r="N15" s="60">
        <v>483907</v>
      </c>
      <c r="O15" s="60">
        <v>784183</v>
      </c>
      <c r="P15" s="60">
        <v>33196</v>
      </c>
      <c r="Q15" s="60">
        <v>517585</v>
      </c>
      <c r="R15" s="60">
        <v>1334964</v>
      </c>
      <c r="S15" s="60"/>
      <c r="T15" s="60"/>
      <c r="U15" s="60"/>
      <c r="V15" s="60"/>
      <c r="W15" s="60">
        <v>1866220</v>
      </c>
      <c r="X15" s="60">
        <v>3588750</v>
      </c>
      <c r="Y15" s="60">
        <v>-1722530</v>
      </c>
      <c r="Z15" s="140">
        <v>-48</v>
      </c>
      <c r="AA15" s="155">
        <v>4785000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1188000</v>
      </c>
      <c r="D18" s="276"/>
      <c r="E18" s="82">
        <v>75000</v>
      </c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31841350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>
        <v>5029244</v>
      </c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>
        <v>8000000</v>
      </c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>
        <v>18000006</v>
      </c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31029250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>
        <v>812100</v>
      </c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28217513</v>
      </c>
      <c r="D36" s="156">
        <f t="shared" si="4"/>
        <v>0</v>
      </c>
      <c r="E36" s="60">
        <f t="shared" si="4"/>
        <v>5029244</v>
      </c>
      <c r="F36" s="60">
        <f t="shared" si="4"/>
        <v>17136000</v>
      </c>
      <c r="G36" s="60">
        <f t="shared" si="4"/>
        <v>1606335</v>
      </c>
      <c r="H36" s="60">
        <f t="shared" si="4"/>
        <v>1670960</v>
      </c>
      <c r="I36" s="60">
        <f t="shared" si="4"/>
        <v>357666</v>
      </c>
      <c r="J36" s="60">
        <f t="shared" si="4"/>
        <v>3634961</v>
      </c>
      <c r="K36" s="60">
        <f t="shared" si="4"/>
        <v>1541698</v>
      </c>
      <c r="L36" s="60">
        <f t="shared" si="4"/>
        <v>791066</v>
      </c>
      <c r="M36" s="60">
        <f t="shared" si="4"/>
        <v>897827</v>
      </c>
      <c r="N36" s="60">
        <f t="shared" si="4"/>
        <v>3230591</v>
      </c>
      <c r="O36" s="60">
        <f t="shared" si="4"/>
        <v>319355</v>
      </c>
      <c r="P36" s="60">
        <f t="shared" si="4"/>
        <v>2126498</v>
      </c>
      <c r="Q36" s="60">
        <f t="shared" si="4"/>
        <v>1464924</v>
      </c>
      <c r="R36" s="60">
        <f t="shared" si="4"/>
        <v>3910777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10776329</v>
      </c>
      <c r="X36" s="60">
        <f t="shared" si="4"/>
        <v>12852000</v>
      </c>
      <c r="Y36" s="60">
        <f t="shared" si="4"/>
        <v>-2075671</v>
      </c>
      <c r="Z36" s="140">
        <f aca="true" t="shared" si="5" ref="Z36:Z49">+IF(X36&lt;&gt;0,+(Y36/X36)*100,0)</f>
        <v>-16.15056800497977</v>
      </c>
      <c r="AA36" s="155">
        <f>AA6+AA21</f>
        <v>17136000</v>
      </c>
    </row>
    <row r="37" spans="1:27" ht="12.75">
      <c r="A37" s="291" t="s">
        <v>206</v>
      </c>
      <c r="B37" s="142"/>
      <c r="C37" s="62">
        <f t="shared" si="4"/>
        <v>4867329</v>
      </c>
      <c r="D37" s="156">
        <f t="shared" si="4"/>
        <v>0</v>
      </c>
      <c r="E37" s="60">
        <f t="shared" si="4"/>
        <v>8000000</v>
      </c>
      <c r="F37" s="60">
        <f t="shared" si="4"/>
        <v>1100000</v>
      </c>
      <c r="G37" s="60">
        <f t="shared" si="4"/>
        <v>368291</v>
      </c>
      <c r="H37" s="60">
        <f t="shared" si="4"/>
        <v>0</v>
      </c>
      <c r="I37" s="60">
        <f t="shared" si="4"/>
        <v>0</v>
      </c>
      <c r="J37" s="60">
        <f t="shared" si="4"/>
        <v>368291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368291</v>
      </c>
      <c r="X37" s="60">
        <f t="shared" si="4"/>
        <v>825000</v>
      </c>
      <c r="Y37" s="60">
        <f t="shared" si="4"/>
        <v>-456709</v>
      </c>
      <c r="Z37" s="140">
        <f t="shared" si="5"/>
        <v>-55.358666666666664</v>
      </c>
      <c r="AA37" s="155">
        <f>AA7+AA22</f>
        <v>1100000</v>
      </c>
    </row>
    <row r="38" spans="1:27" ht="12.75">
      <c r="A38" s="291" t="s">
        <v>207</v>
      </c>
      <c r="B38" s="142"/>
      <c r="C38" s="62">
        <f t="shared" si="4"/>
        <v>3978644</v>
      </c>
      <c r="D38" s="156">
        <f t="shared" si="4"/>
        <v>0</v>
      </c>
      <c r="E38" s="60">
        <f t="shared" si="4"/>
        <v>18000006</v>
      </c>
      <c r="F38" s="60">
        <f t="shared" si="4"/>
        <v>18000000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146600</v>
      </c>
      <c r="L38" s="60">
        <f t="shared" si="4"/>
        <v>2971876</v>
      </c>
      <c r="M38" s="60">
        <f t="shared" si="4"/>
        <v>0</v>
      </c>
      <c r="N38" s="60">
        <f t="shared" si="4"/>
        <v>3118476</v>
      </c>
      <c r="O38" s="60">
        <f t="shared" si="4"/>
        <v>2149278</v>
      </c>
      <c r="P38" s="60">
        <f t="shared" si="4"/>
        <v>571763</v>
      </c>
      <c r="Q38" s="60">
        <f t="shared" si="4"/>
        <v>1891527</v>
      </c>
      <c r="R38" s="60">
        <f t="shared" si="4"/>
        <v>4612568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7731044</v>
      </c>
      <c r="X38" s="60">
        <f t="shared" si="4"/>
        <v>13500000</v>
      </c>
      <c r="Y38" s="60">
        <f t="shared" si="4"/>
        <v>-5768956</v>
      </c>
      <c r="Z38" s="140">
        <f t="shared" si="5"/>
        <v>-42.733007407407406</v>
      </c>
      <c r="AA38" s="155">
        <f>AA8+AA23</f>
        <v>18000000</v>
      </c>
    </row>
    <row r="39" spans="1:27" ht="12.75">
      <c r="A39" s="291" t="s">
        <v>208</v>
      </c>
      <c r="B39" s="142"/>
      <c r="C39" s="62">
        <f t="shared" si="4"/>
        <v>205700</v>
      </c>
      <c r="D39" s="156">
        <f t="shared" si="4"/>
        <v>0</v>
      </c>
      <c r="E39" s="60">
        <f t="shared" si="4"/>
        <v>1200000</v>
      </c>
      <c r="F39" s="60">
        <f t="shared" si="4"/>
        <v>1900000</v>
      </c>
      <c r="G39" s="60">
        <f t="shared" si="4"/>
        <v>0</v>
      </c>
      <c r="H39" s="60">
        <f t="shared" si="4"/>
        <v>1191</v>
      </c>
      <c r="I39" s="60">
        <f t="shared" si="4"/>
        <v>0</v>
      </c>
      <c r="J39" s="60">
        <f t="shared" si="4"/>
        <v>1191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1191</v>
      </c>
      <c r="X39" s="60">
        <f t="shared" si="4"/>
        <v>1425000</v>
      </c>
      <c r="Y39" s="60">
        <f t="shared" si="4"/>
        <v>-1423809</v>
      </c>
      <c r="Z39" s="140">
        <f t="shared" si="5"/>
        <v>-99.91642105263158</v>
      </c>
      <c r="AA39" s="155">
        <f>AA9+AA24</f>
        <v>1900000</v>
      </c>
    </row>
    <row r="40" spans="1:27" ht="12.75">
      <c r="A40" s="291" t="s">
        <v>209</v>
      </c>
      <c r="B40" s="142"/>
      <c r="C40" s="62">
        <f t="shared" si="4"/>
        <v>74250</v>
      </c>
      <c r="D40" s="156">
        <f t="shared" si="4"/>
        <v>0</v>
      </c>
      <c r="E40" s="60">
        <f t="shared" si="4"/>
        <v>2534000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37343436</v>
      </c>
      <c r="D41" s="294">
        <f t="shared" si="6"/>
        <v>0</v>
      </c>
      <c r="E41" s="295">
        <f t="shared" si="6"/>
        <v>34763250</v>
      </c>
      <c r="F41" s="295">
        <f t="shared" si="6"/>
        <v>38136000</v>
      </c>
      <c r="G41" s="295">
        <f t="shared" si="6"/>
        <v>1974626</v>
      </c>
      <c r="H41" s="295">
        <f t="shared" si="6"/>
        <v>1672151</v>
      </c>
      <c r="I41" s="295">
        <f t="shared" si="6"/>
        <v>357666</v>
      </c>
      <c r="J41" s="295">
        <f t="shared" si="6"/>
        <v>4004443</v>
      </c>
      <c r="K41" s="295">
        <f t="shared" si="6"/>
        <v>1688298</v>
      </c>
      <c r="L41" s="295">
        <f t="shared" si="6"/>
        <v>3762942</v>
      </c>
      <c r="M41" s="295">
        <f t="shared" si="6"/>
        <v>897827</v>
      </c>
      <c r="N41" s="295">
        <f t="shared" si="6"/>
        <v>6349067</v>
      </c>
      <c r="O41" s="295">
        <f t="shared" si="6"/>
        <v>2468633</v>
      </c>
      <c r="P41" s="295">
        <f t="shared" si="6"/>
        <v>2698261</v>
      </c>
      <c r="Q41" s="295">
        <f t="shared" si="6"/>
        <v>3356451</v>
      </c>
      <c r="R41" s="295">
        <f t="shared" si="6"/>
        <v>8523345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18876855</v>
      </c>
      <c r="X41" s="295">
        <f t="shared" si="6"/>
        <v>28602000</v>
      </c>
      <c r="Y41" s="295">
        <f t="shared" si="6"/>
        <v>-9725145</v>
      </c>
      <c r="Z41" s="296">
        <f t="shared" si="5"/>
        <v>-34.00162576043633</v>
      </c>
      <c r="AA41" s="297">
        <f>SUM(AA36:AA40)</f>
        <v>38136000</v>
      </c>
    </row>
    <row r="42" spans="1:27" ht="12.75">
      <c r="A42" s="298" t="s">
        <v>211</v>
      </c>
      <c r="B42" s="136"/>
      <c r="C42" s="95">
        <f aca="true" t="shared" si="7" ref="C42:Y48">C12+C27</f>
        <v>469442</v>
      </c>
      <c r="D42" s="129">
        <f t="shared" si="7"/>
        <v>0</v>
      </c>
      <c r="E42" s="54">
        <f t="shared" si="7"/>
        <v>4300000</v>
      </c>
      <c r="F42" s="54">
        <f t="shared" si="7"/>
        <v>4554000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401062</v>
      </c>
      <c r="L42" s="54">
        <f t="shared" si="7"/>
        <v>485920</v>
      </c>
      <c r="M42" s="54">
        <f t="shared" si="7"/>
        <v>551052</v>
      </c>
      <c r="N42" s="54">
        <f t="shared" si="7"/>
        <v>1438034</v>
      </c>
      <c r="O42" s="54">
        <f t="shared" si="7"/>
        <v>477590</v>
      </c>
      <c r="P42" s="54">
        <f t="shared" si="7"/>
        <v>814690</v>
      </c>
      <c r="Q42" s="54">
        <f t="shared" si="7"/>
        <v>436018</v>
      </c>
      <c r="R42" s="54">
        <f t="shared" si="7"/>
        <v>1728298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3166332</v>
      </c>
      <c r="X42" s="54">
        <f t="shared" si="7"/>
        <v>3415500</v>
      </c>
      <c r="Y42" s="54">
        <f t="shared" si="7"/>
        <v>-249168</v>
      </c>
      <c r="Z42" s="184">
        <f t="shared" si="5"/>
        <v>-7.2952129995608255</v>
      </c>
      <c r="AA42" s="130">
        <f aca="true" t="shared" si="8" ref="AA42:AA48">AA12+AA27</f>
        <v>4554000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4498256</v>
      </c>
      <c r="D45" s="129">
        <f t="shared" si="7"/>
        <v>0</v>
      </c>
      <c r="E45" s="54">
        <f t="shared" si="7"/>
        <v>6875460</v>
      </c>
      <c r="F45" s="54">
        <f t="shared" si="7"/>
        <v>4785000</v>
      </c>
      <c r="G45" s="54">
        <f t="shared" si="7"/>
        <v>15061</v>
      </c>
      <c r="H45" s="54">
        <f t="shared" si="7"/>
        <v>4671</v>
      </c>
      <c r="I45" s="54">
        <f t="shared" si="7"/>
        <v>27617</v>
      </c>
      <c r="J45" s="54">
        <f t="shared" si="7"/>
        <v>47349</v>
      </c>
      <c r="K45" s="54">
        <f t="shared" si="7"/>
        <v>22308</v>
      </c>
      <c r="L45" s="54">
        <f t="shared" si="7"/>
        <v>232631</v>
      </c>
      <c r="M45" s="54">
        <f t="shared" si="7"/>
        <v>228968</v>
      </c>
      <c r="N45" s="54">
        <f t="shared" si="7"/>
        <v>483907</v>
      </c>
      <c r="O45" s="54">
        <f t="shared" si="7"/>
        <v>784183</v>
      </c>
      <c r="P45" s="54">
        <f t="shared" si="7"/>
        <v>33196</v>
      </c>
      <c r="Q45" s="54">
        <f t="shared" si="7"/>
        <v>517585</v>
      </c>
      <c r="R45" s="54">
        <f t="shared" si="7"/>
        <v>1334964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1866220</v>
      </c>
      <c r="X45" s="54">
        <f t="shared" si="7"/>
        <v>3588750</v>
      </c>
      <c r="Y45" s="54">
        <f t="shared" si="7"/>
        <v>-1722530</v>
      </c>
      <c r="Z45" s="184">
        <f t="shared" si="5"/>
        <v>-47.99804946011842</v>
      </c>
      <c r="AA45" s="130">
        <f t="shared" si="8"/>
        <v>4785000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1188000</v>
      </c>
      <c r="D48" s="129">
        <f t="shared" si="7"/>
        <v>0</v>
      </c>
      <c r="E48" s="54">
        <f t="shared" si="7"/>
        <v>75000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43499134</v>
      </c>
      <c r="D49" s="218">
        <f t="shared" si="9"/>
        <v>0</v>
      </c>
      <c r="E49" s="220">
        <f t="shared" si="9"/>
        <v>46013710</v>
      </c>
      <c r="F49" s="220">
        <f t="shared" si="9"/>
        <v>47475000</v>
      </c>
      <c r="G49" s="220">
        <f t="shared" si="9"/>
        <v>1989687</v>
      </c>
      <c r="H49" s="220">
        <f t="shared" si="9"/>
        <v>1676822</v>
      </c>
      <c r="I49" s="220">
        <f t="shared" si="9"/>
        <v>385283</v>
      </c>
      <c r="J49" s="220">
        <f t="shared" si="9"/>
        <v>4051792</v>
      </c>
      <c r="K49" s="220">
        <f t="shared" si="9"/>
        <v>2111668</v>
      </c>
      <c r="L49" s="220">
        <f t="shared" si="9"/>
        <v>4481493</v>
      </c>
      <c r="M49" s="220">
        <f t="shared" si="9"/>
        <v>1677847</v>
      </c>
      <c r="N49" s="220">
        <f t="shared" si="9"/>
        <v>8271008</v>
      </c>
      <c r="O49" s="220">
        <f t="shared" si="9"/>
        <v>3730406</v>
      </c>
      <c r="P49" s="220">
        <f t="shared" si="9"/>
        <v>3546147</v>
      </c>
      <c r="Q49" s="220">
        <f t="shared" si="9"/>
        <v>4310054</v>
      </c>
      <c r="R49" s="220">
        <f t="shared" si="9"/>
        <v>11586607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23909407</v>
      </c>
      <c r="X49" s="220">
        <f t="shared" si="9"/>
        <v>35606250</v>
      </c>
      <c r="Y49" s="220">
        <f t="shared" si="9"/>
        <v>-11696843</v>
      </c>
      <c r="Z49" s="221">
        <f t="shared" si="5"/>
        <v>-32.85053326312094</v>
      </c>
      <c r="AA49" s="222">
        <f>SUM(AA41:AA48)</f>
        <v>47475000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14240666</v>
      </c>
      <c r="D51" s="129">
        <f t="shared" si="10"/>
        <v>0</v>
      </c>
      <c r="E51" s="54">
        <f t="shared" si="10"/>
        <v>19030000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5704219</v>
      </c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2.75">
      <c r="A53" s="310" t="s">
        <v>206</v>
      </c>
      <c r="B53" s="142"/>
      <c r="C53" s="62">
        <v>3250892</v>
      </c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>
        <v>1022563</v>
      </c>
      <c r="D54" s="156"/>
      <c r="E54" s="60">
        <v>19030000</v>
      </c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208</v>
      </c>
      <c r="B55" s="142"/>
      <c r="C55" s="62">
        <v>45968</v>
      </c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>
        <v>1256566</v>
      </c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11280208</v>
      </c>
      <c r="D57" s="294">
        <f t="shared" si="11"/>
        <v>0</v>
      </c>
      <c r="E57" s="295">
        <f t="shared" si="11"/>
        <v>19030000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>
        <v>5496</v>
      </c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2954962</v>
      </c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>
        <v>671720</v>
      </c>
      <c r="H68" s="60">
        <v>157902</v>
      </c>
      <c r="I68" s="60">
        <v>528649</v>
      </c>
      <c r="J68" s="60">
        <v>1358271</v>
      </c>
      <c r="K68" s="60">
        <v>1134057</v>
      </c>
      <c r="L68" s="60">
        <v>984903</v>
      </c>
      <c r="M68" s="60">
        <v>1557315</v>
      </c>
      <c r="N68" s="60">
        <v>3676275</v>
      </c>
      <c r="O68" s="60">
        <v>552274</v>
      </c>
      <c r="P68" s="60">
        <v>468607</v>
      </c>
      <c r="Q68" s="60">
        <v>858405</v>
      </c>
      <c r="R68" s="60">
        <v>1879286</v>
      </c>
      <c r="S68" s="60"/>
      <c r="T68" s="60"/>
      <c r="U68" s="60"/>
      <c r="V68" s="60"/>
      <c r="W68" s="60">
        <v>6913832</v>
      </c>
      <c r="X68" s="60"/>
      <c r="Y68" s="60">
        <v>6913832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671720</v>
      </c>
      <c r="H69" s="220">
        <f t="shared" si="12"/>
        <v>157902</v>
      </c>
      <c r="I69" s="220">
        <f t="shared" si="12"/>
        <v>528649</v>
      </c>
      <c r="J69" s="220">
        <f t="shared" si="12"/>
        <v>1358271</v>
      </c>
      <c r="K69" s="220">
        <f t="shared" si="12"/>
        <v>1134057</v>
      </c>
      <c r="L69" s="220">
        <f t="shared" si="12"/>
        <v>984903</v>
      </c>
      <c r="M69" s="220">
        <f t="shared" si="12"/>
        <v>1557315</v>
      </c>
      <c r="N69" s="220">
        <f t="shared" si="12"/>
        <v>3676275</v>
      </c>
      <c r="O69" s="220">
        <f t="shared" si="12"/>
        <v>552274</v>
      </c>
      <c r="P69" s="220">
        <f t="shared" si="12"/>
        <v>468607</v>
      </c>
      <c r="Q69" s="220">
        <f t="shared" si="12"/>
        <v>858405</v>
      </c>
      <c r="R69" s="220">
        <f t="shared" si="12"/>
        <v>1879286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6913832</v>
      </c>
      <c r="X69" s="220">
        <f t="shared" si="12"/>
        <v>0</v>
      </c>
      <c r="Y69" s="220">
        <f t="shared" si="12"/>
        <v>6913832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37343436</v>
      </c>
      <c r="D5" s="357">
        <f t="shared" si="0"/>
        <v>0</v>
      </c>
      <c r="E5" s="356">
        <f t="shared" si="0"/>
        <v>3734000</v>
      </c>
      <c r="F5" s="358">
        <f t="shared" si="0"/>
        <v>38136000</v>
      </c>
      <c r="G5" s="358">
        <f t="shared" si="0"/>
        <v>1974626</v>
      </c>
      <c r="H5" s="356">
        <f t="shared" si="0"/>
        <v>1672151</v>
      </c>
      <c r="I5" s="356">
        <f t="shared" si="0"/>
        <v>357666</v>
      </c>
      <c r="J5" s="358">
        <f t="shared" si="0"/>
        <v>4004443</v>
      </c>
      <c r="K5" s="358">
        <f t="shared" si="0"/>
        <v>1688298</v>
      </c>
      <c r="L5" s="356">
        <f t="shared" si="0"/>
        <v>3762942</v>
      </c>
      <c r="M5" s="356">
        <f t="shared" si="0"/>
        <v>897827</v>
      </c>
      <c r="N5" s="358">
        <f t="shared" si="0"/>
        <v>6349067</v>
      </c>
      <c r="O5" s="358">
        <f t="shared" si="0"/>
        <v>2468633</v>
      </c>
      <c r="P5" s="356">
        <f t="shared" si="0"/>
        <v>2698261</v>
      </c>
      <c r="Q5" s="356">
        <f t="shared" si="0"/>
        <v>3356451</v>
      </c>
      <c r="R5" s="358">
        <f t="shared" si="0"/>
        <v>8523345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18876855</v>
      </c>
      <c r="X5" s="356">
        <f t="shared" si="0"/>
        <v>28602000</v>
      </c>
      <c r="Y5" s="358">
        <f t="shared" si="0"/>
        <v>-9725145</v>
      </c>
      <c r="Z5" s="359">
        <f>+IF(X5&lt;&gt;0,+(Y5/X5)*100,0)</f>
        <v>-34.00162576043633</v>
      </c>
      <c r="AA5" s="360">
        <f>+AA6+AA8+AA11+AA13+AA15</f>
        <v>38136000</v>
      </c>
    </row>
    <row r="6" spans="1:27" ht="12.75">
      <c r="A6" s="361" t="s">
        <v>205</v>
      </c>
      <c r="B6" s="142"/>
      <c r="C6" s="60">
        <f>+C7</f>
        <v>28217513</v>
      </c>
      <c r="D6" s="340">
        <f aca="true" t="shared" si="1" ref="D6:AA6">+D7</f>
        <v>0</v>
      </c>
      <c r="E6" s="60">
        <f t="shared" si="1"/>
        <v>0</v>
      </c>
      <c r="F6" s="59">
        <f t="shared" si="1"/>
        <v>17136000</v>
      </c>
      <c r="G6" s="59">
        <f t="shared" si="1"/>
        <v>1606335</v>
      </c>
      <c r="H6" s="60">
        <f t="shared" si="1"/>
        <v>1670960</v>
      </c>
      <c r="I6" s="60">
        <f t="shared" si="1"/>
        <v>357666</v>
      </c>
      <c r="J6" s="59">
        <f t="shared" si="1"/>
        <v>3634961</v>
      </c>
      <c r="K6" s="59">
        <f t="shared" si="1"/>
        <v>1541698</v>
      </c>
      <c r="L6" s="60">
        <f t="shared" si="1"/>
        <v>791066</v>
      </c>
      <c r="M6" s="60">
        <f t="shared" si="1"/>
        <v>897827</v>
      </c>
      <c r="N6" s="59">
        <f t="shared" si="1"/>
        <v>3230591</v>
      </c>
      <c r="O6" s="59">
        <f t="shared" si="1"/>
        <v>319355</v>
      </c>
      <c r="P6" s="60">
        <f t="shared" si="1"/>
        <v>2126498</v>
      </c>
      <c r="Q6" s="60">
        <f t="shared" si="1"/>
        <v>1464924</v>
      </c>
      <c r="R6" s="59">
        <f t="shared" si="1"/>
        <v>3910777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10776329</v>
      </c>
      <c r="X6" s="60">
        <f t="shared" si="1"/>
        <v>12852000</v>
      </c>
      <c r="Y6" s="59">
        <f t="shared" si="1"/>
        <v>-2075671</v>
      </c>
      <c r="Z6" s="61">
        <f>+IF(X6&lt;&gt;0,+(Y6/X6)*100,0)</f>
        <v>-16.15056800497977</v>
      </c>
      <c r="AA6" s="62">
        <f t="shared" si="1"/>
        <v>17136000</v>
      </c>
    </row>
    <row r="7" spans="1:27" ht="12.75">
      <c r="A7" s="291" t="s">
        <v>229</v>
      </c>
      <c r="B7" s="142"/>
      <c r="C7" s="60">
        <v>28217513</v>
      </c>
      <c r="D7" s="340"/>
      <c r="E7" s="60"/>
      <c r="F7" s="59">
        <v>17136000</v>
      </c>
      <c r="G7" s="59">
        <v>1606335</v>
      </c>
      <c r="H7" s="60">
        <v>1670960</v>
      </c>
      <c r="I7" s="60">
        <v>357666</v>
      </c>
      <c r="J7" s="59">
        <v>3634961</v>
      </c>
      <c r="K7" s="59">
        <v>1541698</v>
      </c>
      <c r="L7" s="60">
        <v>791066</v>
      </c>
      <c r="M7" s="60">
        <v>897827</v>
      </c>
      <c r="N7" s="59">
        <v>3230591</v>
      </c>
      <c r="O7" s="59">
        <v>319355</v>
      </c>
      <c r="P7" s="60">
        <v>2126498</v>
      </c>
      <c r="Q7" s="60">
        <v>1464924</v>
      </c>
      <c r="R7" s="59">
        <v>3910777</v>
      </c>
      <c r="S7" s="59"/>
      <c r="T7" s="60"/>
      <c r="U7" s="60"/>
      <c r="V7" s="59"/>
      <c r="W7" s="59">
        <v>10776329</v>
      </c>
      <c r="X7" s="60">
        <v>12852000</v>
      </c>
      <c r="Y7" s="59">
        <v>-2075671</v>
      </c>
      <c r="Z7" s="61">
        <v>-16.15</v>
      </c>
      <c r="AA7" s="62">
        <v>17136000</v>
      </c>
    </row>
    <row r="8" spans="1:27" ht="12.75">
      <c r="A8" s="361" t="s">
        <v>206</v>
      </c>
      <c r="B8" s="142"/>
      <c r="C8" s="60">
        <f aca="true" t="shared" si="2" ref="C8:Y8">SUM(C9:C10)</f>
        <v>4867329</v>
      </c>
      <c r="D8" s="340">
        <f t="shared" si="2"/>
        <v>0</v>
      </c>
      <c r="E8" s="60">
        <f t="shared" si="2"/>
        <v>0</v>
      </c>
      <c r="F8" s="59">
        <f t="shared" si="2"/>
        <v>1100000</v>
      </c>
      <c r="G8" s="59">
        <f t="shared" si="2"/>
        <v>368291</v>
      </c>
      <c r="H8" s="60">
        <f t="shared" si="2"/>
        <v>0</v>
      </c>
      <c r="I8" s="60">
        <f t="shared" si="2"/>
        <v>0</v>
      </c>
      <c r="J8" s="59">
        <f t="shared" si="2"/>
        <v>368291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368291</v>
      </c>
      <c r="X8" s="60">
        <f t="shared" si="2"/>
        <v>825000</v>
      </c>
      <c r="Y8" s="59">
        <f t="shared" si="2"/>
        <v>-456709</v>
      </c>
      <c r="Z8" s="61">
        <f>+IF(X8&lt;&gt;0,+(Y8/X8)*100,0)</f>
        <v>-55.358666666666664</v>
      </c>
      <c r="AA8" s="62">
        <f>SUM(AA9:AA10)</f>
        <v>1100000</v>
      </c>
    </row>
    <row r="9" spans="1:27" ht="12.75">
      <c r="A9" s="291" t="s">
        <v>230</v>
      </c>
      <c r="B9" s="142"/>
      <c r="C9" s="60">
        <v>4867329</v>
      </c>
      <c r="D9" s="340"/>
      <c r="E9" s="60"/>
      <c r="F9" s="59">
        <v>1100000</v>
      </c>
      <c r="G9" s="59">
        <v>368291</v>
      </c>
      <c r="H9" s="60"/>
      <c r="I9" s="60"/>
      <c r="J9" s="59">
        <v>368291</v>
      </c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>
        <v>368291</v>
      </c>
      <c r="X9" s="60">
        <v>825000</v>
      </c>
      <c r="Y9" s="59">
        <v>-456709</v>
      </c>
      <c r="Z9" s="61">
        <v>-55.36</v>
      </c>
      <c r="AA9" s="62">
        <v>1100000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3978644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18000000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146600</v>
      </c>
      <c r="L11" s="362">
        <f t="shared" si="3"/>
        <v>2971876</v>
      </c>
      <c r="M11" s="362">
        <f t="shared" si="3"/>
        <v>0</v>
      </c>
      <c r="N11" s="364">
        <f t="shared" si="3"/>
        <v>3118476</v>
      </c>
      <c r="O11" s="364">
        <f t="shared" si="3"/>
        <v>2149278</v>
      </c>
      <c r="P11" s="362">
        <f t="shared" si="3"/>
        <v>571763</v>
      </c>
      <c r="Q11" s="362">
        <f t="shared" si="3"/>
        <v>1891527</v>
      </c>
      <c r="R11" s="364">
        <f t="shared" si="3"/>
        <v>4612568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7731044</v>
      </c>
      <c r="X11" s="362">
        <f t="shared" si="3"/>
        <v>13500000</v>
      </c>
      <c r="Y11" s="364">
        <f t="shared" si="3"/>
        <v>-5768956</v>
      </c>
      <c r="Z11" s="365">
        <f>+IF(X11&lt;&gt;0,+(Y11/X11)*100,0)</f>
        <v>-42.733007407407406</v>
      </c>
      <c r="AA11" s="366">
        <f t="shared" si="3"/>
        <v>18000000</v>
      </c>
    </row>
    <row r="12" spans="1:27" ht="12.75">
      <c r="A12" s="291" t="s">
        <v>232</v>
      </c>
      <c r="B12" s="136"/>
      <c r="C12" s="60">
        <v>3978644</v>
      </c>
      <c r="D12" s="340"/>
      <c r="E12" s="60"/>
      <c r="F12" s="59">
        <v>18000000</v>
      </c>
      <c r="G12" s="59"/>
      <c r="H12" s="60"/>
      <c r="I12" s="60"/>
      <c r="J12" s="59"/>
      <c r="K12" s="59">
        <v>146600</v>
      </c>
      <c r="L12" s="60">
        <v>2971876</v>
      </c>
      <c r="M12" s="60"/>
      <c r="N12" s="59">
        <v>3118476</v>
      </c>
      <c r="O12" s="59">
        <v>2149278</v>
      </c>
      <c r="P12" s="60">
        <v>571763</v>
      </c>
      <c r="Q12" s="60">
        <v>1891527</v>
      </c>
      <c r="R12" s="59">
        <v>4612568</v>
      </c>
      <c r="S12" s="59"/>
      <c r="T12" s="60"/>
      <c r="U12" s="60"/>
      <c r="V12" s="59"/>
      <c r="W12" s="59">
        <v>7731044</v>
      </c>
      <c r="X12" s="60">
        <v>13500000</v>
      </c>
      <c r="Y12" s="59">
        <v>-5768956</v>
      </c>
      <c r="Z12" s="61">
        <v>-42.73</v>
      </c>
      <c r="AA12" s="62">
        <v>18000000</v>
      </c>
    </row>
    <row r="13" spans="1:27" ht="12.75">
      <c r="A13" s="361" t="s">
        <v>208</v>
      </c>
      <c r="B13" s="136"/>
      <c r="C13" s="275">
        <f>+C14</f>
        <v>205700</v>
      </c>
      <c r="D13" s="341">
        <f aca="true" t="shared" si="4" ref="D13:AA13">+D14</f>
        <v>0</v>
      </c>
      <c r="E13" s="275">
        <f t="shared" si="4"/>
        <v>1200000</v>
      </c>
      <c r="F13" s="342">
        <f t="shared" si="4"/>
        <v>1900000</v>
      </c>
      <c r="G13" s="342">
        <f t="shared" si="4"/>
        <v>0</v>
      </c>
      <c r="H13" s="275">
        <f t="shared" si="4"/>
        <v>1191</v>
      </c>
      <c r="I13" s="275">
        <f t="shared" si="4"/>
        <v>0</v>
      </c>
      <c r="J13" s="342">
        <f t="shared" si="4"/>
        <v>1191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1191</v>
      </c>
      <c r="X13" s="275">
        <f t="shared" si="4"/>
        <v>1425000</v>
      </c>
      <c r="Y13" s="342">
        <f t="shared" si="4"/>
        <v>-1423809</v>
      </c>
      <c r="Z13" s="335">
        <f>+IF(X13&lt;&gt;0,+(Y13/X13)*100,0)</f>
        <v>-99.91642105263158</v>
      </c>
      <c r="AA13" s="273">
        <f t="shared" si="4"/>
        <v>1900000</v>
      </c>
    </row>
    <row r="14" spans="1:27" ht="12.75">
      <c r="A14" s="291" t="s">
        <v>233</v>
      </c>
      <c r="B14" s="136"/>
      <c r="C14" s="60">
        <v>205700</v>
      </c>
      <c r="D14" s="340"/>
      <c r="E14" s="60">
        <v>1200000</v>
      </c>
      <c r="F14" s="59">
        <v>1900000</v>
      </c>
      <c r="G14" s="59"/>
      <c r="H14" s="60">
        <v>1191</v>
      </c>
      <c r="I14" s="60"/>
      <c r="J14" s="59">
        <v>1191</v>
      </c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>
        <v>1191</v>
      </c>
      <c r="X14" s="60">
        <v>1425000</v>
      </c>
      <c r="Y14" s="59">
        <v>-1423809</v>
      </c>
      <c r="Z14" s="61">
        <v>-99.92</v>
      </c>
      <c r="AA14" s="62">
        <v>1900000</v>
      </c>
    </row>
    <row r="15" spans="1:27" ht="12.75">
      <c r="A15" s="361" t="s">
        <v>209</v>
      </c>
      <c r="B15" s="136"/>
      <c r="C15" s="60">
        <f aca="true" t="shared" si="5" ref="C15:Y15">SUM(C16:C20)</f>
        <v>74250</v>
      </c>
      <c r="D15" s="340">
        <f t="shared" si="5"/>
        <v>0</v>
      </c>
      <c r="E15" s="60">
        <f t="shared" si="5"/>
        <v>2534000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2034000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>
        <v>74250</v>
      </c>
      <c r="D20" s="340"/>
      <c r="E20" s="60">
        <v>500000</v>
      </c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469442</v>
      </c>
      <c r="D22" s="344">
        <f t="shared" si="6"/>
        <v>0</v>
      </c>
      <c r="E22" s="343">
        <f t="shared" si="6"/>
        <v>4300000</v>
      </c>
      <c r="F22" s="345">
        <f t="shared" si="6"/>
        <v>4554000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401062</v>
      </c>
      <c r="L22" s="343">
        <f t="shared" si="6"/>
        <v>485920</v>
      </c>
      <c r="M22" s="343">
        <f t="shared" si="6"/>
        <v>551052</v>
      </c>
      <c r="N22" s="345">
        <f t="shared" si="6"/>
        <v>1438034</v>
      </c>
      <c r="O22" s="345">
        <f t="shared" si="6"/>
        <v>477590</v>
      </c>
      <c r="P22" s="343">
        <f t="shared" si="6"/>
        <v>814690</v>
      </c>
      <c r="Q22" s="343">
        <f t="shared" si="6"/>
        <v>436018</v>
      </c>
      <c r="R22" s="345">
        <f t="shared" si="6"/>
        <v>1728298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3166332</v>
      </c>
      <c r="X22" s="343">
        <f t="shared" si="6"/>
        <v>3415500</v>
      </c>
      <c r="Y22" s="345">
        <f t="shared" si="6"/>
        <v>-249168</v>
      </c>
      <c r="Z22" s="336">
        <f>+IF(X22&lt;&gt;0,+(Y22/X22)*100,0)</f>
        <v>-7.2952129995608255</v>
      </c>
      <c r="AA22" s="350">
        <f>SUM(AA23:AA32)</f>
        <v>4554000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467447</v>
      </c>
      <c r="D24" s="340"/>
      <c r="E24" s="60">
        <v>4300000</v>
      </c>
      <c r="F24" s="59">
        <v>4300000</v>
      </c>
      <c r="G24" s="59"/>
      <c r="H24" s="60"/>
      <c r="I24" s="60"/>
      <c r="J24" s="59"/>
      <c r="K24" s="59">
        <v>375062</v>
      </c>
      <c r="L24" s="60">
        <v>485920</v>
      </c>
      <c r="M24" s="60">
        <v>551052</v>
      </c>
      <c r="N24" s="59">
        <v>1412034</v>
      </c>
      <c r="O24" s="59">
        <v>477590</v>
      </c>
      <c r="P24" s="60">
        <v>814690</v>
      </c>
      <c r="Q24" s="60">
        <v>436018</v>
      </c>
      <c r="R24" s="59">
        <v>1728298</v>
      </c>
      <c r="S24" s="59"/>
      <c r="T24" s="60"/>
      <c r="U24" s="60"/>
      <c r="V24" s="59"/>
      <c r="W24" s="59">
        <v>3140332</v>
      </c>
      <c r="X24" s="60">
        <v>3225000</v>
      </c>
      <c r="Y24" s="59">
        <v>-84668</v>
      </c>
      <c r="Z24" s="61">
        <v>-2.63</v>
      </c>
      <c r="AA24" s="62">
        <v>4300000</v>
      </c>
    </row>
    <row r="25" spans="1:27" ht="12.75">
      <c r="A25" s="361" t="s">
        <v>239</v>
      </c>
      <c r="B25" s="142"/>
      <c r="C25" s="60"/>
      <c r="D25" s="340"/>
      <c r="E25" s="60"/>
      <c r="F25" s="59">
        <v>71000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53250</v>
      </c>
      <c r="Y25" s="59">
        <v>-53250</v>
      </c>
      <c r="Z25" s="61">
        <v>-100</v>
      </c>
      <c r="AA25" s="62">
        <v>71000</v>
      </c>
    </row>
    <row r="26" spans="1:27" ht="12.75">
      <c r="A26" s="361" t="s">
        <v>240</v>
      </c>
      <c r="B26" s="302"/>
      <c r="C26" s="362">
        <v>1995</v>
      </c>
      <c r="D26" s="363"/>
      <c r="E26" s="362"/>
      <c r="F26" s="364">
        <v>183000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137250</v>
      </c>
      <c r="Y26" s="364">
        <v>-137250</v>
      </c>
      <c r="Z26" s="365">
        <v>-100</v>
      </c>
      <c r="AA26" s="366">
        <v>183000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>
        <v>26000</v>
      </c>
      <c r="L27" s="60"/>
      <c r="M27" s="60"/>
      <c r="N27" s="59">
        <v>26000</v>
      </c>
      <c r="O27" s="59"/>
      <c r="P27" s="60"/>
      <c r="Q27" s="60"/>
      <c r="R27" s="59"/>
      <c r="S27" s="59"/>
      <c r="T27" s="60"/>
      <c r="U27" s="60"/>
      <c r="V27" s="59"/>
      <c r="W27" s="59">
        <v>26000</v>
      </c>
      <c r="X27" s="60"/>
      <c r="Y27" s="59">
        <v>26000</v>
      </c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4498256</v>
      </c>
      <c r="D40" s="344">
        <f t="shared" si="9"/>
        <v>0</v>
      </c>
      <c r="E40" s="343">
        <f t="shared" si="9"/>
        <v>6063360</v>
      </c>
      <c r="F40" s="345">
        <f t="shared" si="9"/>
        <v>4785000</v>
      </c>
      <c r="G40" s="345">
        <f t="shared" si="9"/>
        <v>15061</v>
      </c>
      <c r="H40" s="343">
        <f t="shared" si="9"/>
        <v>4671</v>
      </c>
      <c r="I40" s="343">
        <f t="shared" si="9"/>
        <v>27617</v>
      </c>
      <c r="J40" s="345">
        <f t="shared" si="9"/>
        <v>47349</v>
      </c>
      <c r="K40" s="345">
        <f t="shared" si="9"/>
        <v>22308</v>
      </c>
      <c r="L40" s="343">
        <f t="shared" si="9"/>
        <v>232631</v>
      </c>
      <c r="M40" s="343">
        <f t="shared" si="9"/>
        <v>228968</v>
      </c>
      <c r="N40" s="345">
        <f t="shared" si="9"/>
        <v>483907</v>
      </c>
      <c r="O40" s="345">
        <f t="shared" si="9"/>
        <v>784183</v>
      </c>
      <c r="P40" s="343">
        <f t="shared" si="9"/>
        <v>33196</v>
      </c>
      <c r="Q40" s="343">
        <f t="shared" si="9"/>
        <v>517585</v>
      </c>
      <c r="R40" s="345">
        <f t="shared" si="9"/>
        <v>1334964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1866220</v>
      </c>
      <c r="X40" s="343">
        <f t="shared" si="9"/>
        <v>3588750</v>
      </c>
      <c r="Y40" s="345">
        <f t="shared" si="9"/>
        <v>-1722530</v>
      </c>
      <c r="Z40" s="336">
        <f>+IF(X40&lt;&gt;0,+(Y40/X40)*100,0)</f>
        <v>-47.99804946011842</v>
      </c>
      <c r="AA40" s="350">
        <f>SUM(AA41:AA49)</f>
        <v>4785000</v>
      </c>
    </row>
    <row r="41" spans="1:27" ht="12.75">
      <c r="A41" s="361" t="s">
        <v>248</v>
      </c>
      <c r="B41" s="142"/>
      <c r="C41" s="362">
        <v>1086340</v>
      </c>
      <c r="D41" s="363"/>
      <c r="E41" s="362">
        <v>3483900</v>
      </c>
      <c r="F41" s="364">
        <v>251000</v>
      </c>
      <c r="G41" s="364"/>
      <c r="H41" s="362"/>
      <c r="I41" s="362">
        <v>1265</v>
      </c>
      <c r="J41" s="364">
        <v>1265</v>
      </c>
      <c r="K41" s="364"/>
      <c r="L41" s="362">
        <v>229281</v>
      </c>
      <c r="M41" s="362">
        <v>177116</v>
      </c>
      <c r="N41" s="364">
        <v>406397</v>
      </c>
      <c r="O41" s="364">
        <v>784183</v>
      </c>
      <c r="P41" s="362">
        <v>5904</v>
      </c>
      <c r="Q41" s="362">
        <v>457401</v>
      </c>
      <c r="R41" s="364">
        <v>1247488</v>
      </c>
      <c r="S41" s="364"/>
      <c r="T41" s="362"/>
      <c r="U41" s="362"/>
      <c r="V41" s="364"/>
      <c r="W41" s="364">
        <v>1655150</v>
      </c>
      <c r="X41" s="362">
        <v>188250</v>
      </c>
      <c r="Y41" s="364">
        <v>1466900</v>
      </c>
      <c r="Z41" s="365">
        <v>779.23</v>
      </c>
      <c r="AA41" s="366">
        <v>251000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2381000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9403</v>
      </c>
      <c r="L42" s="54">
        <f t="shared" si="10"/>
        <v>0</v>
      </c>
      <c r="M42" s="54">
        <f t="shared" si="10"/>
        <v>0</v>
      </c>
      <c r="N42" s="53">
        <f t="shared" si="10"/>
        <v>9403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9403</v>
      </c>
      <c r="X42" s="54">
        <f t="shared" si="10"/>
        <v>1785750</v>
      </c>
      <c r="Y42" s="53">
        <f t="shared" si="10"/>
        <v>-1776347</v>
      </c>
      <c r="Z42" s="94">
        <f>+IF(X42&lt;&gt;0,+(Y42/X42)*100,0)</f>
        <v>-99.47344253114937</v>
      </c>
      <c r="AA42" s="95">
        <f>+AA62</f>
        <v>2381000</v>
      </c>
    </row>
    <row r="43" spans="1:27" ht="12.75">
      <c r="A43" s="361" t="s">
        <v>250</v>
      </c>
      <c r="B43" s="136"/>
      <c r="C43" s="275">
        <v>795442</v>
      </c>
      <c r="D43" s="369"/>
      <c r="E43" s="305">
        <v>1400000</v>
      </c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>
        <v>2494674</v>
      </c>
      <c r="D44" s="368"/>
      <c r="E44" s="54">
        <v>903460</v>
      </c>
      <c r="F44" s="53">
        <v>2153000</v>
      </c>
      <c r="G44" s="53">
        <v>15061</v>
      </c>
      <c r="H44" s="54">
        <v>4671</v>
      </c>
      <c r="I44" s="54">
        <v>26352</v>
      </c>
      <c r="J44" s="53">
        <v>46084</v>
      </c>
      <c r="K44" s="53">
        <v>12905</v>
      </c>
      <c r="L44" s="54">
        <v>3350</v>
      </c>
      <c r="M44" s="54">
        <v>51852</v>
      </c>
      <c r="N44" s="53">
        <v>68107</v>
      </c>
      <c r="O44" s="53"/>
      <c r="P44" s="54">
        <v>27292</v>
      </c>
      <c r="Q44" s="54">
        <v>60184</v>
      </c>
      <c r="R44" s="53">
        <v>87476</v>
      </c>
      <c r="S44" s="53"/>
      <c r="T44" s="54"/>
      <c r="U44" s="54"/>
      <c r="V44" s="53"/>
      <c r="W44" s="53">
        <v>201667</v>
      </c>
      <c r="X44" s="54">
        <v>1614750</v>
      </c>
      <c r="Y44" s="53">
        <v>-1413083</v>
      </c>
      <c r="Z44" s="94">
        <v>-87.51</v>
      </c>
      <c r="AA44" s="95">
        <v>2153000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>
        <v>41800</v>
      </c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>
        <v>80000</v>
      </c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276000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1188000</v>
      </c>
      <c r="D57" s="344">
        <f aca="true" t="shared" si="13" ref="D57:AA57">+D58</f>
        <v>0</v>
      </c>
      <c r="E57" s="343">
        <f t="shared" si="13"/>
        <v>75000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1188000</v>
      </c>
      <c r="D58" s="340"/>
      <c r="E58" s="60">
        <v>75000</v>
      </c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43499134</v>
      </c>
      <c r="D60" s="346">
        <f t="shared" si="14"/>
        <v>0</v>
      </c>
      <c r="E60" s="219">
        <f t="shared" si="14"/>
        <v>14172360</v>
      </c>
      <c r="F60" s="264">
        <f t="shared" si="14"/>
        <v>47475000</v>
      </c>
      <c r="G60" s="264">
        <f t="shared" si="14"/>
        <v>1989687</v>
      </c>
      <c r="H60" s="219">
        <f t="shared" si="14"/>
        <v>1676822</v>
      </c>
      <c r="I60" s="219">
        <f t="shared" si="14"/>
        <v>385283</v>
      </c>
      <c r="J60" s="264">
        <f t="shared" si="14"/>
        <v>4051792</v>
      </c>
      <c r="K60" s="264">
        <f t="shared" si="14"/>
        <v>2111668</v>
      </c>
      <c r="L60" s="219">
        <f t="shared" si="14"/>
        <v>4481493</v>
      </c>
      <c r="M60" s="219">
        <f t="shared" si="14"/>
        <v>1677847</v>
      </c>
      <c r="N60" s="264">
        <f t="shared" si="14"/>
        <v>8271008</v>
      </c>
      <c r="O60" s="264">
        <f t="shared" si="14"/>
        <v>3730406</v>
      </c>
      <c r="P60" s="219">
        <f t="shared" si="14"/>
        <v>3546147</v>
      </c>
      <c r="Q60" s="219">
        <f t="shared" si="14"/>
        <v>4310054</v>
      </c>
      <c r="R60" s="264">
        <f t="shared" si="14"/>
        <v>11586607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23909407</v>
      </c>
      <c r="X60" s="219">
        <f t="shared" si="14"/>
        <v>35606250</v>
      </c>
      <c r="Y60" s="264">
        <f t="shared" si="14"/>
        <v>-11696843</v>
      </c>
      <c r="Z60" s="337">
        <f>+IF(X60&lt;&gt;0,+(Y60/X60)*100,0)</f>
        <v>-32.85053326312094</v>
      </c>
      <c r="AA60" s="232">
        <f>+AA57+AA54+AA51+AA40+AA37+AA34+AA22+AA5</f>
        <v>47475000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2381000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9403</v>
      </c>
      <c r="L62" s="347">
        <f t="shared" si="15"/>
        <v>0</v>
      </c>
      <c r="M62" s="347">
        <f t="shared" si="15"/>
        <v>0</v>
      </c>
      <c r="N62" s="349">
        <f t="shared" si="15"/>
        <v>9403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9403</v>
      </c>
      <c r="X62" s="347">
        <f t="shared" si="15"/>
        <v>1785750</v>
      </c>
      <c r="Y62" s="349">
        <f t="shared" si="15"/>
        <v>-1776347</v>
      </c>
      <c r="Z62" s="338">
        <f>+IF(X62&lt;&gt;0,+(Y62/X62)*100,0)</f>
        <v>-99.47344253114937</v>
      </c>
      <c r="AA62" s="351">
        <f>SUM(AA63:AA66)</f>
        <v>2381000</v>
      </c>
    </row>
    <row r="63" spans="1:27" ht="12.75">
      <c r="A63" s="361" t="s">
        <v>259</v>
      </c>
      <c r="B63" s="136"/>
      <c r="C63" s="60"/>
      <c r="D63" s="340"/>
      <c r="E63" s="60"/>
      <c r="F63" s="59">
        <v>2200000</v>
      </c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>
        <v>1650000</v>
      </c>
      <c r="Y63" s="59">
        <v>-1650000</v>
      </c>
      <c r="Z63" s="61">
        <v>-100</v>
      </c>
      <c r="AA63" s="62">
        <v>2200000</v>
      </c>
    </row>
    <row r="64" spans="1:27" ht="12.75">
      <c r="A64" s="361" t="s">
        <v>260</v>
      </c>
      <c r="B64" s="136"/>
      <c r="C64" s="60"/>
      <c r="D64" s="340"/>
      <c r="E64" s="60"/>
      <c r="F64" s="59">
        <v>91000</v>
      </c>
      <c r="G64" s="59"/>
      <c r="H64" s="60"/>
      <c r="I64" s="60"/>
      <c r="J64" s="59"/>
      <c r="K64" s="59">
        <v>9403</v>
      </c>
      <c r="L64" s="60"/>
      <c r="M64" s="60"/>
      <c r="N64" s="59">
        <v>9403</v>
      </c>
      <c r="O64" s="59"/>
      <c r="P64" s="60"/>
      <c r="Q64" s="60"/>
      <c r="R64" s="59"/>
      <c r="S64" s="59"/>
      <c r="T64" s="60"/>
      <c r="U64" s="60"/>
      <c r="V64" s="59"/>
      <c r="W64" s="59">
        <v>9403</v>
      </c>
      <c r="X64" s="60">
        <v>68250</v>
      </c>
      <c r="Y64" s="59">
        <v>-58847</v>
      </c>
      <c r="Z64" s="61">
        <v>-86.22</v>
      </c>
      <c r="AA64" s="62">
        <v>91000</v>
      </c>
    </row>
    <row r="65" spans="1:27" ht="12.75">
      <c r="A65" s="361" t="s">
        <v>261</v>
      </c>
      <c r="B65" s="136"/>
      <c r="C65" s="106"/>
      <c r="D65" s="353"/>
      <c r="E65" s="106"/>
      <c r="F65" s="105">
        <v>90000</v>
      </c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>
        <v>67500</v>
      </c>
      <c r="Y65" s="105">
        <v>-67500</v>
      </c>
      <c r="Z65" s="101">
        <v>-100</v>
      </c>
      <c r="AA65" s="108">
        <v>90000</v>
      </c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31029250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5029244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>
        <v>5029244</v>
      </c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8000000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>
        <v>8000000</v>
      </c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18000006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>
        <v>18000006</v>
      </c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812100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>
        <v>582100</v>
      </c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>
        <v>220000</v>
      </c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10000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31841350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2018-05-09T09:54:51Z</dcterms:created>
  <dcterms:modified xsi:type="dcterms:W3CDTF">2018-05-09T09:54:56Z</dcterms:modified>
  <cp:category/>
  <cp:version/>
  <cp:contentType/>
  <cp:contentStatus/>
</cp:coreProperties>
</file>