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<sst xmlns="http://schemas.openxmlformats.org/spreadsheetml/2006/main" count="857" uniqueCount="303">
  <si>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Sundays River Valley(EC106)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</si>
  <si>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</si>
  <si>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</si>
  <si>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</si>
  <si>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</si>
  <si>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</si>
  <si>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</si>
  <si>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</si>
  <si>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</si>
  <si>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</si>
  <si>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</si>
  <si>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</si>
  <si>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</si>
  <si>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</si>
  <si>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</si>
  <si>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</si>
  <si>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</si>
  <si>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</si>
  <si>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</si>
  <si>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</si>
  <si>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</si>
  <si>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</si>
  <si>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</si>
  <si>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</si>
  <si>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</si>
  <si>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</si>
  <si>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</si>
  <si>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</si>
  <si>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</si>
  <si>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</si>
  <si>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</si>
  <si>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</si>
  <si>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</si>
  <si>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</si>
  <si>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</si>
  <si>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</si>
  <si>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</si>
  <si>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</si>
  <si>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</si>
  <si>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</si>
  <si>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</si>
  <si>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</si>
  <si>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</si>
  <si>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</si>
  <si>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</si>
  <si>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</si>
  <si>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</si>
  <si>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</si>
  <si>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</si>
  <si>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</si>
  <si>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</si>
  <si>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</si>
  <si>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</si>
  <si>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</si>
  <si>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</si>
  <si>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</si>
  <si>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</si>
  <si>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</si>
  <si>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</si>
  <si>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</si>
  <si>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</si>
  <si>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</si>
  <si>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</si>
  <si>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</si>
  <si>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</si>
  <si>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</si>
  <si>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</si>
  <si>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</si>
  <si>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</si>
  <si>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</si>
  <si>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Sundays River Valley(EC106)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</si>
  <si>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</si>
  <si>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</si>
  <si>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</si>
  <si>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</si>
  <si>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</si>
  <si>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</si>
  <si>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</si>
  <si>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</si>
  <si>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</si>
  <si>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</si>
  <si>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</si>
  <si>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</si>
  <si>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</si>
  <si>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</si>
  <si>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</si>
  <si>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</si>
  <si>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</si>
  <si>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</si>
  <si>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</si>
  <si>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</si>
  <si>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</si>
  <si>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</si>
  <si>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</si>
  <si>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</si>
  <si>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</si>
  <si>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</si>
  <si>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</si>
  <si>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</si>
  <si>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</si>
  <si>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Sundays River Valley(EC106)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</si>
  <si>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</si>
  <si>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</si>
  <si>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</si>
  <si>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</si>
  <si>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</si>
  <si>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</si>
  <si>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</si>
  <si>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</si>
  <si>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</si>
  <si>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</si>
  <si>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</si>
  <si>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</si>
  <si>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</si>
  <si>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</si>
  <si>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</si>
  <si>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</si>
  <si>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</si>
  <si>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</si>
  <si>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</si>
  <si>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</si>
  <si>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</si>
  <si>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</si>
  <si>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</si>
  <si>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</si>
  <si>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</si>
  <si>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</si>
  <si>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</si>
  <si>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</si>
  <si>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Sundays River Valley(EC106)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</si>
  <si>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</si>
  <si>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</si>
  <si>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</si>
  <si>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</si>
  <si>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</si>
  <si>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</si>
  <si>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</si>
  <si>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</si>
  <si>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</si>
  <si>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</si>
  <si>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Sundays River Valley(EC106)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</si>
  <si>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</si>
  <si>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</si>
  <si>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</si>
  <si>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</si>
  <si>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</si>
  <si>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</si>
  <si>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</si>
  <si>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</si>
  <si>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</si>
  <si>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</si>
  <si>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</si>
  <si>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</si>
  <si>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</si>
  <si>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</si>
  <si>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</si>
  <si>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</si>
  <si>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</si>
  <si>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</si>
  <si>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</si>
  <si>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</si>
  <si>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</si>
  <si>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</si>
  <si>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</si>
  <si>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</si>
  <si>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</si>
  <si>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</si>
  <si>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</si>
  <si>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</si>
  <si>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</si>
  <si>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</si>
  <si>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</si>
  <si>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</si>
  <si>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</si>
  <si>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Sundays River Valley(EC106)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</si>
  <si>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</si>
  <si>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</si>
  <si>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</si>
  <si>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</si>
  <si>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</si>
  <si>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</si>
  <si>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</si>
  <si>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</si>
  <si>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</si>
  <si>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</si>
  <si>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</si>
  <si>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</si>
  <si>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</si>
  <si>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</si>
  <si>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</si>
  <si>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</si>
  <si>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</si>
  <si>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</si>
  <si>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</si>
  <si>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</si>
  <si>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</si>
  <si>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</si>
  <si>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</si>
  <si>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</si>
  <si>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</si>
  <si>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</si>
  <si>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</si>
  <si>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Sundays River Valley(EC106)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</si>
  <si>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</si>
  <si>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</si>
  <si>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</si>
  <si>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</si>
  <si>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</si>
  <si>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</si>
  <si>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</si>
  <si>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</si>
  <si>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</si>
  <si>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</si>
  <si>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</si>
  <si>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</si>
  <si>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</si>
  <si>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</si>
  <si>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</si>
  <si>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</si>
  <si>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</si>
  <si>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</si>
  <si>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</si>
  <si>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</si>
  <si>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</si>
  <si>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</si>
  <si>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</si>
  <si>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</si>
  <si>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Sundays River Valley(EC106)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</si>
  <si>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</si>
  <si>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</si>
  <si>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</si>
  <si>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</si>
  <si>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</si>
  <si>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</si>
  <si>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</si>
  <si>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</si>
  <si>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</si>
  <si>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</si>
  <si>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</si>
  <si>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</si>
  <si>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</si>
  <si>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</si>
  <si>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</si>
  <si>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</si>
  <si>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</si>
  <si>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</si>
  <si>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</si>
  <si>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</si>
  <si>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</si>
  <si>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</si>
  <si>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</si>
  <si>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</si>
  <si>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</si>
  <si>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</si>
  <si>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</si>
  <si>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</si>
  <si>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</si>
  <si>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</si>
  <si>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</si>
  <si>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</si>
  <si>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</si>
  <si>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</si>
  <si>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</si>
  <si>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Sundays River Valley(EC106)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</si>
  <si>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</si>
  <si>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</si>
  <si>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Sundays River Valley(EC106)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</si>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</sst>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43690097</v>
      </c>
      <c r="C5" s="19">
        <v>0</v>
      </c>
      <c r="D5" s="59">
        <v>35770728</v>
      </c>
      <c r="E5" s="60">
        <v>46486263</v>
      </c>
      <c r="F5" s="60">
        <v>15889863</v>
      </c>
      <c r="G5" s="60">
        <v>3274</v>
      </c>
      <c r="H5" s="60">
        <v>7</v>
      </c>
      <c r="I5" s="60">
        <v>15893144</v>
      </c>
      <c r="J5" s="60">
        <v>1820860</v>
      </c>
      <c r="K5" s="60">
        <v>0</v>
      </c>
      <c r="L5" s="60">
        <v>1823321</v>
      </c>
      <c r="M5" s="60">
        <v>3644181</v>
      </c>
      <c r="N5" s="60">
        <v>1820860</v>
      </c>
      <c r="O5" s="60">
        <v>1743492</v>
      </c>
      <c r="P5" s="60">
        <v>1816247</v>
      </c>
      <c r="Q5" s="60">
        <v>5380599</v>
      </c>
      <c r="R5" s="60">
        <v>0</v>
      </c>
      <c r="S5" s="60">
        <v>0</v>
      </c>
      <c r="T5" s="60">
        <v>0</v>
      </c>
      <c r="U5" s="60">
        <v>0</v>
      </c>
      <c r="V5" s="60">
        <v>24917924</v>
      </c>
      <c r="W5" s="60">
        <v>26754984</v>
      </c>
      <c r="X5" s="60">
        <v>-1837060</v>
      </c>
      <c r="Y5" s="61">
        <v>-6.87</v>
      </c>
      <c r="Z5" s="62">
        <v>46486263</v>
      </c>
    </row>
    <row r="6" spans="1:26" ht="12.75">
      <c r="A6" s="58" t="s">
        <v>32</v>
      </c>
      <c r="B6" s="19">
        <v>51692084</v>
      </c>
      <c r="C6" s="19">
        <v>0</v>
      </c>
      <c r="D6" s="59">
        <v>33901007</v>
      </c>
      <c r="E6" s="60">
        <v>48664412</v>
      </c>
      <c r="F6" s="60">
        <v>4764285</v>
      </c>
      <c r="G6" s="60">
        <v>3822</v>
      </c>
      <c r="H6" s="60">
        <v>450259</v>
      </c>
      <c r="I6" s="60">
        <v>5218366</v>
      </c>
      <c r="J6" s="60">
        <v>3455404</v>
      </c>
      <c r="K6" s="60">
        <v>0</v>
      </c>
      <c r="L6" s="60">
        <v>3245057</v>
      </c>
      <c r="M6" s="60">
        <v>6700461</v>
      </c>
      <c r="N6" s="60">
        <v>3413302</v>
      </c>
      <c r="O6" s="60">
        <v>3421951</v>
      </c>
      <c r="P6" s="60">
        <v>3262280</v>
      </c>
      <c r="Q6" s="60">
        <v>10097533</v>
      </c>
      <c r="R6" s="60">
        <v>0</v>
      </c>
      <c r="S6" s="60">
        <v>0</v>
      </c>
      <c r="T6" s="60">
        <v>0</v>
      </c>
      <c r="U6" s="60">
        <v>0</v>
      </c>
      <c r="V6" s="60">
        <v>22016360</v>
      </c>
      <c r="W6" s="60">
        <v>27332352</v>
      </c>
      <c r="X6" s="60">
        <v>-5315992</v>
      </c>
      <c r="Y6" s="61">
        <v>-19.45</v>
      </c>
      <c r="Z6" s="62">
        <v>48664412</v>
      </c>
    </row>
    <row r="7" spans="1:26" ht="12.75">
      <c r="A7" s="58" t="s">
        <v>33</v>
      </c>
      <c r="B7" s="19">
        <v>1615919</v>
      </c>
      <c r="C7" s="19">
        <v>0</v>
      </c>
      <c r="D7" s="59">
        <v>1652758</v>
      </c>
      <c r="E7" s="60">
        <v>1749948</v>
      </c>
      <c r="F7" s="60">
        <v>77357</v>
      </c>
      <c r="G7" s="60">
        <v>71777</v>
      </c>
      <c r="H7" s="60">
        <v>3241</v>
      </c>
      <c r="I7" s="60">
        <v>152375</v>
      </c>
      <c r="J7" s="60">
        <v>0</v>
      </c>
      <c r="K7" s="60">
        <v>0</v>
      </c>
      <c r="L7" s="60">
        <v>0</v>
      </c>
      <c r="M7" s="60">
        <v>0</v>
      </c>
      <c r="N7" s="60">
        <v>135642</v>
      </c>
      <c r="O7" s="60">
        <v>95307</v>
      </c>
      <c r="P7" s="60">
        <v>38526</v>
      </c>
      <c r="Q7" s="60">
        <v>269475</v>
      </c>
      <c r="R7" s="60">
        <v>0</v>
      </c>
      <c r="S7" s="60">
        <v>0</v>
      </c>
      <c r="T7" s="60">
        <v>0</v>
      </c>
      <c r="U7" s="60">
        <v>0</v>
      </c>
      <c r="V7" s="60">
        <v>421850</v>
      </c>
      <c r="W7" s="60">
        <v>1239570</v>
      </c>
      <c r="X7" s="60">
        <v>-817720</v>
      </c>
      <c r="Y7" s="61">
        <v>-65.97</v>
      </c>
      <c r="Z7" s="62">
        <v>1749948</v>
      </c>
    </row>
    <row r="8" spans="1:26" ht="12.75">
      <c r="A8" s="58" t="s">
        <v>34</v>
      </c>
      <c r="B8" s="19">
        <v>66524044</v>
      </c>
      <c r="C8" s="19">
        <v>0</v>
      </c>
      <c r="D8" s="59">
        <v>71843426</v>
      </c>
      <c r="E8" s="60">
        <v>71983910</v>
      </c>
      <c r="F8" s="60">
        <v>27237190</v>
      </c>
      <c r="G8" s="60">
        <v>422</v>
      </c>
      <c r="H8" s="60">
        <v>344568</v>
      </c>
      <c r="I8" s="60">
        <v>27582180</v>
      </c>
      <c r="J8" s="60">
        <v>0</v>
      </c>
      <c r="K8" s="60">
        <v>0</v>
      </c>
      <c r="L8" s="60">
        <v>20713482</v>
      </c>
      <c r="M8" s="60">
        <v>20713482</v>
      </c>
      <c r="N8" s="60">
        <v>311742</v>
      </c>
      <c r="O8" s="60">
        <v>329500</v>
      </c>
      <c r="P8" s="60">
        <v>16341523</v>
      </c>
      <c r="Q8" s="60">
        <v>16982765</v>
      </c>
      <c r="R8" s="60">
        <v>0</v>
      </c>
      <c r="S8" s="60">
        <v>0</v>
      </c>
      <c r="T8" s="60">
        <v>0</v>
      </c>
      <c r="U8" s="60">
        <v>0</v>
      </c>
      <c r="V8" s="60">
        <v>65278427</v>
      </c>
      <c r="W8" s="60">
        <v>53076726</v>
      </c>
      <c r="X8" s="60">
        <v>12201701</v>
      </c>
      <c r="Y8" s="61">
        <v>22.99</v>
      </c>
      <c r="Z8" s="62">
        <v>71983910</v>
      </c>
    </row>
    <row r="9" spans="1:26" ht="12.75">
      <c r="A9" s="58" t="s">
        <v>35</v>
      </c>
      <c r="B9" s="19">
        <v>18991611</v>
      </c>
      <c r="C9" s="19">
        <v>0</v>
      </c>
      <c r="D9" s="59">
        <v>20247950</v>
      </c>
      <c r="E9" s="60">
        <v>15164689</v>
      </c>
      <c r="F9" s="60">
        <v>52296</v>
      </c>
      <c r="G9" s="60">
        <v>31153</v>
      </c>
      <c r="H9" s="60">
        <v>33698</v>
      </c>
      <c r="I9" s="60">
        <v>117147</v>
      </c>
      <c r="J9" s="60">
        <v>1608082</v>
      </c>
      <c r="K9" s="60">
        <v>0</v>
      </c>
      <c r="L9" s="60">
        <v>974042</v>
      </c>
      <c r="M9" s="60">
        <v>2582124</v>
      </c>
      <c r="N9" s="60">
        <v>965331</v>
      </c>
      <c r="O9" s="60">
        <v>1163357</v>
      </c>
      <c r="P9" s="60">
        <v>1102709</v>
      </c>
      <c r="Q9" s="60">
        <v>3231397</v>
      </c>
      <c r="R9" s="60">
        <v>0</v>
      </c>
      <c r="S9" s="60">
        <v>0</v>
      </c>
      <c r="T9" s="60">
        <v>0</v>
      </c>
      <c r="U9" s="60">
        <v>0</v>
      </c>
      <c r="V9" s="60">
        <v>5930668</v>
      </c>
      <c r="W9" s="60">
        <v>21543633</v>
      </c>
      <c r="X9" s="60">
        <v>-15612965</v>
      </c>
      <c r="Y9" s="61">
        <v>-72.47</v>
      </c>
      <c r="Z9" s="62">
        <v>15164689</v>
      </c>
    </row>
    <row r="10" spans="1:26" ht="22.5">
      <c r="A10" s="63" t="s">
        <v>278</v>
      </c>
      <c r="B10" s="64">
        <f>SUM(B5:B9)</f>
        <v>182513755</v>
      </c>
      <c r="C10" s="64">
        <f>SUM(C5:C9)</f>
        <v>0</v>
      </c>
      <c r="D10" s="65">
        <f aca="true" t="shared" si="0" ref="D10:Z10">SUM(D5:D9)</f>
        <v>163415869</v>
      </c>
      <c r="E10" s="66">
        <f t="shared" si="0"/>
        <v>184049222</v>
      </c>
      <c r="F10" s="66">
        <f t="shared" si="0"/>
        <v>48020991</v>
      </c>
      <c r="G10" s="66">
        <f t="shared" si="0"/>
        <v>110448</v>
      </c>
      <c r="H10" s="66">
        <f t="shared" si="0"/>
        <v>831773</v>
      </c>
      <c r="I10" s="66">
        <f t="shared" si="0"/>
        <v>48963212</v>
      </c>
      <c r="J10" s="66">
        <f t="shared" si="0"/>
        <v>6884346</v>
      </c>
      <c r="K10" s="66">
        <f t="shared" si="0"/>
        <v>0</v>
      </c>
      <c r="L10" s="66">
        <f t="shared" si="0"/>
        <v>26755902</v>
      </c>
      <c r="M10" s="66">
        <f t="shared" si="0"/>
        <v>33640248</v>
      </c>
      <c r="N10" s="66">
        <f t="shared" si="0"/>
        <v>6646877</v>
      </c>
      <c r="O10" s="66">
        <f t="shared" si="0"/>
        <v>6753607</v>
      </c>
      <c r="P10" s="66">
        <f t="shared" si="0"/>
        <v>22561285</v>
      </c>
      <c r="Q10" s="66">
        <f t="shared" si="0"/>
        <v>35961769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118565229</v>
      </c>
      <c r="W10" s="66">
        <f t="shared" si="0"/>
        <v>129947265</v>
      </c>
      <c r="X10" s="66">
        <f t="shared" si="0"/>
        <v>-11382036</v>
      </c>
      <c r="Y10" s="67">
        <f>+IF(W10&lt;&gt;0,(X10/W10)*100,0)</f>
        <v>-8.758965415701516</v>
      </c>
      <c r="Z10" s="68">
        <f t="shared" si="0"/>
        <v>184049222</v>
      </c>
    </row>
    <row r="11" spans="1:26" ht="12.75">
      <c r="A11" s="58" t="s">
        <v>37</v>
      </c>
      <c r="B11" s="19">
        <v>55908643</v>
      </c>
      <c r="C11" s="19">
        <v>0</v>
      </c>
      <c r="D11" s="59">
        <v>54366637</v>
      </c>
      <c r="E11" s="60">
        <v>58968448</v>
      </c>
      <c r="F11" s="60">
        <v>4246126</v>
      </c>
      <c r="G11" s="60">
        <v>4840520</v>
      </c>
      <c r="H11" s="60">
        <v>4855564</v>
      </c>
      <c r="I11" s="60">
        <v>13942210</v>
      </c>
      <c r="J11" s="60">
        <v>5004890</v>
      </c>
      <c r="K11" s="60">
        <v>0</v>
      </c>
      <c r="L11" s="60">
        <v>0</v>
      </c>
      <c r="M11" s="60">
        <v>5004890</v>
      </c>
      <c r="N11" s="60">
        <v>5092790</v>
      </c>
      <c r="O11" s="60">
        <v>4861240</v>
      </c>
      <c r="P11" s="60">
        <v>2665</v>
      </c>
      <c r="Q11" s="60">
        <v>9956695</v>
      </c>
      <c r="R11" s="60">
        <v>0</v>
      </c>
      <c r="S11" s="60">
        <v>0</v>
      </c>
      <c r="T11" s="60">
        <v>0</v>
      </c>
      <c r="U11" s="60">
        <v>0</v>
      </c>
      <c r="V11" s="60">
        <v>28903795</v>
      </c>
      <c r="W11" s="60">
        <v>38688417</v>
      </c>
      <c r="X11" s="60">
        <v>-9784622</v>
      </c>
      <c r="Y11" s="61">
        <v>-25.29</v>
      </c>
      <c r="Z11" s="62">
        <v>58968448</v>
      </c>
    </row>
    <row r="12" spans="1:26" ht="12.75">
      <c r="A12" s="58" t="s">
        <v>38</v>
      </c>
      <c r="B12" s="19">
        <v>6274946</v>
      </c>
      <c r="C12" s="19">
        <v>0</v>
      </c>
      <c r="D12" s="59">
        <v>5875010</v>
      </c>
      <c r="E12" s="60">
        <v>6891093</v>
      </c>
      <c r="F12" s="60">
        <v>518693</v>
      </c>
      <c r="G12" s="60">
        <v>526387</v>
      </c>
      <c r="H12" s="60">
        <v>542692</v>
      </c>
      <c r="I12" s="60">
        <v>1587772</v>
      </c>
      <c r="J12" s="60">
        <v>521686</v>
      </c>
      <c r="K12" s="60">
        <v>0</v>
      </c>
      <c r="L12" s="60">
        <v>0</v>
      </c>
      <c r="M12" s="60">
        <v>521686</v>
      </c>
      <c r="N12" s="60">
        <v>886479</v>
      </c>
      <c r="O12" s="60">
        <v>563410</v>
      </c>
      <c r="P12" s="60">
        <v>0</v>
      </c>
      <c r="Q12" s="60">
        <v>1449889</v>
      </c>
      <c r="R12" s="60">
        <v>0</v>
      </c>
      <c r="S12" s="60">
        <v>0</v>
      </c>
      <c r="T12" s="60">
        <v>0</v>
      </c>
      <c r="U12" s="60">
        <v>0</v>
      </c>
      <c r="V12" s="60">
        <v>3559347</v>
      </c>
      <c r="W12" s="60">
        <v>4450320</v>
      </c>
      <c r="X12" s="60">
        <v>-890973</v>
      </c>
      <c r="Y12" s="61">
        <v>-20.02</v>
      </c>
      <c r="Z12" s="62">
        <v>6891093</v>
      </c>
    </row>
    <row r="13" spans="1:26" ht="12.75">
      <c r="A13" s="58" t="s">
        <v>279</v>
      </c>
      <c r="B13" s="19">
        <v>32009336</v>
      </c>
      <c r="C13" s="19">
        <v>0</v>
      </c>
      <c r="D13" s="59">
        <v>26686494</v>
      </c>
      <c r="E13" s="60">
        <v>26686494</v>
      </c>
      <c r="F13" s="60">
        <v>218554</v>
      </c>
      <c r="G13" s="60">
        <v>155</v>
      </c>
      <c r="H13" s="60">
        <v>0</v>
      </c>
      <c r="I13" s="60">
        <v>218709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218709</v>
      </c>
      <c r="W13" s="60">
        <v>22500000</v>
      </c>
      <c r="X13" s="60">
        <v>-22281291</v>
      </c>
      <c r="Y13" s="61">
        <v>-99.03</v>
      </c>
      <c r="Z13" s="62">
        <v>26686494</v>
      </c>
    </row>
    <row r="14" spans="1:26" ht="12.75">
      <c r="A14" s="58" t="s">
        <v>40</v>
      </c>
      <c r="B14" s="19">
        <v>1079404</v>
      </c>
      <c r="C14" s="19">
        <v>0</v>
      </c>
      <c r="D14" s="59">
        <v>3859053</v>
      </c>
      <c r="E14" s="60">
        <v>3242751</v>
      </c>
      <c r="F14" s="60">
        <v>20876</v>
      </c>
      <c r="G14" s="60">
        <v>6086</v>
      </c>
      <c r="H14" s="60">
        <v>17313</v>
      </c>
      <c r="I14" s="60">
        <v>44275</v>
      </c>
      <c r="J14" s="60">
        <v>11975</v>
      </c>
      <c r="K14" s="60">
        <v>0</v>
      </c>
      <c r="L14" s="60">
        <v>20023</v>
      </c>
      <c r="M14" s="60">
        <v>31998</v>
      </c>
      <c r="N14" s="60">
        <v>14763</v>
      </c>
      <c r="O14" s="60">
        <v>14751</v>
      </c>
      <c r="P14" s="60">
        <v>4613</v>
      </c>
      <c r="Q14" s="60">
        <v>34127</v>
      </c>
      <c r="R14" s="60">
        <v>0</v>
      </c>
      <c r="S14" s="60">
        <v>0</v>
      </c>
      <c r="T14" s="60">
        <v>0</v>
      </c>
      <c r="U14" s="60">
        <v>0</v>
      </c>
      <c r="V14" s="60">
        <v>110400</v>
      </c>
      <c r="W14" s="60">
        <v>2894292</v>
      </c>
      <c r="X14" s="60">
        <v>-2783892</v>
      </c>
      <c r="Y14" s="61">
        <v>-96.19</v>
      </c>
      <c r="Z14" s="62">
        <v>3242751</v>
      </c>
    </row>
    <row r="15" spans="1:26" ht="12.75">
      <c r="A15" s="58" t="s">
        <v>41</v>
      </c>
      <c r="B15" s="19">
        <v>17220937</v>
      </c>
      <c r="C15" s="19">
        <v>0</v>
      </c>
      <c r="D15" s="59">
        <v>20999220</v>
      </c>
      <c r="E15" s="60">
        <v>26999220</v>
      </c>
      <c r="F15" s="60">
        <v>2236287</v>
      </c>
      <c r="G15" s="60">
        <v>1857367</v>
      </c>
      <c r="H15" s="60">
        <v>1542513</v>
      </c>
      <c r="I15" s="60">
        <v>5636167</v>
      </c>
      <c r="J15" s="60">
        <v>957884</v>
      </c>
      <c r="K15" s="60">
        <v>0</v>
      </c>
      <c r="L15" s="60">
        <v>931070</v>
      </c>
      <c r="M15" s="60">
        <v>1888954</v>
      </c>
      <c r="N15" s="60">
        <v>876943</v>
      </c>
      <c r="O15" s="60">
        <v>1349756</v>
      </c>
      <c r="P15" s="60">
        <v>1037740</v>
      </c>
      <c r="Q15" s="60">
        <v>3264439</v>
      </c>
      <c r="R15" s="60">
        <v>0</v>
      </c>
      <c r="S15" s="60">
        <v>0</v>
      </c>
      <c r="T15" s="60">
        <v>0</v>
      </c>
      <c r="U15" s="60">
        <v>0</v>
      </c>
      <c r="V15" s="60">
        <v>10789560</v>
      </c>
      <c r="W15" s="60">
        <v>16625619</v>
      </c>
      <c r="X15" s="60">
        <v>-5836059</v>
      </c>
      <c r="Y15" s="61">
        <v>-35.1</v>
      </c>
      <c r="Z15" s="62">
        <v>26999220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93304898</v>
      </c>
      <c r="C17" s="19">
        <v>0</v>
      </c>
      <c r="D17" s="59">
        <v>76194706</v>
      </c>
      <c r="E17" s="60">
        <v>74099120</v>
      </c>
      <c r="F17" s="60">
        <v>1640430</v>
      </c>
      <c r="G17" s="60">
        <v>3040622</v>
      </c>
      <c r="H17" s="60">
        <v>1598514</v>
      </c>
      <c r="I17" s="60">
        <v>6279566</v>
      </c>
      <c r="J17" s="60">
        <v>2019905</v>
      </c>
      <c r="K17" s="60">
        <v>0</v>
      </c>
      <c r="L17" s="60">
        <v>3415934</v>
      </c>
      <c r="M17" s="60">
        <v>5435839</v>
      </c>
      <c r="N17" s="60">
        <v>2449041</v>
      </c>
      <c r="O17" s="60">
        <v>2739851</v>
      </c>
      <c r="P17" s="60">
        <v>1993528</v>
      </c>
      <c r="Q17" s="60">
        <v>7182420</v>
      </c>
      <c r="R17" s="60">
        <v>0</v>
      </c>
      <c r="S17" s="60">
        <v>0</v>
      </c>
      <c r="T17" s="60">
        <v>0</v>
      </c>
      <c r="U17" s="60">
        <v>0</v>
      </c>
      <c r="V17" s="60">
        <v>18897825</v>
      </c>
      <c r="W17" s="60">
        <v>53441397</v>
      </c>
      <c r="X17" s="60">
        <v>-34543572</v>
      </c>
      <c r="Y17" s="61">
        <v>-64.64</v>
      </c>
      <c r="Z17" s="62">
        <v>74099120</v>
      </c>
    </row>
    <row r="18" spans="1:26" ht="12.75">
      <c r="A18" s="70" t="s">
        <v>44</v>
      </c>
      <c r="B18" s="71">
        <f>SUM(B11:B17)</f>
        <v>205798164</v>
      </c>
      <c r="C18" s="71">
        <f>SUM(C11:C17)</f>
        <v>0</v>
      </c>
      <c r="D18" s="72">
        <f aca="true" t="shared" si="1" ref="D18:Z18">SUM(D11:D17)</f>
        <v>187981120</v>
      </c>
      <c r="E18" s="73">
        <f t="shared" si="1"/>
        <v>196887126</v>
      </c>
      <c r="F18" s="73">
        <f t="shared" si="1"/>
        <v>8880966</v>
      </c>
      <c r="G18" s="73">
        <f t="shared" si="1"/>
        <v>10271137</v>
      </c>
      <c r="H18" s="73">
        <f t="shared" si="1"/>
        <v>8556596</v>
      </c>
      <c r="I18" s="73">
        <f t="shared" si="1"/>
        <v>27708699</v>
      </c>
      <c r="J18" s="73">
        <f t="shared" si="1"/>
        <v>8516340</v>
      </c>
      <c r="K18" s="73">
        <f t="shared" si="1"/>
        <v>0</v>
      </c>
      <c r="L18" s="73">
        <f t="shared" si="1"/>
        <v>4367027</v>
      </c>
      <c r="M18" s="73">
        <f t="shared" si="1"/>
        <v>12883367</v>
      </c>
      <c r="N18" s="73">
        <f t="shared" si="1"/>
        <v>9320016</v>
      </c>
      <c r="O18" s="73">
        <f t="shared" si="1"/>
        <v>9529008</v>
      </c>
      <c r="P18" s="73">
        <f t="shared" si="1"/>
        <v>3038546</v>
      </c>
      <c r="Q18" s="73">
        <f t="shared" si="1"/>
        <v>21887570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62479636</v>
      </c>
      <c r="W18" s="73">
        <f t="shared" si="1"/>
        <v>138600045</v>
      </c>
      <c r="X18" s="73">
        <f t="shared" si="1"/>
        <v>-76120409</v>
      </c>
      <c r="Y18" s="67">
        <f>+IF(W18&lt;&gt;0,(X18/W18)*100,0)</f>
        <v>-54.92091218296502</v>
      </c>
      <c r="Z18" s="74">
        <f t="shared" si="1"/>
        <v>196887126</v>
      </c>
    </row>
    <row r="19" spans="1:26" ht="12.75">
      <c r="A19" s="70" t="s">
        <v>45</v>
      </c>
      <c r="B19" s="75">
        <f>+B10-B18</f>
        <v>-23284409</v>
      </c>
      <c r="C19" s="75">
        <f>+C10-C18</f>
        <v>0</v>
      </c>
      <c r="D19" s="76">
        <f aca="true" t="shared" si="2" ref="D19:Z19">+D10-D18</f>
        <v>-24565251</v>
      </c>
      <c r="E19" s="77">
        <f t="shared" si="2"/>
        <v>-12837904</v>
      </c>
      <c r="F19" s="77">
        <f t="shared" si="2"/>
        <v>39140025</v>
      </c>
      <c r="G19" s="77">
        <f t="shared" si="2"/>
        <v>-10160689</v>
      </c>
      <c r="H19" s="77">
        <f t="shared" si="2"/>
        <v>-7724823</v>
      </c>
      <c r="I19" s="77">
        <f t="shared" si="2"/>
        <v>21254513</v>
      </c>
      <c r="J19" s="77">
        <f t="shared" si="2"/>
        <v>-1631994</v>
      </c>
      <c r="K19" s="77">
        <f t="shared" si="2"/>
        <v>0</v>
      </c>
      <c r="L19" s="77">
        <f t="shared" si="2"/>
        <v>22388875</v>
      </c>
      <c r="M19" s="77">
        <f t="shared" si="2"/>
        <v>20756881</v>
      </c>
      <c r="N19" s="77">
        <f t="shared" si="2"/>
        <v>-2673139</v>
      </c>
      <c r="O19" s="77">
        <f t="shared" si="2"/>
        <v>-2775401</v>
      </c>
      <c r="P19" s="77">
        <f t="shared" si="2"/>
        <v>19522739</v>
      </c>
      <c r="Q19" s="77">
        <f t="shared" si="2"/>
        <v>14074199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56085593</v>
      </c>
      <c r="W19" s="77">
        <f>IF(E10=E18,0,W10-W18)</f>
        <v>-8652780</v>
      </c>
      <c r="X19" s="77">
        <f t="shared" si="2"/>
        <v>64738373</v>
      </c>
      <c r="Y19" s="78">
        <f>+IF(W19&lt;&gt;0,(X19/W19)*100,0)</f>
        <v>-748.1800415588978</v>
      </c>
      <c r="Z19" s="79">
        <f t="shared" si="2"/>
        <v>-12837904</v>
      </c>
    </row>
    <row r="20" spans="1:26" ht="12.75">
      <c r="A20" s="58" t="s">
        <v>46</v>
      </c>
      <c r="B20" s="19">
        <v>37604708</v>
      </c>
      <c r="C20" s="19">
        <v>0</v>
      </c>
      <c r="D20" s="59">
        <v>69406048</v>
      </c>
      <c r="E20" s="60">
        <v>69499999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13164913</v>
      </c>
      <c r="M20" s="60">
        <v>13164913</v>
      </c>
      <c r="N20" s="60">
        <v>5662333</v>
      </c>
      <c r="O20" s="60">
        <v>9807737</v>
      </c>
      <c r="P20" s="60">
        <v>8843505</v>
      </c>
      <c r="Q20" s="60">
        <v>24313575</v>
      </c>
      <c r="R20" s="60">
        <v>0</v>
      </c>
      <c r="S20" s="60">
        <v>0</v>
      </c>
      <c r="T20" s="60">
        <v>0</v>
      </c>
      <c r="U20" s="60">
        <v>0</v>
      </c>
      <c r="V20" s="60">
        <v>37478488</v>
      </c>
      <c r="W20" s="60">
        <v>29999997</v>
      </c>
      <c r="X20" s="60">
        <v>7478491</v>
      </c>
      <c r="Y20" s="61">
        <v>24.93</v>
      </c>
      <c r="Z20" s="62">
        <v>69499999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14320299</v>
      </c>
      <c r="C22" s="86">
        <f>SUM(C19:C21)</f>
        <v>0</v>
      </c>
      <c r="D22" s="87">
        <f aca="true" t="shared" si="3" ref="D22:Z22">SUM(D19:D21)</f>
        <v>44840797</v>
      </c>
      <c r="E22" s="88">
        <f t="shared" si="3"/>
        <v>56662095</v>
      </c>
      <c r="F22" s="88">
        <f t="shared" si="3"/>
        <v>39140025</v>
      </c>
      <c r="G22" s="88">
        <f t="shared" si="3"/>
        <v>-10160689</v>
      </c>
      <c r="H22" s="88">
        <f t="shared" si="3"/>
        <v>-7724823</v>
      </c>
      <c r="I22" s="88">
        <f t="shared" si="3"/>
        <v>21254513</v>
      </c>
      <c r="J22" s="88">
        <f t="shared" si="3"/>
        <v>-1631994</v>
      </c>
      <c r="K22" s="88">
        <f t="shared" si="3"/>
        <v>0</v>
      </c>
      <c r="L22" s="88">
        <f t="shared" si="3"/>
        <v>35553788</v>
      </c>
      <c r="M22" s="88">
        <f t="shared" si="3"/>
        <v>33921794</v>
      </c>
      <c r="N22" s="88">
        <f t="shared" si="3"/>
        <v>2989194</v>
      </c>
      <c r="O22" s="88">
        <f t="shared" si="3"/>
        <v>7032336</v>
      </c>
      <c r="P22" s="88">
        <f t="shared" si="3"/>
        <v>28366244</v>
      </c>
      <c r="Q22" s="88">
        <f t="shared" si="3"/>
        <v>38387774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93564081</v>
      </c>
      <c r="W22" s="88">
        <f t="shared" si="3"/>
        <v>21347217</v>
      </c>
      <c r="X22" s="88">
        <f t="shared" si="3"/>
        <v>72216864</v>
      </c>
      <c r="Y22" s="89">
        <f>+IF(W22&lt;&gt;0,(X22/W22)*100,0)</f>
        <v>338.29638776801676</v>
      </c>
      <c r="Z22" s="90">
        <f t="shared" si="3"/>
        <v>56662095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14320299</v>
      </c>
      <c r="C24" s="75">
        <f>SUM(C22:C23)</f>
        <v>0</v>
      </c>
      <c r="D24" s="76">
        <f aca="true" t="shared" si="4" ref="D24:Z24">SUM(D22:D23)</f>
        <v>44840797</v>
      </c>
      <c r="E24" s="77">
        <f t="shared" si="4"/>
        <v>56662095</v>
      </c>
      <c r="F24" s="77">
        <f t="shared" si="4"/>
        <v>39140025</v>
      </c>
      <c r="G24" s="77">
        <f t="shared" si="4"/>
        <v>-10160689</v>
      </c>
      <c r="H24" s="77">
        <f t="shared" si="4"/>
        <v>-7724823</v>
      </c>
      <c r="I24" s="77">
        <f t="shared" si="4"/>
        <v>21254513</v>
      </c>
      <c r="J24" s="77">
        <f t="shared" si="4"/>
        <v>-1631994</v>
      </c>
      <c r="K24" s="77">
        <f t="shared" si="4"/>
        <v>0</v>
      </c>
      <c r="L24" s="77">
        <f t="shared" si="4"/>
        <v>35553788</v>
      </c>
      <c r="M24" s="77">
        <f t="shared" si="4"/>
        <v>33921794</v>
      </c>
      <c r="N24" s="77">
        <f t="shared" si="4"/>
        <v>2989194</v>
      </c>
      <c r="O24" s="77">
        <f t="shared" si="4"/>
        <v>7032336</v>
      </c>
      <c r="P24" s="77">
        <f t="shared" si="4"/>
        <v>28366244</v>
      </c>
      <c r="Q24" s="77">
        <f t="shared" si="4"/>
        <v>38387774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93564081</v>
      </c>
      <c r="W24" s="77">
        <f t="shared" si="4"/>
        <v>21347217</v>
      </c>
      <c r="X24" s="77">
        <f t="shared" si="4"/>
        <v>72216864</v>
      </c>
      <c r="Y24" s="78">
        <f>+IF(W24&lt;&gt;0,(X24/W24)*100,0)</f>
        <v>338.29638776801676</v>
      </c>
      <c r="Z24" s="79">
        <f t="shared" si="4"/>
        <v>56662095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35999880</v>
      </c>
      <c r="C27" s="22">
        <v>0</v>
      </c>
      <c r="D27" s="99">
        <v>78155048</v>
      </c>
      <c r="E27" s="100">
        <v>76916840</v>
      </c>
      <c r="F27" s="100">
        <v>4689085</v>
      </c>
      <c r="G27" s="100">
        <v>1325856</v>
      </c>
      <c r="H27" s="100">
        <v>1572369</v>
      </c>
      <c r="I27" s="100">
        <v>7587310</v>
      </c>
      <c r="J27" s="100">
        <v>11775221</v>
      </c>
      <c r="K27" s="100">
        <v>3589231</v>
      </c>
      <c r="L27" s="100">
        <v>4658211</v>
      </c>
      <c r="M27" s="100">
        <v>20022663</v>
      </c>
      <c r="N27" s="100">
        <v>6986549</v>
      </c>
      <c r="O27" s="100">
        <v>4836741</v>
      </c>
      <c r="P27" s="100">
        <v>3985758</v>
      </c>
      <c r="Q27" s="100">
        <v>15809048</v>
      </c>
      <c r="R27" s="100">
        <v>0</v>
      </c>
      <c r="S27" s="100">
        <v>0</v>
      </c>
      <c r="T27" s="100">
        <v>0</v>
      </c>
      <c r="U27" s="100">
        <v>0</v>
      </c>
      <c r="V27" s="100">
        <v>43419021</v>
      </c>
      <c r="W27" s="100">
        <v>57687630</v>
      </c>
      <c r="X27" s="100">
        <v>-14268609</v>
      </c>
      <c r="Y27" s="101">
        <v>-24.73</v>
      </c>
      <c r="Z27" s="102">
        <v>76916840</v>
      </c>
    </row>
    <row r="28" spans="1:26" ht="12.75">
      <c r="A28" s="103" t="s">
        <v>46</v>
      </c>
      <c r="B28" s="19">
        <v>29536644</v>
      </c>
      <c r="C28" s="19">
        <v>0</v>
      </c>
      <c r="D28" s="59">
        <v>70939498</v>
      </c>
      <c r="E28" s="60">
        <v>68126048</v>
      </c>
      <c r="F28" s="60">
        <v>4649057</v>
      </c>
      <c r="G28" s="60">
        <v>805856</v>
      </c>
      <c r="H28" s="60">
        <v>1572369</v>
      </c>
      <c r="I28" s="60">
        <v>7027282</v>
      </c>
      <c r="J28" s="60">
        <v>11775221</v>
      </c>
      <c r="K28" s="60">
        <v>3587818</v>
      </c>
      <c r="L28" s="60">
        <v>4338211</v>
      </c>
      <c r="M28" s="60">
        <v>19701250</v>
      </c>
      <c r="N28" s="60">
        <v>6637679</v>
      </c>
      <c r="O28" s="60">
        <v>4659486</v>
      </c>
      <c r="P28" s="60">
        <v>3985758</v>
      </c>
      <c r="Q28" s="60">
        <v>15282923</v>
      </c>
      <c r="R28" s="60">
        <v>0</v>
      </c>
      <c r="S28" s="60">
        <v>0</v>
      </c>
      <c r="T28" s="60">
        <v>0</v>
      </c>
      <c r="U28" s="60">
        <v>0</v>
      </c>
      <c r="V28" s="60">
        <v>42011455</v>
      </c>
      <c r="W28" s="60">
        <v>51094536</v>
      </c>
      <c r="X28" s="60">
        <v>-9083081</v>
      </c>
      <c r="Y28" s="61">
        <v>-17.78</v>
      </c>
      <c r="Z28" s="62">
        <v>68126048</v>
      </c>
    </row>
    <row r="29" spans="1:26" ht="12.75">
      <c r="A29" s="58" t="s">
        <v>283</v>
      </c>
      <c r="B29" s="19">
        <v>727527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5735709</v>
      </c>
      <c r="C31" s="19">
        <v>0</v>
      </c>
      <c r="D31" s="59">
        <v>7215550</v>
      </c>
      <c r="E31" s="60">
        <v>8790792</v>
      </c>
      <c r="F31" s="60">
        <v>40028</v>
      </c>
      <c r="G31" s="60">
        <v>520000</v>
      </c>
      <c r="H31" s="60">
        <v>0</v>
      </c>
      <c r="I31" s="60">
        <v>560028</v>
      </c>
      <c r="J31" s="60">
        <v>0</v>
      </c>
      <c r="K31" s="60">
        <v>1413</v>
      </c>
      <c r="L31" s="60">
        <v>320000</v>
      </c>
      <c r="M31" s="60">
        <v>321413</v>
      </c>
      <c r="N31" s="60">
        <v>348870</v>
      </c>
      <c r="O31" s="60">
        <v>177255</v>
      </c>
      <c r="P31" s="60">
        <v>0</v>
      </c>
      <c r="Q31" s="60">
        <v>526125</v>
      </c>
      <c r="R31" s="60">
        <v>0</v>
      </c>
      <c r="S31" s="60">
        <v>0</v>
      </c>
      <c r="T31" s="60">
        <v>0</v>
      </c>
      <c r="U31" s="60">
        <v>0</v>
      </c>
      <c r="V31" s="60">
        <v>1407566</v>
      </c>
      <c r="W31" s="60">
        <v>6593094</v>
      </c>
      <c r="X31" s="60">
        <v>-5185528</v>
      </c>
      <c r="Y31" s="61">
        <v>-78.65</v>
      </c>
      <c r="Z31" s="62">
        <v>8790792</v>
      </c>
    </row>
    <row r="32" spans="1:26" ht="12.75">
      <c r="A32" s="70" t="s">
        <v>54</v>
      </c>
      <c r="B32" s="22">
        <f>SUM(B28:B31)</f>
        <v>35999880</v>
      </c>
      <c r="C32" s="22">
        <f>SUM(C28:C31)</f>
        <v>0</v>
      </c>
      <c r="D32" s="99">
        <f aca="true" t="shared" si="5" ref="D32:Z32">SUM(D28:D31)</f>
        <v>78155048</v>
      </c>
      <c r="E32" s="100">
        <f t="shared" si="5"/>
        <v>76916840</v>
      </c>
      <c r="F32" s="100">
        <f t="shared" si="5"/>
        <v>4689085</v>
      </c>
      <c r="G32" s="100">
        <f t="shared" si="5"/>
        <v>1325856</v>
      </c>
      <c r="H32" s="100">
        <f t="shared" si="5"/>
        <v>1572369</v>
      </c>
      <c r="I32" s="100">
        <f t="shared" si="5"/>
        <v>7587310</v>
      </c>
      <c r="J32" s="100">
        <f t="shared" si="5"/>
        <v>11775221</v>
      </c>
      <c r="K32" s="100">
        <f t="shared" si="5"/>
        <v>3589231</v>
      </c>
      <c r="L32" s="100">
        <f t="shared" si="5"/>
        <v>4658211</v>
      </c>
      <c r="M32" s="100">
        <f t="shared" si="5"/>
        <v>20022663</v>
      </c>
      <c r="N32" s="100">
        <f t="shared" si="5"/>
        <v>6986549</v>
      </c>
      <c r="O32" s="100">
        <f t="shared" si="5"/>
        <v>4836741</v>
      </c>
      <c r="P32" s="100">
        <f t="shared" si="5"/>
        <v>3985758</v>
      </c>
      <c r="Q32" s="100">
        <f t="shared" si="5"/>
        <v>15809048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43419021</v>
      </c>
      <c r="W32" s="100">
        <f t="shared" si="5"/>
        <v>57687630</v>
      </c>
      <c r="X32" s="100">
        <f t="shared" si="5"/>
        <v>-14268609</v>
      </c>
      <c r="Y32" s="101">
        <f>+IF(W32&lt;&gt;0,(X32/W32)*100,0)</f>
        <v>-24.73426105388625</v>
      </c>
      <c r="Z32" s="102">
        <f t="shared" si="5"/>
        <v>76916840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65918117</v>
      </c>
      <c r="C35" s="19">
        <v>0</v>
      </c>
      <c r="D35" s="59">
        <v>76474657</v>
      </c>
      <c r="E35" s="60">
        <v>76354945</v>
      </c>
      <c r="F35" s="60">
        <v>115960269</v>
      </c>
      <c r="G35" s="60">
        <v>110754608</v>
      </c>
      <c r="H35" s="60">
        <v>109344138</v>
      </c>
      <c r="I35" s="60">
        <v>109344138</v>
      </c>
      <c r="J35" s="60">
        <v>108960563</v>
      </c>
      <c r="K35" s="60">
        <v>91238185</v>
      </c>
      <c r="L35" s="60">
        <v>106794462</v>
      </c>
      <c r="M35" s="60">
        <v>106794462</v>
      </c>
      <c r="N35" s="60">
        <v>115645911</v>
      </c>
      <c r="O35" s="60">
        <v>105917526</v>
      </c>
      <c r="P35" s="60">
        <v>118481994</v>
      </c>
      <c r="Q35" s="60">
        <v>118481994</v>
      </c>
      <c r="R35" s="60">
        <v>0</v>
      </c>
      <c r="S35" s="60">
        <v>0</v>
      </c>
      <c r="T35" s="60">
        <v>0</v>
      </c>
      <c r="U35" s="60">
        <v>0</v>
      </c>
      <c r="V35" s="60">
        <v>118481994</v>
      </c>
      <c r="W35" s="60">
        <v>57266209</v>
      </c>
      <c r="X35" s="60">
        <v>61215785</v>
      </c>
      <c r="Y35" s="61">
        <v>106.9</v>
      </c>
      <c r="Z35" s="62">
        <v>76354945</v>
      </c>
    </row>
    <row r="36" spans="1:26" ht="12.75">
      <c r="A36" s="58" t="s">
        <v>57</v>
      </c>
      <c r="B36" s="19">
        <v>572838993</v>
      </c>
      <c r="C36" s="19">
        <v>0</v>
      </c>
      <c r="D36" s="59">
        <v>584490107</v>
      </c>
      <c r="E36" s="60">
        <v>624777258</v>
      </c>
      <c r="F36" s="60">
        <v>621112591</v>
      </c>
      <c r="G36" s="60">
        <v>625548818</v>
      </c>
      <c r="H36" s="60">
        <v>630464724</v>
      </c>
      <c r="I36" s="60">
        <v>630464724</v>
      </c>
      <c r="J36" s="60">
        <v>641699204</v>
      </c>
      <c r="K36" s="60">
        <v>645535315</v>
      </c>
      <c r="L36" s="60">
        <v>659093163</v>
      </c>
      <c r="M36" s="60">
        <v>659093163</v>
      </c>
      <c r="N36" s="60">
        <v>618792522</v>
      </c>
      <c r="O36" s="60">
        <v>626952155</v>
      </c>
      <c r="P36" s="60">
        <v>635793187</v>
      </c>
      <c r="Q36" s="60">
        <v>635793187</v>
      </c>
      <c r="R36" s="60">
        <v>0</v>
      </c>
      <c r="S36" s="60">
        <v>0</v>
      </c>
      <c r="T36" s="60">
        <v>0</v>
      </c>
      <c r="U36" s="60">
        <v>0</v>
      </c>
      <c r="V36" s="60">
        <v>635793187</v>
      </c>
      <c r="W36" s="60">
        <v>468582944</v>
      </c>
      <c r="X36" s="60">
        <v>167210243</v>
      </c>
      <c r="Y36" s="61">
        <v>35.68</v>
      </c>
      <c r="Z36" s="62">
        <v>624777258</v>
      </c>
    </row>
    <row r="37" spans="1:26" ht="12.75">
      <c r="A37" s="58" t="s">
        <v>58</v>
      </c>
      <c r="B37" s="19">
        <v>44431517</v>
      </c>
      <c r="C37" s="19">
        <v>0</v>
      </c>
      <c r="D37" s="59">
        <v>30344339</v>
      </c>
      <c r="E37" s="60">
        <v>30727175</v>
      </c>
      <c r="F37" s="60">
        <v>74798094</v>
      </c>
      <c r="G37" s="60">
        <v>68114477</v>
      </c>
      <c r="H37" s="60">
        <v>68245258</v>
      </c>
      <c r="I37" s="60">
        <v>68245258</v>
      </c>
      <c r="J37" s="60">
        <v>77569752</v>
      </c>
      <c r="K37" s="60">
        <v>51117926</v>
      </c>
      <c r="L37" s="60">
        <v>58138943</v>
      </c>
      <c r="M37" s="60">
        <v>58138943</v>
      </c>
      <c r="N37" s="60">
        <v>72169507</v>
      </c>
      <c r="O37" s="60">
        <v>66371987</v>
      </c>
      <c r="P37" s="60">
        <v>79303375</v>
      </c>
      <c r="Q37" s="60">
        <v>79303375</v>
      </c>
      <c r="R37" s="60">
        <v>0</v>
      </c>
      <c r="S37" s="60">
        <v>0</v>
      </c>
      <c r="T37" s="60">
        <v>0</v>
      </c>
      <c r="U37" s="60">
        <v>0</v>
      </c>
      <c r="V37" s="60">
        <v>79303375</v>
      </c>
      <c r="W37" s="60">
        <v>23045381</v>
      </c>
      <c r="X37" s="60">
        <v>56257994</v>
      </c>
      <c r="Y37" s="61">
        <v>244.12</v>
      </c>
      <c r="Z37" s="62">
        <v>30727175</v>
      </c>
    </row>
    <row r="38" spans="1:26" ht="12.75">
      <c r="A38" s="58" t="s">
        <v>59</v>
      </c>
      <c r="B38" s="19">
        <v>16322446</v>
      </c>
      <c r="C38" s="19">
        <v>0</v>
      </c>
      <c r="D38" s="59">
        <v>16508483</v>
      </c>
      <c r="E38" s="60">
        <v>18385517</v>
      </c>
      <c r="F38" s="60">
        <v>874066</v>
      </c>
      <c r="G38" s="60">
        <v>779237</v>
      </c>
      <c r="H38" s="60">
        <v>703677</v>
      </c>
      <c r="I38" s="60">
        <v>703677</v>
      </c>
      <c r="J38" s="60">
        <v>590037</v>
      </c>
      <c r="K38" s="60">
        <v>477800</v>
      </c>
      <c r="L38" s="60">
        <v>359368</v>
      </c>
      <c r="M38" s="60">
        <v>359368</v>
      </c>
      <c r="N38" s="60">
        <v>193754</v>
      </c>
      <c r="O38" s="60">
        <v>127288</v>
      </c>
      <c r="P38" s="60">
        <v>127288</v>
      </c>
      <c r="Q38" s="60">
        <v>127288</v>
      </c>
      <c r="R38" s="60">
        <v>0</v>
      </c>
      <c r="S38" s="60">
        <v>0</v>
      </c>
      <c r="T38" s="60">
        <v>0</v>
      </c>
      <c r="U38" s="60">
        <v>0</v>
      </c>
      <c r="V38" s="60">
        <v>127288</v>
      </c>
      <c r="W38" s="60">
        <v>13789138</v>
      </c>
      <c r="X38" s="60">
        <v>-13661850</v>
      </c>
      <c r="Y38" s="61">
        <v>-99.08</v>
      </c>
      <c r="Z38" s="62">
        <v>18385517</v>
      </c>
    </row>
    <row r="39" spans="1:26" ht="12.75">
      <c r="A39" s="58" t="s">
        <v>60</v>
      </c>
      <c r="B39" s="19">
        <v>578003147</v>
      </c>
      <c r="C39" s="19">
        <v>0</v>
      </c>
      <c r="D39" s="59">
        <v>614111942</v>
      </c>
      <c r="E39" s="60">
        <v>652019511</v>
      </c>
      <c r="F39" s="60">
        <v>661400700</v>
      </c>
      <c r="G39" s="60">
        <v>667409712</v>
      </c>
      <c r="H39" s="60">
        <v>670859927</v>
      </c>
      <c r="I39" s="60">
        <v>670859927</v>
      </c>
      <c r="J39" s="60">
        <v>672499978</v>
      </c>
      <c r="K39" s="60">
        <v>685177774</v>
      </c>
      <c r="L39" s="60">
        <v>707389314</v>
      </c>
      <c r="M39" s="60">
        <v>707389314</v>
      </c>
      <c r="N39" s="60">
        <v>662075172</v>
      </c>
      <c r="O39" s="60">
        <v>666370406</v>
      </c>
      <c r="P39" s="60">
        <v>674844518</v>
      </c>
      <c r="Q39" s="60">
        <v>674844518</v>
      </c>
      <c r="R39" s="60">
        <v>0</v>
      </c>
      <c r="S39" s="60">
        <v>0</v>
      </c>
      <c r="T39" s="60">
        <v>0</v>
      </c>
      <c r="U39" s="60">
        <v>0</v>
      </c>
      <c r="V39" s="60">
        <v>674844518</v>
      </c>
      <c r="W39" s="60">
        <v>489014633</v>
      </c>
      <c r="X39" s="60">
        <v>185829885</v>
      </c>
      <c r="Y39" s="61">
        <v>38</v>
      </c>
      <c r="Z39" s="62">
        <v>652019511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43962699</v>
      </c>
      <c r="C42" s="19">
        <v>0</v>
      </c>
      <c r="D42" s="59">
        <v>79488069</v>
      </c>
      <c r="E42" s="60">
        <v>73623333</v>
      </c>
      <c r="F42" s="60">
        <v>6443555</v>
      </c>
      <c r="G42" s="60">
        <v>-300558</v>
      </c>
      <c r="H42" s="60">
        <v>2779660</v>
      </c>
      <c r="I42" s="60">
        <v>8922657</v>
      </c>
      <c r="J42" s="60">
        <v>11576544</v>
      </c>
      <c r="K42" s="60">
        <v>4020014</v>
      </c>
      <c r="L42" s="60">
        <v>24748796</v>
      </c>
      <c r="M42" s="60">
        <v>40345354</v>
      </c>
      <c r="N42" s="60">
        <v>-5611127</v>
      </c>
      <c r="O42" s="60">
        <v>-26297630</v>
      </c>
      <c r="P42" s="60">
        <v>17936979</v>
      </c>
      <c r="Q42" s="60">
        <v>-13971778</v>
      </c>
      <c r="R42" s="60">
        <v>0</v>
      </c>
      <c r="S42" s="60">
        <v>0</v>
      </c>
      <c r="T42" s="60">
        <v>0</v>
      </c>
      <c r="U42" s="60">
        <v>0</v>
      </c>
      <c r="V42" s="60">
        <v>35296233</v>
      </c>
      <c r="W42" s="60">
        <v>73416051</v>
      </c>
      <c r="X42" s="60">
        <v>-38119818</v>
      </c>
      <c r="Y42" s="61">
        <v>-51.92</v>
      </c>
      <c r="Z42" s="62">
        <v>73623333</v>
      </c>
    </row>
    <row r="43" spans="1:26" ht="12.75">
      <c r="A43" s="58" t="s">
        <v>63</v>
      </c>
      <c r="B43" s="19">
        <v>-35999880</v>
      </c>
      <c r="C43" s="19">
        <v>0</v>
      </c>
      <c r="D43" s="59">
        <v>-78155048</v>
      </c>
      <c r="E43" s="60">
        <v>-71082049</v>
      </c>
      <c r="F43" s="60">
        <v>-4689085</v>
      </c>
      <c r="G43" s="60">
        <v>-1325856</v>
      </c>
      <c r="H43" s="60">
        <v>-1572370</v>
      </c>
      <c r="I43" s="60">
        <v>-7587311</v>
      </c>
      <c r="J43" s="60">
        <v>-11775221</v>
      </c>
      <c r="K43" s="60">
        <v>-3589231</v>
      </c>
      <c r="L43" s="60">
        <v>-16610754</v>
      </c>
      <c r="M43" s="60">
        <v>-31975206</v>
      </c>
      <c r="N43" s="60">
        <v>-252666</v>
      </c>
      <c r="O43" s="60">
        <v>-4836741</v>
      </c>
      <c r="P43" s="60">
        <v>-8758536</v>
      </c>
      <c r="Q43" s="60">
        <v>-13847943</v>
      </c>
      <c r="R43" s="60">
        <v>0</v>
      </c>
      <c r="S43" s="60">
        <v>0</v>
      </c>
      <c r="T43" s="60">
        <v>0</v>
      </c>
      <c r="U43" s="60">
        <v>0</v>
      </c>
      <c r="V43" s="60">
        <v>-53410460</v>
      </c>
      <c r="W43" s="60">
        <v>-62783258</v>
      </c>
      <c r="X43" s="60">
        <v>9372798</v>
      </c>
      <c r="Y43" s="61">
        <v>-14.93</v>
      </c>
      <c r="Z43" s="62">
        <v>-71082049</v>
      </c>
    </row>
    <row r="44" spans="1:26" ht="12.75">
      <c r="A44" s="58" t="s">
        <v>64</v>
      </c>
      <c r="B44" s="19">
        <v>-949009</v>
      </c>
      <c r="C44" s="19">
        <v>0</v>
      </c>
      <c r="D44" s="59">
        <v>-397000</v>
      </c>
      <c r="E44" s="60">
        <v>-1785532</v>
      </c>
      <c r="F44" s="60">
        <v>-187217</v>
      </c>
      <c r="G44" s="60">
        <v>-192127</v>
      </c>
      <c r="H44" s="60">
        <v>-187175</v>
      </c>
      <c r="I44" s="60">
        <v>-566519</v>
      </c>
      <c r="J44" s="60">
        <v>-187196</v>
      </c>
      <c r="K44" s="60">
        <v>-6200</v>
      </c>
      <c r="L44" s="60">
        <v>-108084</v>
      </c>
      <c r="M44" s="60">
        <v>-301480</v>
      </c>
      <c r="N44" s="60">
        <v>-152533</v>
      </c>
      <c r="O44" s="60">
        <v>-57391</v>
      </c>
      <c r="P44" s="60">
        <v>-63591</v>
      </c>
      <c r="Q44" s="60">
        <v>-273515</v>
      </c>
      <c r="R44" s="60">
        <v>0</v>
      </c>
      <c r="S44" s="60">
        <v>0</v>
      </c>
      <c r="T44" s="60">
        <v>0</v>
      </c>
      <c r="U44" s="60">
        <v>0</v>
      </c>
      <c r="V44" s="60">
        <v>-1141514</v>
      </c>
      <c r="W44" s="60">
        <v>-1326532</v>
      </c>
      <c r="X44" s="60">
        <v>185018</v>
      </c>
      <c r="Y44" s="61">
        <v>-13.95</v>
      </c>
      <c r="Z44" s="62">
        <v>-1785532</v>
      </c>
    </row>
    <row r="45" spans="1:26" ht="12.75">
      <c r="A45" s="70" t="s">
        <v>65</v>
      </c>
      <c r="B45" s="22">
        <v>14883917</v>
      </c>
      <c r="C45" s="22">
        <v>0</v>
      </c>
      <c r="D45" s="99">
        <v>2162021</v>
      </c>
      <c r="E45" s="100">
        <v>2021752</v>
      </c>
      <c r="F45" s="100">
        <v>2519989</v>
      </c>
      <c r="G45" s="100">
        <v>701448</v>
      </c>
      <c r="H45" s="100">
        <v>1721563</v>
      </c>
      <c r="I45" s="100">
        <v>1721563</v>
      </c>
      <c r="J45" s="100">
        <v>1335690</v>
      </c>
      <c r="K45" s="100">
        <v>1760273</v>
      </c>
      <c r="L45" s="100">
        <v>9790231</v>
      </c>
      <c r="M45" s="100">
        <v>9790231</v>
      </c>
      <c r="N45" s="100">
        <v>3773905</v>
      </c>
      <c r="O45" s="100">
        <v>-27417857</v>
      </c>
      <c r="P45" s="100">
        <v>-18303005</v>
      </c>
      <c r="Q45" s="100">
        <v>-18303005</v>
      </c>
      <c r="R45" s="100">
        <v>0</v>
      </c>
      <c r="S45" s="100">
        <v>0</v>
      </c>
      <c r="T45" s="100">
        <v>0</v>
      </c>
      <c r="U45" s="100">
        <v>0</v>
      </c>
      <c r="V45" s="100">
        <v>-18303005</v>
      </c>
      <c r="W45" s="100">
        <v>10572261</v>
      </c>
      <c r="X45" s="100">
        <v>-28875266</v>
      </c>
      <c r="Y45" s="101">
        <v>-273.12</v>
      </c>
      <c r="Z45" s="102">
        <v>2021752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5778867</v>
      </c>
      <c r="C49" s="52">
        <v>0</v>
      </c>
      <c r="D49" s="129">
        <v>5724335</v>
      </c>
      <c r="E49" s="54">
        <v>5509198</v>
      </c>
      <c r="F49" s="54">
        <v>0</v>
      </c>
      <c r="G49" s="54">
        <v>0</v>
      </c>
      <c r="H49" s="54">
        <v>0</v>
      </c>
      <c r="I49" s="54">
        <v>5153993</v>
      </c>
      <c r="J49" s="54">
        <v>0</v>
      </c>
      <c r="K49" s="54">
        <v>0</v>
      </c>
      <c r="L49" s="54">
        <v>0</v>
      </c>
      <c r="M49" s="54">
        <v>4860533</v>
      </c>
      <c r="N49" s="54">
        <v>0</v>
      </c>
      <c r="O49" s="54">
        <v>0</v>
      </c>
      <c r="P49" s="54">
        <v>0</v>
      </c>
      <c r="Q49" s="54">
        <v>4973935</v>
      </c>
      <c r="R49" s="54">
        <v>0</v>
      </c>
      <c r="S49" s="54">
        <v>0</v>
      </c>
      <c r="T49" s="54">
        <v>0</v>
      </c>
      <c r="U49" s="54">
        <v>0</v>
      </c>
      <c r="V49" s="54">
        <v>231210191</v>
      </c>
      <c r="W49" s="54">
        <v>0</v>
      </c>
      <c r="X49" s="54">
        <v>263211052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2449604</v>
      </c>
      <c r="C51" s="52">
        <v>0</v>
      </c>
      <c r="D51" s="129">
        <v>57241</v>
      </c>
      <c r="E51" s="54">
        <v>399</v>
      </c>
      <c r="F51" s="54">
        <v>0</v>
      </c>
      <c r="G51" s="54">
        <v>0</v>
      </c>
      <c r="H51" s="54">
        <v>0</v>
      </c>
      <c r="I51" s="54">
        <v>1329</v>
      </c>
      <c r="J51" s="54">
        <v>0</v>
      </c>
      <c r="K51" s="54">
        <v>0</v>
      </c>
      <c r="L51" s="54">
        <v>0</v>
      </c>
      <c r="M51" s="54">
        <v>1860</v>
      </c>
      <c r="N51" s="54">
        <v>0</v>
      </c>
      <c r="O51" s="54">
        <v>0</v>
      </c>
      <c r="P51" s="54">
        <v>0</v>
      </c>
      <c r="Q51" s="54">
        <v>18900</v>
      </c>
      <c r="R51" s="54">
        <v>0</v>
      </c>
      <c r="S51" s="54">
        <v>0</v>
      </c>
      <c r="T51" s="54">
        <v>0</v>
      </c>
      <c r="U51" s="54">
        <v>0</v>
      </c>
      <c r="V51" s="54">
        <v>1450103</v>
      </c>
      <c r="W51" s="54">
        <v>0</v>
      </c>
      <c r="X51" s="54">
        <v>3979436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54.0962182316328</v>
      </c>
      <c r="C58" s="5">
        <f>IF(C67=0,0,+(C76/C67)*100)</f>
        <v>0</v>
      </c>
      <c r="D58" s="6">
        <f aca="true" t="shared" si="6" ref="D58:Z58">IF(D67=0,0,+(D76/D67)*100)</f>
        <v>49.73141404601266</v>
      </c>
      <c r="E58" s="7">
        <f t="shared" si="6"/>
        <v>52.27750617908873</v>
      </c>
      <c r="F58" s="7">
        <f t="shared" si="6"/>
        <v>24.493089717377835</v>
      </c>
      <c r="G58" s="7">
        <f t="shared" si="6"/>
        <v>25068.503382187148</v>
      </c>
      <c r="H58" s="7">
        <f t="shared" si="6"/>
        <v>351.4877872191105</v>
      </c>
      <c r="I58" s="7">
        <f t="shared" si="6"/>
        <v>39.88502006725241</v>
      </c>
      <c r="J58" s="7">
        <f t="shared" si="6"/>
        <v>276.2007549281082</v>
      </c>
      <c r="K58" s="7">
        <f t="shared" si="6"/>
        <v>0</v>
      </c>
      <c r="L58" s="7">
        <f t="shared" si="6"/>
        <v>41.61053337772364</v>
      </c>
      <c r="M58" s="7">
        <f t="shared" si="6"/>
        <v>230.2638964624922</v>
      </c>
      <c r="N58" s="7">
        <f t="shared" si="6"/>
        <v>45.37883062819175</v>
      </c>
      <c r="O58" s="7">
        <f t="shared" si="6"/>
        <v>42.503260077633335</v>
      </c>
      <c r="P58" s="7">
        <f t="shared" si="6"/>
        <v>70.9835310376598</v>
      </c>
      <c r="Q58" s="7">
        <f t="shared" si="6"/>
        <v>52.891965359533685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86.9275370317479</v>
      </c>
      <c r="W58" s="7">
        <f t="shared" si="6"/>
        <v>62.172958973811745</v>
      </c>
      <c r="X58" s="7">
        <f t="shared" si="6"/>
        <v>0</v>
      </c>
      <c r="Y58" s="7">
        <f t="shared" si="6"/>
        <v>0</v>
      </c>
      <c r="Z58" s="8">
        <f t="shared" si="6"/>
        <v>52.27750617908873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63.00000100640949</v>
      </c>
      <c r="E59" s="10">
        <f t="shared" si="7"/>
        <v>65.80161971720548</v>
      </c>
      <c r="F59" s="10">
        <f t="shared" si="7"/>
        <v>12.971458595961463</v>
      </c>
      <c r="G59" s="10">
        <f t="shared" si="7"/>
        <v>32086.71350030544</v>
      </c>
      <c r="H59" s="10">
        <f t="shared" si="7"/>
        <v>13442700</v>
      </c>
      <c r="I59" s="10">
        <f t="shared" si="7"/>
        <v>25.499391435703345</v>
      </c>
      <c r="J59" s="10">
        <f t="shared" si="7"/>
        <v>423.4242610634535</v>
      </c>
      <c r="K59" s="10">
        <f t="shared" si="7"/>
        <v>0</v>
      </c>
      <c r="L59" s="10">
        <f t="shared" si="7"/>
        <v>89.95261942356831</v>
      </c>
      <c r="M59" s="10">
        <f t="shared" si="7"/>
        <v>458.124500402148</v>
      </c>
      <c r="N59" s="10">
        <f t="shared" si="7"/>
        <v>101.40472084619357</v>
      </c>
      <c r="O59" s="10">
        <f t="shared" si="7"/>
        <v>109.19602728317652</v>
      </c>
      <c r="P59" s="10">
        <f t="shared" si="7"/>
        <v>100</v>
      </c>
      <c r="Q59" s="10">
        <f t="shared" si="7"/>
        <v>103.45519151306388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105.60289854002282</v>
      </c>
      <c r="W59" s="10">
        <f t="shared" si="7"/>
        <v>97.19887703913409</v>
      </c>
      <c r="X59" s="10">
        <f t="shared" si="7"/>
        <v>0</v>
      </c>
      <c r="Y59" s="10">
        <f t="shared" si="7"/>
        <v>0</v>
      </c>
      <c r="Z59" s="11">
        <f t="shared" si="7"/>
        <v>65.80161971720548</v>
      </c>
    </row>
    <row r="60" spans="1:26" ht="12.75">
      <c r="A60" s="38" t="s">
        <v>32</v>
      </c>
      <c r="B60" s="12">
        <f t="shared" si="7"/>
        <v>90.63549072620094</v>
      </c>
      <c r="C60" s="12">
        <f t="shared" si="7"/>
        <v>0</v>
      </c>
      <c r="D60" s="3">
        <f t="shared" si="7"/>
        <v>44.372770401775966</v>
      </c>
      <c r="E60" s="13">
        <f t="shared" si="7"/>
        <v>42.310841031018725</v>
      </c>
      <c r="F60" s="13">
        <f t="shared" si="7"/>
        <v>61.72955648119287</v>
      </c>
      <c r="G60" s="13">
        <f t="shared" si="7"/>
        <v>18832.025117739402</v>
      </c>
      <c r="H60" s="13">
        <f t="shared" si="7"/>
        <v>142.3758325763616</v>
      </c>
      <c r="I60" s="13">
        <f t="shared" si="7"/>
        <v>82.4356129869005</v>
      </c>
      <c r="J60" s="13">
        <f t="shared" si="7"/>
        <v>198.60490987450382</v>
      </c>
      <c r="K60" s="13">
        <f t="shared" si="7"/>
        <v>0</v>
      </c>
      <c r="L60" s="13">
        <f t="shared" si="7"/>
        <v>25.940807819400398</v>
      </c>
      <c r="M60" s="13">
        <f t="shared" si="7"/>
        <v>137.08561246756005</v>
      </c>
      <c r="N60" s="13">
        <f t="shared" si="7"/>
        <v>27.007601436966315</v>
      </c>
      <c r="O60" s="13">
        <f t="shared" si="7"/>
        <v>19.220526535885522</v>
      </c>
      <c r="P60" s="13">
        <f t="shared" si="7"/>
        <v>75.06697769658031</v>
      </c>
      <c r="Q60" s="13">
        <f t="shared" si="7"/>
        <v>39.895517053521885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79.55730647572986</v>
      </c>
      <c r="W60" s="13">
        <f t="shared" si="7"/>
        <v>61.001431563591744</v>
      </c>
      <c r="X60" s="13">
        <f t="shared" si="7"/>
        <v>0</v>
      </c>
      <c r="Y60" s="13">
        <f t="shared" si="7"/>
        <v>0</v>
      </c>
      <c r="Z60" s="14">
        <f t="shared" si="7"/>
        <v>42.310841031018725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71.64169671666694</v>
      </c>
      <c r="E61" s="13">
        <f t="shared" si="7"/>
        <v>70.34882706865167</v>
      </c>
      <c r="F61" s="13">
        <f t="shared" si="7"/>
        <v>0</v>
      </c>
      <c r="G61" s="13">
        <f t="shared" si="7"/>
        <v>0</v>
      </c>
      <c r="H61" s="13">
        <f t="shared" si="7"/>
        <v>28587.878787878788</v>
      </c>
      <c r="I61" s="13">
        <f t="shared" si="7"/>
        <v>223608.48484848483</v>
      </c>
      <c r="J61" s="13">
        <f t="shared" si="7"/>
        <v>381.92995784696416</v>
      </c>
      <c r="K61" s="13">
        <f t="shared" si="7"/>
        <v>0</v>
      </c>
      <c r="L61" s="13">
        <f t="shared" si="7"/>
        <v>47.022792044513636</v>
      </c>
      <c r="M61" s="13">
        <f t="shared" si="7"/>
        <v>255.66662458264778</v>
      </c>
      <c r="N61" s="13">
        <f t="shared" si="7"/>
        <v>32.73685360704101</v>
      </c>
      <c r="O61" s="13">
        <f t="shared" si="7"/>
        <v>28.938770117932588</v>
      </c>
      <c r="P61" s="13">
        <f t="shared" si="7"/>
        <v>100</v>
      </c>
      <c r="Q61" s="13">
        <f t="shared" si="7"/>
        <v>52.466286619296376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177.12048927635973</v>
      </c>
      <c r="W61" s="13">
        <f t="shared" si="7"/>
        <v>104.97901003596046</v>
      </c>
      <c r="X61" s="13">
        <f t="shared" si="7"/>
        <v>0</v>
      </c>
      <c r="Y61" s="13">
        <f t="shared" si="7"/>
        <v>0</v>
      </c>
      <c r="Z61" s="14">
        <f t="shared" si="7"/>
        <v>70.34882706865167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26.61103603239946</v>
      </c>
      <c r="E62" s="13">
        <f t="shared" si="7"/>
        <v>28.685672588054466</v>
      </c>
      <c r="F62" s="13">
        <f t="shared" si="7"/>
        <v>0</v>
      </c>
      <c r="G62" s="13">
        <f t="shared" si="7"/>
        <v>0</v>
      </c>
      <c r="H62" s="13">
        <f t="shared" si="7"/>
        <v>145125</v>
      </c>
      <c r="I62" s="13">
        <f t="shared" si="7"/>
        <v>472694.64285714284</v>
      </c>
      <c r="J62" s="13">
        <f t="shared" si="7"/>
        <v>61.08789217848106</v>
      </c>
      <c r="K62" s="13">
        <f t="shared" si="7"/>
        <v>0</v>
      </c>
      <c r="L62" s="13">
        <f t="shared" si="7"/>
        <v>15.322346990603075</v>
      </c>
      <c r="M62" s="13">
        <f t="shared" si="7"/>
        <v>65.41151422679886</v>
      </c>
      <c r="N62" s="13">
        <f t="shared" si="7"/>
        <v>31.891430638001246</v>
      </c>
      <c r="O62" s="13">
        <f t="shared" si="7"/>
        <v>22.456803492809932</v>
      </c>
      <c r="P62" s="13">
        <f t="shared" si="7"/>
        <v>100</v>
      </c>
      <c r="Q62" s="13">
        <f t="shared" si="7"/>
        <v>51.019963986652016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74.4914279263647</v>
      </c>
      <c r="W62" s="13">
        <f t="shared" si="7"/>
        <v>29.64249302600011</v>
      </c>
      <c r="X62" s="13">
        <f t="shared" si="7"/>
        <v>0</v>
      </c>
      <c r="Y62" s="13">
        <f t="shared" si="7"/>
        <v>0</v>
      </c>
      <c r="Z62" s="14">
        <f t="shared" si="7"/>
        <v>28.685672588054466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14.584758708355883</v>
      </c>
      <c r="E63" s="13">
        <f t="shared" si="7"/>
        <v>13.002950303581962</v>
      </c>
      <c r="F63" s="13">
        <f t="shared" si="7"/>
        <v>5218.652849740933</v>
      </c>
      <c r="G63" s="13">
        <f t="shared" si="7"/>
        <v>23426.027397260274</v>
      </c>
      <c r="H63" s="13">
        <f t="shared" si="7"/>
        <v>0</v>
      </c>
      <c r="I63" s="13">
        <f t="shared" si="7"/>
        <v>10075.172413793103</v>
      </c>
      <c r="J63" s="13">
        <f t="shared" si="7"/>
        <v>55.01987484749499</v>
      </c>
      <c r="K63" s="13">
        <f t="shared" si="7"/>
        <v>0</v>
      </c>
      <c r="L63" s="13">
        <f t="shared" si="7"/>
        <v>7.3969349240270255</v>
      </c>
      <c r="M63" s="13">
        <f t="shared" si="7"/>
        <v>67.52226358196296</v>
      </c>
      <c r="N63" s="13">
        <f t="shared" si="7"/>
        <v>22.48225705460557</v>
      </c>
      <c r="O63" s="13">
        <f t="shared" si="7"/>
        <v>7.847464949141893</v>
      </c>
      <c r="P63" s="13">
        <f t="shared" si="7"/>
        <v>22.05132233568997</v>
      </c>
      <c r="Q63" s="13">
        <f t="shared" si="7"/>
        <v>17.459098106928923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37.26530737975977</v>
      </c>
      <c r="W63" s="13">
        <f t="shared" si="7"/>
        <v>24.355992495950805</v>
      </c>
      <c r="X63" s="13">
        <f t="shared" si="7"/>
        <v>0</v>
      </c>
      <c r="Y63" s="13">
        <f t="shared" si="7"/>
        <v>0</v>
      </c>
      <c r="Z63" s="14">
        <f t="shared" si="7"/>
        <v>13.002950303581962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16.883042112441448</v>
      </c>
      <c r="E64" s="13">
        <f t="shared" si="7"/>
        <v>13.032882773750845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6.03117021550946</v>
      </c>
      <c r="K64" s="13">
        <f t="shared" si="7"/>
        <v>0</v>
      </c>
      <c r="L64" s="13">
        <f t="shared" si="7"/>
        <v>9.466977938534779</v>
      </c>
      <c r="M64" s="13">
        <f t="shared" si="7"/>
        <v>11.43666856888773</v>
      </c>
      <c r="N64" s="13">
        <f t="shared" si="7"/>
        <v>11.430524485996845</v>
      </c>
      <c r="O64" s="13">
        <f t="shared" si="7"/>
        <v>0.9474564955141596</v>
      </c>
      <c r="P64" s="13">
        <f t="shared" si="7"/>
        <v>26.105976586568087</v>
      </c>
      <c r="Q64" s="13">
        <f t="shared" si="7"/>
        <v>12.827564598258276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26.109078802756454</v>
      </c>
      <c r="W64" s="13">
        <f t="shared" si="7"/>
        <v>22.61354122776665</v>
      </c>
      <c r="X64" s="13">
        <f t="shared" si="7"/>
        <v>0</v>
      </c>
      <c r="Y64" s="13">
        <f t="shared" si="7"/>
        <v>0</v>
      </c>
      <c r="Z64" s="14">
        <f t="shared" si="7"/>
        <v>13.032882773750845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23.313454580081704</v>
      </c>
      <c r="E66" s="16">
        <f t="shared" si="7"/>
        <v>29.832548185692616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0.028989126847499356</v>
      </c>
      <c r="M66" s="16">
        <f t="shared" si="7"/>
        <v>0.5497899403269974</v>
      </c>
      <c r="N66" s="16">
        <f t="shared" si="7"/>
        <v>0.3311926142901018</v>
      </c>
      <c r="O66" s="16">
        <f t="shared" si="7"/>
        <v>0.9980055762229311</v>
      </c>
      <c r="P66" s="16">
        <f t="shared" si="7"/>
        <v>0</v>
      </c>
      <c r="Q66" s="16">
        <f t="shared" si="7"/>
        <v>0.4355094402593687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2.303633053753113</v>
      </c>
      <c r="W66" s="16">
        <f t="shared" si="7"/>
        <v>0.6299625607212798</v>
      </c>
      <c r="X66" s="16">
        <f t="shared" si="7"/>
        <v>0</v>
      </c>
      <c r="Y66" s="16">
        <f t="shared" si="7"/>
        <v>0</v>
      </c>
      <c r="Z66" s="17">
        <f t="shared" si="7"/>
        <v>29.832548185692616</v>
      </c>
    </row>
    <row r="67" spans="1:26" ht="12.75" hidden="1">
      <c r="A67" s="41" t="s">
        <v>286</v>
      </c>
      <c r="B67" s="24">
        <v>105722895</v>
      </c>
      <c r="C67" s="24"/>
      <c r="D67" s="25">
        <v>80761297</v>
      </c>
      <c r="E67" s="26">
        <v>101551382</v>
      </c>
      <c r="F67" s="26">
        <v>20654148</v>
      </c>
      <c r="G67" s="26">
        <v>7096</v>
      </c>
      <c r="H67" s="26">
        <v>450266</v>
      </c>
      <c r="I67" s="26">
        <v>21111510</v>
      </c>
      <c r="J67" s="26">
        <v>5276264</v>
      </c>
      <c r="K67" s="26"/>
      <c r="L67" s="26">
        <v>5965266</v>
      </c>
      <c r="M67" s="26">
        <v>11241530</v>
      </c>
      <c r="N67" s="26">
        <v>6106766</v>
      </c>
      <c r="O67" s="26">
        <v>6047402</v>
      </c>
      <c r="P67" s="26">
        <v>6008636</v>
      </c>
      <c r="Q67" s="26">
        <v>18162804</v>
      </c>
      <c r="R67" s="26"/>
      <c r="S67" s="26"/>
      <c r="T67" s="26"/>
      <c r="U67" s="26"/>
      <c r="V67" s="26">
        <v>50515844</v>
      </c>
      <c r="W67" s="26">
        <v>68794083</v>
      </c>
      <c r="X67" s="26"/>
      <c r="Y67" s="25"/>
      <c r="Z67" s="27">
        <v>101551382</v>
      </c>
    </row>
    <row r="68" spans="1:26" ht="12.75" hidden="1">
      <c r="A68" s="37" t="s">
        <v>31</v>
      </c>
      <c r="B68" s="19">
        <v>43690097</v>
      </c>
      <c r="C68" s="19"/>
      <c r="D68" s="20">
        <v>35770728</v>
      </c>
      <c r="E68" s="21">
        <v>46486263</v>
      </c>
      <c r="F68" s="21">
        <v>15889863</v>
      </c>
      <c r="G68" s="21">
        <v>3274</v>
      </c>
      <c r="H68" s="21">
        <v>7</v>
      </c>
      <c r="I68" s="21">
        <v>15893144</v>
      </c>
      <c r="J68" s="21">
        <v>1820860</v>
      </c>
      <c r="K68" s="21"/>
      <c r="L68" s="21">
        <v>1823321</v>
      </c>
      <c r="M68" s="21">
        <v>3644181</v>
      </c>
      <c r="N68" s="21">
        <v>1820860</v>
      </c>
      <c r="O68" s="21">
        <v>1743492</v>
      </c>
      <c r="P68" s="21">
        <v>1816247</v>
      </c>
      <c r="Q68" s="21">
        <v>5380599</v>
      </c>
      <c r="R68" s="21"/>
      <c r="S68" s="21"/>
      <c r="T68" s="21"/>
      <c r="U68" s="21"/>
      <c r="V68" s="21">
        <v>24917924</v>
      </c>
      <c r="W68" s="21">
        <v>26754984</v>
      </c>
      <c r="X68" s="21"/>
      <c r="Y68" s="20"/>
      <c r="Z68" s="23">
        <v>46486263</v>
      </c>
    </row>
    <row r="69" spans="1:26" ht="12.75" hidden="1">
      <c r="A69" s="38" t="s">
        <v>32</v>
      </c>
      <c r="B69" s="19">
        <v>51692084</v>
      </c>
      <c r="C69" s="19"/>
      <c r="D69" s="20">
        <v>33901007</v>
      </c>
      <c r="E69" s="21">
        <v>48664412</v>
      </c>
      <c r="F69" s="21">
        <v>4764285</v>
      </c>
      <c r="G69" s="21">
        <v>3822</v>
      </c>
      <c r="H69" s="21">
        <v>450259</v>
      </c>
      <c r="I69" s="21">
        <v>5218366</v>
      </c>
      <c r="J69" s="21">
        <v>3455404</v>
      </c>
      <c r="K69" s="21"/>
      <c r="L69" s="21">
        <v>3245057</v>
      </c>
      <c r="M69" s="21">
        <v>6700461</v>
      </c>
      <c r="N69" s="21">
        <v>3413302</v>
      </c>
      <c r="O69" s="21">
        <v>3421951</v>
      </c>
      <c r="P69" s="21">
        <v>3262280</v>
      </c>
      <c r="Q69" s="21">
        <v>10097533</v>
      </c>
      <c r="R69" s="21"/>
      <c r="S69" s="21"/>
      <c r="T69" s="21"/>
      <c r="U69" s="21"/>
      <c r="V69" s="21">
        <v>22016360</v>
      </c>
      <c r="W69" s="21">
        <v>27332352</v>
      </c>
      <c r="X69" s="21"/>
      <c r="Y69" s="20"/>
      <c r="Z69" s="23">
        <v>48664412</v>
      </c>
    </row>
    <row r="70" spans="1:26" ht="12.75" hidden="1">
      <c r="A70" s="39" t="s">
        <v>103</v>
      </c>
      <c r="B70" s="19">
        <v>22750120</v>
      </c>
      <c r="C70" s="19"/>
      <c r="D70" s="20">
        <v>15237382</v>
      </c>
      <c r="E70" s="21">
        <v>21213262</v>
      </c>
      <c r="F70" s="21"/>
      <c r="G70" s="21"/>
      <c r="H70" s="21">
        <v>1320</v>
      </c>
      <c r="I70" s="21">
        <v>1320</v>
      </c>
      <c r="J70" s="21">
        <v>1603206</v>
      </c>
      <c r="K70" s="21"/>
      <c r="L70" s="21">
        <v>1311598</v>
      </c>
      <c r="M70" s="21">
        <v>2914804</v>
      </c>
      <c r="N70" s="21">
        <v>1418545</v>
      </c>
      <c r="O70" s="21">
        <v>1468466</v>
      </c>
      <c r="P70" s="21">
        <v>1315623</v>
      </c>
      <c r="Q70" s="21">
        <v>4202634</v>
      </c>
      <c r="R70" s="21"/>
      <c r="S70" s="21"/>
      <c r="T70" s="21"/>
      <c r="U70" s="21"/>
      <c r="V70" s="21">
        <v>7118758</v>
      </c>
      <c r="W70" s="21">
        <v>11901402</v>
      </c>
      <c r="X70" s="21"/>
      <c r="Y70" s="20"/>
      <c r="Z70" s="23">
        <v>21213262</v>
      </c>
    </row>
    <row r="71" spans="1:26" ht="12.75" hidden="1">
      <c r="A71" s="39" t="s">
        <v>104</v>
      </c>
      <c r="B71" s="19">
        <v>16350188</v>
      </c>
      <c r="C71" s="19"/>
      <c r="D71" s="20">
        <v>10652524</v>
      </c>
      <c r="E71" s="21">
        <v>13358749</v>
      </c>
      <c r="F71" s="21"/>
      <c r="G71" s="21"/>
      <c r="H71" s="21">
        <v>168</v>
      </c>
      <c r="I71" s="21">
        <v>168</v>
      </c>
      <c r="J71" s="21">
        <v>1027179</v>
      </c>
      <c r="K71" s="21"/>
      <c r="L71" s="21">
        <v>852513</v>
      </c>
      <c r="M71" s="21">
        <v>1879692</v>
      </c>
      <c r="N71" s="21">
        <v>915249</v>
      </c>
      <c r="O71" s="21">
        <v>873566</v>
      </c>
      <c r="P71" s="21">
        <v>866867</v>
      </c>
      <c r="Q71" s="21">
        <v>2655682</v>
      </c>
      <c r="R71" s="21"/>
      <c r="S71" s="21"/>
      <c r="T71" s="21"/>
      <c r="U71" s="21"/>
      <c r="V71" s="21">
        <v>4535542</v>
      </c>
      <c r="W71" s="21">
        <v>9219960</v>
      </c>
      <c r="X71" s="21"/>
      <c r="Y71" s="20"/>
      <c r="Z71" s="23">
        <v>13358749</v>
      </c>
    </row>
    <row r="72" spans="1:26" ht="12.75" hidden="1">
      <c r="A72" s="39" t="s">
        <v>105</v>
      </c>
      <c r="B72" s="19">
        <v>4411433</v>
      </c>
      <c r="C72" s="19"/>
      <c r="D72" s="20">
        <v>2644041</v>
      </c>
      <c r="E72" s="21">
        <v>5519432</v>
      </c>
      <c r="F72" s="21">
        <v>579</v>
      </c>
      <c r="G72" s="21">
        <v>146</v>
      </c>
      <c r="H72" s="21"/>
      <c r="I72" s="21">
        <v>725</v>
      </c>
      <c r="J72" s="21">
        <v>127045</v>
      </c>
      <c r="K72" s="21"/>
      <c r="L72" s="21">
        <v>382307</v>
      </c>
      <c r="M72" s="21">
        <v>509352</v>
      </c>
      <c r="N72" s="21">
        <v>381701</v>
      </c>
      <c r="O72" s="21">
        <v>381945</v>
      </c>
      <c r="P72" s="21">
        <v>381900</v>
      </c>
      <c r="Q72" s="21">
        <v>1145546</v>
      </c>
      <c r="R72" s="21"/>
      <c r="S72" s="21"/>
      <c r="T72" s="21"/>
      <c r="U72" s="21"/>
      <c r="V72" s="21">
        <v>1655623</v>
      </c>
      <c r="W72" s="21">
        <v>2387511</v>
      </c>
      <c r="X72" s="21"/>
      <c r="Y72" s="20"/>
      <c r="Z72" s="23">
        <v>5519432</v>
      </c>
    </row>
    <row r="73" spans="1:26" ht="12.75" hidden="1">
      <c r="A73" s="39" t="s">
        <v>106</v>
      </c>
      <c r="B73" s="19">
        <v>8180343</v>
      </c>
      <c r="C73" s="19"/>
      <c r="D73" s="20">
        <v>5367060</v>
      </c>
      <c r="E73" s="21">
        <v>8572969</v>
      </c>
      <c r="F73" s="21"/>
      <c r="G73" s="21"/>
      <c r="H73" s="21"/>
      <c r="I73" s="21"/>
      <c r="J73" s="21">
        <v>697974</v>
      </c>
      <c r="K73" s="21"/>
      <c r="L73" s="21">
        <v>698639</v>
      </c>
      <c r="M73" s="21">
        <v>1396613</v>
      </c>
      <c r="N73" s="21">
        <v>697807</v>
      </c>
      <c r="O73" s="21">
        <v>697974</v>
      </c>
      <c r="P73" s="21">
        <v>697890</v>
      </c>
      <c r="Q73" s="21">
        <v>2093671</v>
      </c>
      <c r="R73" s="21"/>
      <c r="S73" s="21"/>
      <c r="T73" s="21"/>
      <c r="U73" s="21"/>
      <c r="V73" s="21">
        <v>3490284</v>
      </c>
      <c r="W73" s="21">
        <v>3823479</v>
      </c>
      <c r="X73" s="21"/>
      <c r="Y73" s="20"/>
      <c r="Z73" s="23">
        <v>8572969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4763706</v>
      </c>
      <c r="G74" s="21">
        <v>3676</v>
      </c>
      <c r="H74" s="21">
        <v>448771</v>
      </c>
      <c r="I74" s="21">
        <v>5216153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5216153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10340714</v>
      </c>
      <c r="C75" s="28"/>
      <c r="D75" s="29">
        <v>11089562</v>
      </c>
      <c r="E75" s="30">
        <v>6400707</v>
      </c>
      <c r="F75" s="30"/>
      <c r="G75" s="30"/>
      <c r="H75" s="30"/>
      <c r="I75" s="30"/>
      <c r="J75" s="30"/>
      <c r="K75" s="30"/>
      <c r="L75" s="30">
        <v>896888</v>
      </c>
      <c r="M75" s="30">
        <v>896888</v>
      </c>
      <c r="N75" s="30">
        <v>872604</v>
      </c>
      <c r="O75" s="30">
        <v>881959</v>
      </c>
      <c r="P75" s="30">
        <v>930109</v>
      </c>
      <c r="Q75" s="30">
        <v>2684672</v>
      </c>
      <c r="R75" s="30"/>
      <c r="S75" s="30"/>
      <c r="T75" s="30"/>
      <c r="U75" s="30"/>
      <c r="V75" s="30">
        <v>3581560</v>
      </c>
      <c r="W75" s="30">
        <v>14706747</v>
      </c>
      <c r="X75" s="30"/>
      <c r="Y75" s="29"/>
      <c r="Z75" s="31">
        <v>6400707</v>
      </c>
    </row>
    <row r="76" spans="1:26" ht="12.75" hidden="1">
      <c r="A76" s="42" t="s">
        <v>287</v>
      </c>
      <c r="B76" s="32">
        <v>57192088</v>
      </c>
      <c r="C76" s="32"/>
      <c r="D76" s="33">
        <v>40163735</v>
      </c>
      <c r="E76" s="34">
        <v>53088530</v>
      </c>
      <c r="F76" s="34">
        <v>5058839</v>
      </c>
      <c r="G76" s="34">
        <v>1778861</v>
      </c>
      <c r="H76" s="34">
        <v>1582630</v>
      </c>
      <c r="I76" s="34">
        <v>8420330</v>
      </c>
      <c r="J76" s="34">
        <v>14573081</v>
      </c>
      <c r="K76" s="34">
        <v>8829925</v>
      </c>
      <c r="L76" s="34">
        <v>2482179</v>
      </c>
      <c r="M76" s="34">
        <v>25885185</v>
      </c>
      <c r="N76" s="34">
        <v>2771179</v>
      </c>
      <c r="O76" s="34">
        <v>2570343</v>
      </c>
      <c r="P76" s="34">
        <v>4265142</v>
      </c>
      <c r="Q76" s="34">
        <v>9606664</v>
      </c>
      <c r="R76" s="34"/>
      <c r="S76" s="34"/>
      <c r="T76" s="34"/>
      <c r="U76" s="34"/>
      <c r="V76" s="34">
        <v>43912179</v>
      </c>
      <c r="W76" s="34">
        <v>42771317</v>
      </c>
      <c r="X76" s="34"/>
      <c r="Y76" s="33"/>
      <c r="Z76" s="35">
        <v>53088530</v>
      </c>
    </row>
    <row r="77" spans="1:26" ht="12.75" hidden="1">
      <c r="A77" s="37" t="s">
        <v>31</v>
      </c>
      <c r="B77" s="19"/>
      <c r="C77" s="19"/>
      <c r="D77" s="20">
        <v>22535559</v>
      </c>
      <c r="E77" s="21">
        <v>30588714</v>
      </c>
      <c r="F77" s="21">
        <v>2061147</v>
      </c>
      <c r="G77" s="21">
        <v>1050519</v>
      </c>
      <c r="H77" s="21">
        <v>940989</v>
      </c>
      <c r="I77" s="21">
        <v>4052655</v>
      </c>
      <c r="J77" s="21">
        <v>7709963</v>
      </c>
      <c r="K77" s="21">
        <v>7344798</v>
      </c>
      <c r="L77" s="21">
        <v>1640125</v>
      </c>
      <c r="M77" s="21">
        <v>16694886</v>
      </c>
      <c r="N77" s="21">
        <v>1846438</v>
      </c>
      <c r="O77" s="21">
        <v>1903824</v>
      </c>
      <c r="P77" s="21">
        <v>1816247</v>
      </c>
      <c r="Q77" s="21">
        <v>5566509</v>
      </c>
      <c r="R77" s="21"/>
      <c r="S77" s="21"/>
      <c r="T77" s="21"/>
      <c r="U77" s="21"/>
      <c r="V77" s="21">
        <v>26314050</v>
      </c>
      <c r="W77" s="21">
        <v>26005544</v>
      </c>
      <c r="X77" s="21"/>
      <c r="Y77" s="20"/>
      <c r="Z77" s="23">
        <v>30588714</v>
      </c>
    </row>
    <row r="78" spans="1:26" ht="12.75" hidden="1">
      <c r="A78" s="38" t="s">
        <v>32</v>
      </c>
      <c r="B78" s="19">
        <v>46851374</v>
      </c>
      <c r="C78" s="19"/>
      <c r="D78" s="20">
        <v>15042816</v>
      </c>
      <c r="E78" s="21">
        <v>20590322</v>
      </c>
      <c r="F78" s="21">
        <v>2940972</v>
      </c>
      <c r="G78" s="21">
        <v>719760</v>
      </c>
      <c r="H78" s="21">
        <v>641060</v>
      </c>
      <c r="I78" s="21">
        <v>4301792</v>
      </c>
      <c r="J78" s="21">
        <v>6862602</v>
      </c>
      <c r="K78" s="21">
        <v>1480972</v>
      </c>
      <c r="L78" s="21">
        <v>841794</v>
      </c>
      <c r="M78" s="21">
        <v>9185368</v>
      </c>
      <c r="N78" s="21">
        <v>921851</v>
      </c>
      <c r="O78" s="21">
        <v>657717</v>
      </c>
      <c r="P78" s="21">
        <v>2448895</v>
      </c>
      <c r="Q78" s="21">
        <v>4028463</v>
      </c>
      <c r="R78" s="21"/>
      <c r="S78" s="21"/>
      <c r="T78" s="21"/>
      <c r="U78" s="21"/>
      <c r="V78" s="21">
        <v>17515623</v>
      </c>
      <c r="W78" s="21">
        <v>16673126</v>
      </c>
      <c r="X78" s="21"/>
      <c r="Y78" s="20"/>
      <c r="Z78" s="23">
        <v>20590322</v>
      </c>
    </row>
    <row r="79" spans="1:26" ht="12.75" hidden="1">
      <c r="A79" s="39" t="s">
        <v>103</v>
      </c>
      <c r="B79" s="19"/>
      <c r="C79" s="19"/>
      <c r="D79" s="20">
        <v>10916319</v>
      </c>
      <c r="E79" s="21">
        <v>14923281</v>
      </c>
      <c r="F79" s="21">
        <v>2268638</v>
      </c>
      <c r="G79" s="21">
        <v>305634</v>
      </c>
      <c r="H79" s="21">
        <v>377360</v>
      </c>
      <c r="I79" s="21">
        <v>2951632</v>
      </c>
      <c r="J79" s="21">
        <v>6123124</v>
      </c>
      <c r="K79" s="21">
        <v>712307</v>
      </c>
      <c r="L79" s="21">
        <v>616750</v>
      </c>
      <c r="M79" s="21">
        <v>7452181</v>
      </c>
      <c r="N79" s="21">
        <v>464387</v>
      </c>
      <c r="O79" s="21">
        <v>424956</v>
      </c>
      <c r="P79" s="21">
        <v>1315623</v>
      </c>
      <c r="Q79" s="21">
        <v>2204966</v>
      </c>
      <c r="R79" s="21"/>
      <c r="S79" s="21"/>
      <c r="T79" s="21"/>
      <c r="U79" s="21"/>
      <c r="V79" s="21">
        <v>12608779</v>
      </c>
      <c r="W79" s="21">
        <v>12493974</v>
      </c>
      <c r="X79" s="21"/>
      <c r="Y79" s="20"/>
      <c r="Z79" s="23">
        <v>14923281</v>
      </c>
    </row>
    <row r="80" spans="1:26" ht="12.75" hidden="1">
      <c r="A80" s="39" t="s">
        <v>104</v>
      </c>
      <c r="B80" s="19"/>
      <c r="C80" s="19"/>
      <c r="D80" s="20">
        <v>2834747</v>
      </c>
      <c r="E80" s="21">
        <v>3832047</v>
      </c>
      <c r="F80" s="21">
        <v>213722</v>
      </c>
      <c r="G80" s="21">
        <v>336595</v>
      </c>
      <c r="H80" s="21">
        <v>243810</v>
      </c>
      <c r="I80" s="21">
        <v>794127</v>
      </c>
      <c r="J80" s="21">
        <v>627482</v>
      </c>
      <c r="K80" s="21">
        <v>471428</v>
      </c>
      <c r="L80" s="21">
        <v>130625</v>
      </c>
      <c r="M80" s="21">
        <v>1229535</v>
      </c>
      <c r="N80" s="21">
        <v>291886</v>
      </c>
      <c r="O80" s="21">
        <v>196175</v>
      </c>
      <c r="P80" s="21">
        <v>866867</v>
      </c>
      <c r="Q80" s="21">
        <v>1354928</v>
      </c>
      <c r="R80" s="21"/>
      <c r="S80" s="21"/>
      <c r="T80" s="21"/>
      <c r="U80" s="21"/>
      <c r="V80" s="21">
        <v>3378590</v>
      </c>
      <c r="W80" s="21">
        <v>2733026</v>
      </c>
      <c r="X80" s="21"/>
      <c r="Y80" s="20"/>
      <c r="Z80" s="23">
        <v>3832047</v>
      </c>
    </row>
    <row r="81" spans="1:26" ht="12.75" hidden="1">
      <c r="A81" s="39" t="s">
        <v>105</v>
      </c>
      <c r="B81" s="19"/>
      <c r="C81" s="19"/>
      <c r="D81" s="20">
        <v>385627</v>
      </c>
      <c r="E81" s="21">
        <v>717689</v>
      </c>
      <c r="F81" s="21">
        <v>30216</v>
      </c>
      <c r="G81" s="21">
        <v>34202</v>
      </c>
      <c r="H81" s="21">
        <v>8627</v>
      </c>
      <c r="I81" s="21">
        <v>73045</v>
      </c>
      <c r="J81" s="21">
        <v>69900</v>
      </c>
      <c r="K81" s="21">
        <v>245747</v>
      </c>
      <c r="L81" s="21">
        <v>28279</v>
      </c>
      <c r="M81" s="21">
        <v>343926</v>
      </c>
      <c r="N81" s="21">
        <v>85815</v>
      </c>
      <c r="O81" s="21">
        <v>29973</v>
      </c>
      <c r="P81" s="21">
        <v>84214</v>
      </c>
      <c r="Q81" s="21">
        <v>200002</v>
      </c>
      <c r="R81" s="21"/>
      <c r="S81" s="21"/>
      <c r="T81" s="21"/>
      <c r="U81" s="21"/>
      <c r="V81" s="21">
        <v>616973</v>
      </c>
      <c r="W81" s="21">
        <v>581502</v>
      </c>
      <c r="X81" s="21"/>
      <c r="Y81" s="20"/>
      <c r="Z81" s="23">
        <v>717689</v>
      </c>
    </row>
    <row r="82" spans="1:26" ht="12.75" hidden="1">
      <c r="A82" s="39" t="s">
        <v>106</v>
      </c>
      <c r="B82" s="19"/>
      <c r="C82" s="19"/>
      <c r="D82" s="20">
        <v>906123</v>
      </c>
      <c r="E82" s="21">
        <v>1117305</v>
      </c>
      <c r="F82" s="21">
        <v>428396</v>
      </c>
      <c r="G82" s="21">
        <v>43329</v>
      </c>
      <c r="H82" s="21">
        <v>11263</v>
      </c>
      <c r="I82" s="21">
        <v>482988</v>
      </c>
      <c r="J82" s="21">
        <v>42096</v>
      </c>
      <c r="K82" s="21">
        <v>51490</v>
      </c>
      <c r="L82" s="21">
        <v>66140</v>
      </c>
      <c r="M82" s="21">
        <v>159726</v>
      </c>
      <c r="N82" s="21">
        <v>79763</v>
      </c>
      <c r="O82" s="21">
        <v>6613</v>
      </c>
      <c r="P82" s="21">
        <v>182191</v>
      </c>
      <c r="Q82" s="21">
        <v>268567</v>
      </c>
      <c r="R82" s="21"/>
      <c r="S82" s="21"/>
      <c r="T82" s="21"/>
      <c r="U82" s="21"/>
      <c r="V82" s="21">
        <v>911281</v>
      </c>
      <c r="W82" s="21">
        <v>864624</v>
      </c>
      <c r="X82" s="21"/>
      <c r="Y82" s="20"/>
      <c r="Z82" s="23">
        <v>1117305</v>
      </c>
    </row>
    <row r="83" spans="1:26" ht="12.75" hidden="1">
      <c r="A83" s="39" t="s">
        <v>107</v>
      </c>
      <c r="B83" s="19">
        <v>46851374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10340714</v>
      </c>
      <c r="C84" s="28"/>
      <c r="D84" s="29">
        <v>2585360</v>
      </c>
      <c r="E84" s="30">
        <v>1909494</v>
      </c>
      <c r="F84" s="30">
        <v>56720</v>
      </c>
      <c r="G84" s="30">
        <v>8582</v>
      </c>
      <c r="H84" s="30">
        <v>581</v>
      </c>
      <c r="I84" s="30">
        <v>65883</v>
      </c>
      <c r="J84" s="30">
        <v>516</v>
      </c>
      <c r="K84" s="30">
        <v>4155</v>
      </c>
      <c r="L84" s="30">
        <v>260</v>
      </c>
      <c r="M84" s="30">
        <v>4931</v>
      </c>
      <c r="N84" s="30">
        <v>2890</v>
      </c>
      <c r="O84" s="30">
        <v>8802</v>
      </c>
      <c r="P84" s="30"/>
      <c r="Q84" s="30">
        <v>11692</v>
      </c>
      <c r="R84" s="30"/>
      <c r="S84" s="30"/>
      <c r="T84" s="30"/>
      <c r="U84" s="30"/>
      <c r="V84" s="30">
        <v>82506</v>
      </c>
      <c r="W84" s="30">
        <v>92647</v>
      </c>
      <c r="X84" s="30"/>
      <c r="Y84" s="29"/>
      <c r="Z84" s="31">
        <v>1909494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3264948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230801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230801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55670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55670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1006199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1006199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1860000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1860000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112278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112278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708944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593978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110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93064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21792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3973892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84159448</v>
      </c>
      <c r="D5" s="153">
        <f>SUM(D6:D8)</f>
        <v>0</v>
      </c>
      <c r="E5" s="154">
        <f t="shared" si="0"/>
        <v>70189100</v>
      </c>
      <c r="F5" s="100">
        <f t="shared" si="0"/>
        <v>76708989</v>
      </c>
      <c r="G5" s="100">
        <f t="shared" si="0"/>
        <v>29684374</v>
      </c>
      <c r="H5" s="100">
        <f t="shared" si="0"/>
        <v>89647</v>
      </c>
      <c r="I5" s="100">
        <f t="shared" si="0"/>
        <v>798174</v>
      </c>
      <c r="J5" s="100">
        <f t="shared" si="0"/>
        <v>30572195</v>
      </c>
      <c r="K5" s="100">
        <f t="shared" si="0"/>
        <v>2135502</v>
      </c>
      <c r="L5" s="100">
        <f t="shared" si="0"/>
        <v>0</v>
      </c>
      <c r="M5" s="100">
        <f t="shared" si="0"/>
        <v>16751441</v>
      </c>
      <c r="N5" s="100">
        <f t="shared" si="0"/>
        <v>18886943</v>
      </c>
      <c r="O5" s="100">
        <f t="shared" si="0"/>
        <v>2183626</v>
      </c>
      <c r="P5" s="100">
        <f t="shared" si="0"/>
        <v>2433356</v>
      </c>
      <c r="Q5" s="100">
        <f t="shared" si="0"/>
        <v>11088827</v>
      </c>
      <c r="R5" s="100">
        <f t="shared" si="0"/>
        <v>15705809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65164947</v>
      </c>
      <c r="X5" s="100">
        <f t="shared" si="0"/>
        <v>56815515</v>
      </c>
      <c r="Y5" s="100">
        <f t="shared" si="0"/>
        <v>8349432</v>
      </c>
      <c r="Z5" s="137">
        <f>+IF(X5&lt;&gt;0,+(Y5/X5)*100,0)</f>
        <v>14.69569007690945</v>
      </c>
      <c r="AA5" s="153">
        <f>SUM(AA6:AA8)</f>
        <v>76708989</v>
      </c>
    </row>
    <row r="6" spans="1:27" ht="12.75">
      <c r="A6" s="138" t="s">
        <v>75</v>
      </c>
      <c r="B6" s="136"/>
      <c r="C6" s="155">
        <v>15779145</v>
      </c>
      <c r="D6" s="155"/>
      <c r="E6" s="156">
        <v>11620182</v>
      </c>
      <c r="F6" s="60">
        <v>6797988</v>
      </c>
      <c r="G6" s="60">
        <v>4317714</v>
      </c>
      <c r="H6" s="60"/>
      <c r="I6" s="60"/>
      <c r="J6" s="60">
        <v>4317714</v>
      </c>
      <c r="K6" s="60"/>
      <c r="L6" s="60"/>
      <c r="M6" s="60">
        <v>4357800</v>
      </c>
      <c r="N6" s="60">
        <v>4357800</v>
      </c>
      <c r="O6" s="60"/>
      <c r="P6" s="60"/>
      <c r="Q6" s="60">
        <v>3268200</v>
      </c>
      <c r="R6" s="60">
        <v>3268200</v>
      </c>
      <c r="S6" s="60"/>
      <c r="T6" s="60"/>
      <c r="U6" s="60"/>
      <c r="V6" s="60"/>
      <c r="W6" s="60">
        <v>11943714</v>
      </c>
      <c r="X6" s="60">
        <v>10828755</v>
      </c>
      <c r="Y6" s="60">
        <v>1114959</v>
      </c>
      <c r="Z6" s="140">
        <v>10.3</v>
      </c>
      <c r="AA6" s="155">
        <v>6797988</v>
      </c>
    </row>
    <row r="7" spans="1:27" ht="12.75">
      <c r="A7" s="138" t="s">
        <v>76</v>
      </c>
      <c r="B7" s="136"/>
      <c r="C7" s="157">
        <v>65659156</v>
      </c>
      <c r="D7" s="157"/>
      <c r="E7" s="158">
        <v>58568918</v>
      </c>
      <c r="F7" s="159">
        <v>67619615</v>
      </c>
      <c r="G7" s="159">
        <v>22358699</v>
      </c>
      <c r="H7" s="159">
        <v>89647</v>
      </c>
      <c r="I7" s="159">
        <v>798174</v>
      </c>
      <c r="J7" s="159">
        <v>23246520</v>
      </c>
      <c r="K7" s="159">
        <v>2135502</v>
      </c>
      <c r="L7" s="159"/>
      <c r="M7" s="159">
        <v>7817951</v>
      </c>
      <c r="N7" s="159">
        <v>9953453</v>
      </c>
      <c r="O7" s="159">
        <v>2183626</v>
      </c>
      <c r="P7" s="159">
        <v>2433356</v>
      </c>
      <c r="Q7" s="159">
        <v>4389017</v>
      </c>
      <c r="R7" s="159">
        <v>9005999</v>
      </c>
      <c r="S7" s="159"/>
      <c r="T7" s="159"/>
      <c r="U7" s="159"/>
      <c r="V7" s="159"/>
      <c r="W7" s="159">
        <v>42205972</v>
      </c>
      <c r="X7" s="159">
        <v>45986760</v>
      </c>
      <c r="Y7" s="159">
        <v>-3780788</v>
      </c>
      <c r="Z7" s="141">
        <v>-8.22</v>
      </c>
      <c r="AA7" s="157">
        <v>67619615</v>
      </c>
    </row>
    <row r="8" spans="1:27" ht="12.75">
      <c r="A8" s="138" t="s">
        <v>77</v>
      </c>
      <c r="B8" s="136"/>
      <c r="C8" s="155">
        <v>2721147</v>
      </c>
      <c r="D8" s="155"/>
      <c r="E8" s="156"/>
      <c r="F8" s="60">
        <v>2291386</v>
      </c>
      <c r="G8" s="60">
        <v>3007961</v>
      </c>
      <c r="H8" s="60"/>
      <c r="I8" s="60"/>
      <c r="J8" s="60">
        <v>3007961</v>
      </c>
      <c r="K8" s="60"/>
      <c r="L8" s="60"/>
      <c r="M8" s="60">
        <v>4575690</v>
      </c>
      <c r="N8" s="60">
        <v>4575690</v>
      </c>
      <c r="O8" s="60"/>
      <c r="P8" s="60"/>
      <c r="Q8" s="60">
        <v>3431610</v>
      </c>
      <c r="R8" s="60">
        <v>3431610</v>
      </c>
      <c r="S8" s="60"/>
      <c r="T8" s="60"/>
      <c r="U8" s="60"/>
      <c r="V8" s="60"/>
      <c r="W8" s="60">
        <v>11015261</v>
      </c>
      <c r="X8" s="60"/>
      <c r="Y8" s="60">
        <v>11015261</v>
      </c>
      <c r="Z8" s="140">
        <v>0</v>
      </c>
      <c r="AA8" s="155">
        <v>2291386</v>
      </c>
    </row>
    <row r="9" spans="1:27" ht="12.75">
      <c r="A9" s="135" t="s">
        <v>78</v>
      </c>
      <c r="B9" s="136"/>
      <c r="C9" s="153">
        <f aca="true" t="shared" si="1" ref="C9:Y9">SUM(C10:C14)</f>
        <v>16029031</v>
      </c>
      <c r="D9" s="153">
        <f>SUM(D10:D14)</f>
        <v>0</v>
      </c>
      <c r="E9" s="154">
        <f t="shared" si="1"/>
        <v>9116752</v>
      </c>
      <c r="F9" s="100">
        <f t="shared" si="1"/>
        <v>18922867</v>
      </c>
      <c r="G9" s="100">
        <f t="shared" si="1"/>
        <v>7072448</v>
      </c>
      <c r="H9" s="100">
        <f t="shared" si="1"/>
        <v>18465</v>
      </c>
      <c r="I9" s="100">
        <f t="shared" si="1"/>
        <v>25367</v>
      </c>
      <c r="J9" s="100">
        <f t="shared" si="1"/>
        <v>7116280</v>
      </c>
      <c r="K9" s="100">
        <f t="shared" si="1"/>
        <v>618318</v>
      </c>
      <c r="L9" s="100">
        <f t="shared" si="1"/>
        <v>0</v>
      </c>
      <c r="M9" s="100">
        <f t="shared" si="1"/>
        <v>2188376</v>
      </c>
      <c r="N9" s="100">
        <f t="shared" si="1"/>
        <v>2806694</v>
      </c>
      <c r="O9" s="100">
        <f t="shared" si="1"/>
        <v>347897</v>
      </c>
      <c r="P9" s="100">
        <f t="shared" si="1"/>
        <v>596685</v>
      </c>
      <c r="Q9" s="100">
        <f t="shared" si="1"/>
        <v>1776213</v>
      </c>
      <c r="R9" s="100">
        <f t="shared" si="1"/>
        <v>2720795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12643769</v>
      </c>
      <c r="X9" s="100">
        <f t="shared" si="1"/>
        <v>6775317</v>
      </c>
      <c r="Y9" s="100">
        <f t="shared" si="1"/>
        <v>5868452</v>
      </c>
      <c r="Z9" s="137">
        <f>+IF(X9&lt;&gt;0,+(Y9/X9)*100,0)</f>
        <v>86.61516501737114</v>
      </c>
      <c r="AA9" s="153">
        <f>SUM(AA10:AA14)</f>
        <v>18922867</v>
      </c>
    </row>
    <row r="10" spans="1:27" ht="12.75">
      <c r="A10" s="138" t="s">
        <v>79</v>
      </c>
      <c r="B10" s="136"/>
      <c r="C10" s="155">
        <v>8869050</v>
      </c>
      <c r="D10" s="155"/>
      <c r="E10" s="156">
        <v>8533752</v>
      </c>
      <c r="F10" s="60">
        <v>10682780</v>
      </c>
      <c r="G10" s="60">
        <v>7072373</v>
      </c>
      <c r="H10" s="60">
        <v>17820</v>
      </c>
      <c r="I10" s="60">
        <v>25367</v>
      </c>
      <c r="J10" s="60">
        <v>7115560</v>
      </c>
      <c r="K10" s="60">
        <v>240927</v>
      </c>
      <c r="L10" s="60"/>
      <c r="M10" s="60">
        <v>2184026</v>
      </c>
      <c r="N10" s="60">
        <v>2424953</v>
      </c>
      <c r="O10" s="60">
        <v>316695</v>
      </c>
      <c r="P10" s="60">
        <v>334237</v>
      </c>
      <c r="Q10" s="60">
        <v>1640087</v>
      </c>
      <c r="R10" s="60">
        <v>2291019</v>
      </c>
      <c r="S10" s="60"/>
      <c r="T10" s="60"/>
      <c r="U10" s="60"/>
      <c r="V10" s="60"/>
      <c r="W10" s="60">
        <v>11831532</v>
      </c>
      <c r="X10" s="60">
        <v>6400314</v>
      </c>
      <c r="Y10" s="60">
        <v>5431218</v>
      </c>
      <c r="Z10" s="140">
        <v>84.86</v>
      </c>
      <c r="AA10" s="155">
        <v>10682780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7159981</v>
      </c>
      <c r="D12" s="155"/>
      <c r="E12" s="156">
        <v>583000</v>
      </c>
      <c r="F12" s="60">
        <v>8240087</v>
      </c>
      <c r="G12" s="60">
        <v>75</v>
      </c>
      <c r="H12" s="60">
        <v>645</v>
      </c>
      <c r="I12" s="60"/>
      <c r="J12" s="60">
        <v>720</v>
      </c>
      <c r="K12" s="60">
        <v>377391</v>
      </c>
      <c r="L12" s="60"/>
      <c r="M12" s="60">
        <v>4350</v>
      </c>
      <c r="N12" s="60">
        <v>381741</v>
      </c>
      <c r="O12" s="60">
        <v>31202</v>
      </c>
      <c r="P12" s="60">
        <v>262448</v>
      </c>
      <c r="Q12" s="60">
        <v>136126</v>
      </c>
      <c r="R12" s="60">
        <v>429776</v>
      </c>
      <c r="S12" s="60"/>
      <c r="T12" s="60"/>
      <c r="U12" s="60"/>
      <c r="V12" s="60"/>
      <c r="W12" s="60">
        <v>812237</v>
      </c>
      <c r="X12" s="60">
        <v>375003</v>
      </c>
      <c r="Y12" s="60">
        <v>437234</v>
      </c>
      <c r="Z12" s="140">
        <v>116.59</v>
      </c>
      <c r="AA12" s="155">
        <v>8240087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27945855</v>
      </c>
      <c r="D15" s="153">
        <f>SUM(D16:D18)</f>
        <v>0</v>
      </c>
      <c r="E15" s="154">
        <f t="shared" si="2"/>
        <v>52997471</v>
      </c>
      <c r="F15" s="100">
        <f t="shared" si="2"/>
        <v>52580677</v>
      </c>
      <c r="G15" s="100">
        <f t="shared" si="2"/>
        <v>11263590</v>
      </c>
      <c r="H15" s="100">
        <f t="shared" si="2"/>
        <v>1768</v>
      </c>
      <c r="I15" s="100">
        <f t="shared" si="2"/>
        <v>6744</v>
      </c>
      <c r="J15" s="100">
        <f t="shared" si="2"/>
        <v>11272102</v>
      </c>
      <c r="K15" s="100">
        <f t="shared" si="2"/>
        <v>-13119</v>
      </c>
      <c r="L15" s="100">
        <f t="shared" si="2"/>
        <v>0</v>
      </c>
      <c r="M15" s="100">
        <f t="shared" si="2"/>
        <v>10773601</v>
      </c>
      <c r="N15" s="100">
        <f t="shared" si="2"/>
        <v>10760482</v>
      </c>
      <c r="O15" s="100">
        <f t="shared" si="2"/>
        <v>35449</v>
      </c>
      <c r="P15" s="100">
        <f t="shared" si="2"/>
        <v>6036873</v>
      </c>
      <c r="Q15" s="100">
        <f t="shared" si="2"/>
        <v>6936769</v>
      </c>
      <c r="R15" s="100">
        <f t="shared" si="2"/>
        <v>13009091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35041675</v>
      </c>
      <c r="X15" s="100">
        <f t="shared" si="2"/>
        <v>32147127</v>
      </c>
      <c r="Y15" s="100">
        <f t="shared" si="2"/>
        <v>2894548</v>
      </c>
      <c r="Z15" s="137">
        <f>+IF(X15&lt;&gt;0,+(Y15/X15)*100,0)</f>
        <v>9.004064344536916</v>
      </c>
      <c r="AA15" s="153">
        <f>SUM(AA16:AA18)</f>
        <v>52580677</v>
      </c>
    </row>
    <row r="16" spans="1:27" ht="12.75">
      <c r="A16" s="138" t="s">
        <v>85</v>
      </c>
      <c r="B16" s="136"/>
      <c r="C16" s="155">
        <v>27945855</v>
      </c>
      <c r="D16" s="155"/>
      <c r="E16" s="156">
        <v>4987263</v>
      </c>
      <c r="F16" s="60">
        <v>5124623</v>
      </c>
      <c r="G16" s="60">
        <v>11263590</v>
      </c>
      <c r="H16" s="60">
        <v>1768</v>
      </c>
      <c r="I16" s="60">
        <v>6744</v>
      </c>
      <c r="J16" s="60">
        <v>11272102</v>
      </c>
      <c r="K16" s="60">
        <v>-13119</v>
      </c>
      <c r="L16" s="60"/>
      <c r="M16" s="60">
        <v>1986</v>
      </c>
      <c r="N16" s="60">
        <v>-11133</v>
      </c>
      <c r="O16" s="60"/>
      <c r="P16" s="60">
        <v>6703</v>
      </c>
      <c r="Q16" s="60">
        <v>22622</v>
      </c>
      <c r="R16" s="60">
        <v>29325</v>
      </c>
      <c r="S16" s="60"/>
      <c r="T16" s="60"/>
      <c r="U16" s="60"/>
      <c r="V16" s="60"/>
      <c r="W16" s="60">
        <v>11290294</v>
      </c>
      <c r="X16" s="60">
        <v>20341962</v>
      </c>
      <c r="Y16" s="60">
        <v>-9051668</v>
      </c>
      <c r="Z16" s="140">
        <v>-44.5</v>
      </c>
      <c r="AA16" s="155">
        <v>5124623</v>
      </c>
    </row>
    <row r="17" spans="1:27" ht="12.75">
      <c r="A17" s="138" t="s">
        <v>86</v>
      </c>
      <c r="B17" s="136"/>
      <c r="C17" s="155"/>
      <c r="D17" s="155"/>
      <c r="E17" s="156">
        <v>48010208</v>
      </c>
      <c r="F17" s="60">
        <v>47456054</v>
      </c>
      <c r="G17" s="60"/>
      <c r="H17" s="60"/>
      <c r="I17" s="60"/>
      <c r="J17" s="60"/>
      <c r="K17" s="60"/>
      <c r="L17" s="60"/>
      <c r="M17" s="60">
        <v>10771615</v>
      </c>
      <c r="N17" s="60">
        <v>10771615</v>
      </c>
      <c r="O17" s="60">
        <v>35449</v>
      </c>
      <c r="P17" s="60">
        <v>6030170</v>
      </c>
      <c r="Q17" s="60">
        <v>6914147</v>
      </c>
      <c r="R17" s="60">
        <v>12979766</v>
      </c>
      <c r="S17" s="60"/>
      <c r="T17" s="60"/>
      <c r="U17" s="60"/>
      <c r="V17" s="60"/>
      <c r="W17" s="60">
        <v>23751381</v>
      </c>
      <c r="X17" s="60">
        <v>11805165</v>
      </c>
      <c r="Y17" s="60">
        <v>11946216</v>
      </c>
      <c r="Z17" s="140">
        <v>101.19</v>
      </c>
      <c r="AA17" s="155">
        <v>47456054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91984129</v>
      </c>
      <c r="D19" s="153">
        <f>SUM(D20:D23)</f>
        <v>0</v>
      </c>
      <c r="E19" s="154">
        <f t="shared" si="3"/>
        <v>99194684</v>
      </c>
      <c r="F19" s="100">
        <f t="shared" si="3"/>
        <v>105336688</v>
      </c>
      <c r="G19" s="100">
        <f t="shared" si="3"/>
        <v>579</v>
      </c>
      <c r="H19" s="100">
        <f t="shared" si="3"/>
        <v>568</v>
      </c>
      <c r="I19" s="100">
        <f t="shared" si="3"/>
        <v>1488</v>
      </c>
      <c r="J19" s="100">
        <f t="shared" si="3"/>
        <v>2635</v>
      </c>
      <c r="K19" s="100">
        <f t="shared" si="3"/>
        <v>4143645</v>
      </c>
      <c r="L19" s="100">
        <f t="shared" si="3"/>
        <v>0</v>
      </c>
      <c r="M19" s="100">
        <f t="shared" si="3"/>
        <v>10207397</v>
      </c>
      <c r="N19" s="100">
        <f t="shared" si="3"/>
        <v>14351042</v>
      </c>
      <c r="O19" s="100">
        <f t="shared" si="3"/>
        <v>9742238</v>
      </c>
      <c r="P19" s="100">
        <f t="shared" si="3"/>
        <v>7494430</v>
      </c>
      <c r="Q19" s="100">
        <f t="shared" si="3"/>
        <v>11602981</v>
      </c>
      <c r="R19" s="100">
        <f t="shared" si="3"/>
        <v>28839649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43193326</v>
      </c>
      <c r="X19" s="100">
        <f t="shared" si="3"/>
        <v>63229536</v>
      </c>
      <c r="Y19" s="100">
        <f t="shared" si="3"/>
        <v>-20036210</v>
      </c>
      <c r="Z19" s="137">
        <f>+IF(X19&lt;&gt;0,+(Y19/X19)*100,0)</f>
        <v>-31.68805477237726</v>
      </c>
      <c r="AA19" s="153">
        <f>SUM(AA20:AA23)</f>
        <v>105336688</v>
      </c>
    </row>
    <row r="20" spans="1:27" ht="12.75">
      <c r="A20" s="138" t="s">
        <v>89</v>
      </c>
      <c r="B20" s="136"/>
      <c r="C20" s="155">
        <v>48929826</v>
      </c>
      <c r="D20" s="155"/>
      <c r="E20" s="156">
        <v>35577116</v>
      </c>
      <c r="F20" s="60">
        <v>39566967</v>
      </c>
      <c r="G20" s="60"/>
      <c r="H20" s="60"/>
      <c r="I20" s="60">
        <v>1320</v>
      </c>
      <c r="J20" s="60">
        <v>1320</v>
      </c>
      <c r="K20" s="60">
        <v>1656892</v>
      </c>
      <c r="L20" s="60"/>
      <c r="M20" s="60">
        <v>3098873</v>
      </c>
      <c r="N20" s="60">
        <v>4755765</v>
      </c>
      <c r="O20" s="60">
        <v>7117380</v>
      </c>
      <c r="P20" s="60">
        <v>4928501</v>
      </c>
      <c r="Q20" s="60">
        <v>6398960</v>
      </c>
      <c r="R20" s="60">
        <v>18444841</v>
      </c>
      <c r="S20" s="60"/>
      <c r="T20" s="60"/>
      <c r="U20" s="60"/>
      <c r="V20" s="60"/>
      <c r="W20" s="60">
        <v>23201926</v>
      </c>
      <c r="X20" s="60">
        <v>27293859</v>
      </c>
      <c r="Y20" s="60">
        <v>-4091933</v>
      </c>
      <c r="Z20" s="140">
        <v>-14.99</v>
      </c>
      <c r="AA20" s="155">
        <v>39566967</v>
      </c>
    </row>
    <row r="21" spans="1:27" ht="12.75">
      <c r="A21" s="138" t="s">
        <v>90</v>
      </c>
      <c r="B21" s="136"/>
      <c r="C21" s="155">
        <v>23454512</v>
      </c>
      <c r="D21" s="155"/>
      <c r="E21" s="156">
        <v>35687081</v>
      </c>
      <c r="F21" s="60">
        <v>32727928</v>
      </c>
      <c r="G21" s="60"/>
      <c r="H21" s="60"/>
      <c r="I21" s="60">
        <v>168</v>
      </c>
      <c r="J21" s="60">
        <v>168</v>
      </c>
      <c r="K21" s="60">
        <v>1402768</v>
      </c>
      <c r="L21" s="60"/>
      <c r="M21" s="60">
        <v>3378357</v>
      </c>
      <c r="N21" s="60">
        <v>4781125</v>
      </c>
      <c r="O21" s="60">
        <v>1288806</v>
      </c>
      <c r="P21" s="60">
        <v>1232770</v>
      </c>
      <c r="Q21" s="60">
        <v>2060316</v>
      </c>
      <c r="R21" s="60">
        <v>4581892</v>
      </c>
      <c r="S21" s="60"/>
      <c r="T21" s="60"/>
      <c r="U21" s="60"/>
      <c r="V21" s="60"/>
      <c r="W21" s="60">
        <v>9363185</v>
      </c>
      <c r="X21" s="60">
        <v>18136152</v>
      </c>
      <c r="Y21" s="60">
        <v>-8772967</v>
      </c>
      <c r="Z21" s="140">
        <v>-48.37</v>
      </c>
      <c r="AA21" s="155">
        <v>32727928</v>
      </c>
    </row>
    <row r="22" spans="1:27" ht="12.75">
      <c r="A22" s="138" t="s">
        <v>91</v>
      </c>
      <c r="B22" s="136"/>
      <c r="C22" s="157">
        <v>9431952</v>
      </c>
      <c r="D22" s="157"/>
      <c r="E22" s="158">
        <v>16847940</v>
      </c>
      <c r="F22" s="159">
        <v>20410371</v>
      </c>
      <c r="G22" s="159">
        <v>579</v>
      </c>
      <c r="H22" s="159">
        <v>146</v>
      </c>
      <c r="I22" s="159"/>
      <c r="J22" s="159">
        <v>725</v>
      </c>
      <c r="K22" s="159">
        <v>209731</v>
      </c>
      <c r="L22" s="159"/>
      <c r="M22" s="159">
        <v>2860090</v>
      </c>
      <c r="N22" s="159">
        <v>3069821</v>
      </c>
      <c r="O22" s="159">
        <v>464001</v>
      </c>
      <c r="P22" s="159">
        <v>461793</v>
      </c>
      <c r="Q22" s="159">
        <v>2263624</v>
      </c>
      <c r="R22" s="159">
        <v>3189418</v>
      </c>
      <c r="S22" s="159"/>
      <c r="T22" s="159"/>
      <c r="U22" s="159"/>
      <c r="V22" s="159"/>
      <c r="W22" s="159">
        <v>6259964</v>
      </c>
      <c r="X22" s="159">
        <v>9689427</v>
      </c>
      <c r="Y22" s="159">
        <v>-3429463</v>
      </c>
      <c r="Z22" s="141">
        <v>-35.39</v>
      </c>
      <c r="AA22" s="157">
        <v>20410371</v>
      </c>
    </row>
    <row r="23" spans="1:27" ht="12.75">
      <c r="A23" s="138" t="s">
        <v>92</v>
      </c>
      <c r="B23" s="136"/>
      <c r="C23" s="155">
        <v>10167839</v>
      </c>
      <c r="D23" s="155"/>
      <c r="E23" s="156">
        <v>11082547</v>
      </c>
      <c r="F23" s="60">
        <v>12631422</v>
      </c>
      <c r="G23" s="60"/>
      <c r="H23" s="60">
        <v>422</v>
      </c>
      <c r="I23" s="60"/>
      <c r="J23" s="60">
        <v>422</v>
      </c>
      <c r="K23" s="60">
        <v>874254</v>
      </c>
      <c r="L23" s="60"/>
      <c r="M23" s="60">
        <v>870077</v>
      </c>
      <c r="N23" s="60">
        <v>1744331</v>
      </c>
      <c r="O23" s="60">
        <v>872051</v>
      </c>
      <c r="P23" s="60">
        <v>871366</v>
      </c>
      <c r="Q23" s="60">
        <v>880081</v>
      </c>
      <c r="R23" s="60">
        <v>2623498</v>
      </c>
      <c r="S23" s="60"/>
      <c r="T23" s="60"/>
      <c r="U23" s="60"/>
      <c r="V23" s="60"/>
      <c r="W23" s="60">
        <v>4368251</v>
      </c>
      <c r="X23" s="60">
        <v>8110098</v>
      </c>
      <c r="Y23" s="60">
        <v>-3741847</v>
      </c>
      <c r="Z23" s="140">
        <v>-46.14</v>
      </c>
      <c r="AA23" s="155">
        <v>12631422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1323910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220118463</v>
      </c>
      <c r="D25" s="168">
        <f>+D5+D9+D15+D19+D24</f>
        <v>0</v>
      </c>
      <c r="E25" s="169">
        <f t="shared" si="4"/>
        <v>232821917</v>
      </c>
      <c r="F25" s="73">
        <f t="shared" si="4"/>
        <v>253549221</v>
      </c>
      <c r="G25" s="73">
        <f t="shared" si="4"/>
        <v>48020991</v>
      </c>
      <c r="H25" s="73">
        <f t="shared" si="4"/>
        <v>110448</v>
      </c>
      <c r="I25" s="73">
        <f t="shared" si="4"/>
        <v>831773</v>
      </c>
      <c r="J25" s="73">
        <f t="shared" si="4"/>
        <v>48963212</v>
      </c>
      <c r="K25" s="73">
        <f t="shared" si="4"/>
        <v>6884346</v>
      </c>
      <c r="L25" s="73">
        <f t="shared" si="4"/>
        <v>0</v>
      </c>
      <c r="M25" s="73">
        <f t="shared" si="4"/>
        <v>39920815</v>
      </c>
      <c r="N25" s="73">
        <f t="shared" si="4"/>
        <v>46805161</v>
      </c>
      <c r="O25" s="73">
        <f t="shared" si="4"/>
        <v>12309210</v>
      </c>
      <c r="P25" s="73">
        <f t="shared" si="4"/>
        <v>16561344</v>
      </c>
      <c r="Q25" s="73">
        <f t="shared" si="4"/>
        <v>31404790</v>
      </c>
      <c r="R25" s="73">
        <f t="shared" si="4"/>
        <v>60275344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156043717</v>
      </c>
      <c r="X25" s="73">
        <f t="shared" si="4"/>
        <v>158967495</v>
      </c>
      <c r="Y25" s="73">
        <f t="shared" si="4"/>
        <v>-2923778</v>
      </c>
      <c r="Z25" s="170">
        <f>+IF(X25&lt;&gt;0,+(Y25/X25)*100,0)</f>
        <v>-1.839230089144954</v>
      </c>
      <c r="AA25" s="168">
        <f>+AA5+AA9+AA15+AA19+AA24</f>
        <v>253549221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124940097</v>
      </c>
      <c r="D28" s="153">
        <f>SUM(D29:D31)</f>
        <v>0</v>
      </c>
      <c r="E28" s="154">
        <f t="shared" si="5"/>
        <v>69020028</v>
      </c>
      <c r="F28" s="100">
        <f t="shared" si="5"/>
        <v>70416077</v>
      </c>
      <c r="G28" s="100">
        <f t="shared" si="5"/>
        <v>5406595</v>
      </c>
      <c r="H28" s="100">
        <f t="shared" si="5"/>
        <v>6594780</v>
      </c>
      <c r="I28" s="100">
        <f t="shared" si="5"/>
        <v>6109383</v>
      </c>
      <c r="J28" s="100">
        <f t="shared" si="5"/>
        <v>18110758</v>
      </c>
      <c r="K28" s="100">
        <f t="shared" si="5"/>
        <v>6952369</v>
      </c>
      <c r="L28" s="100">
        <f t="shared" si="5"/>
        <v>0</v>
      </c>
      <c r="M28" s="100">
        <f t="shared" si="5"/>
        <v>2557738</v>
      </c>
      <c r="N28" s="100">
        <f t="shared" si="5"/>
        <v>9510107</v>
      </c>
      <c r="O28" s="100">
        <f t="shared" si="5"/>
        <v>3878628</v>
      </c>
      <c r="P28" s="100">
        <f t="shared" si="5"/>
        <v>3720839</v>
      </c>
      <c r="Q28" s="100">
        <f t="shared" si="5"/>
        <v>1385626</v>
      </c>
      <c r="R28" s="100">
        <f t="shared" si="5"/>
        <v>8985093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36605958</v>
      </c>
      <c r="X28" s="100">
        <f t="shared" si="5"/>
        <v>52940124</v>
      </c>
      <c r="Y28" s="100">
        <f t="shared" si="5"/>
        <v>-16334166</v>
      </c>
      <c r="Z28" s="137">
        <f>+IF(X28&lt;&gt;0,+(Y28/X28)*100,0)</f>
        <v>-30.854038044943</v>
      </c>
      <c r="AA28" s="153">
        <f>SUM(AA29:AA31)</f>
        <v>70416077</v>
      </c>
    </row>
    <row r="29" spans="1:27" ht="12.75">
      <c r="A29" s="138" t="s">
        <v>75</v>
      </c>
      <c r="B29" s="136"/>
      <c r="C29" s="155">
        <v>15453935</v>
      </c>
      <c r="D29" s="155"/>
      <c r="E29" s="156">
        <v>15090931</v>
      </c>
      <c r="F29" s="60">
        <v>14313816</v>
      </c>
      <c r="G29" s="60">
        <v>45239</v>
      </c>
      <c r="H29" s="60">
        <v>654107</v>
      </c>
      <c r="I29" s="60">
        <v>790774</v>
      </c>
      <c r="J29" s="60">
        <v>1490120</v>
      </c>
      <c r="K29" s="60">
        <v>201800</v>
      </c>
      <c r="L29" s="60"/>
      <c r="M29" s="60">
        <v>177440</v>
      </c>
      <c r="N29" s="60">
        <v>379240</v>
      </c>
      <c r="O29" s="60">
        <v>1197862</v>
      </c>
      <c r="P29" s="60">
        <v>1054064</v>
      </c>
      <c r="Q29" s="60">
        <v>406108</v>
      </c>
      <c r="R29" s="60">
        <v>2658034</v>
      </c>
      <c r="S29" s="60"/>
      <c r="T29" s="60"/>
      <c r="U29" s="60"/>
      <c r="V29" s="60"/>
      <c r="W29" s="60">
        <v>4527394</v>
      </c>
      <c r="X29" s="60">
        <v>13935699</v>
      </c>
      <c r="Y29" s="60">
        <v>-9408305</v>
      </c>
      <c r="Z29" s="140">
        <v>-67.51</v>
      </c>
      <c r="AA29" s="155">
        <v>14313816</v>
      </c>
    </row>
    <row r="30" spans="1:27" ht="12.75">
      <c r="A30" s="138" t="s">
        <v>76</v>
      </c>
      <c r="B30" s="136"/>
      <c r="C30" s="157">
        <v>97192790</v>
      </c>
      <c r="D30" s="157"/>
      <c r="E30" s="158">
        <v>53929097</v>
      </c>
      <c r="F30" s="159">
        <v>41063268</v>
      </c>
      <c r="G30" s="159">
        <v>346980</v>
      </c>
      <c r="H30" s="159">
        <v>997527</v>
      </c>
      <c r="I30" s="159">
        <v>392681</v>
      </c>
      <c r="J30" s="159">
        <v>1737188</v>
      </c>
      <c r="K30" s="159">
        <v>1203327</v>
      </c>
      <c r="L30" s="159"/>
      <c r="M30" s="159">
        <v>700971</v>
      </c>
      <c r="N30" s="159">
        <v>1904298</v>
      </c>
      <c r="O30" s="159">
        <v>2023017</v>
      </c>
      <c r="P30" s="159">
        <v>1914573</v>
      </c>
      <c r="Q30" s="159">
        <v>942508</v>
      </c>
      <c r="R30" s="159">
        <v>4880098</v>
      </c>
      <c r="S30" s="159"/>
      <c r="T30" s="159"/>
      <c r="U30" s="159"/>
      <c r="V30" s="159"/>
      <c r="W30" s="159">
        <v>8521584</v>
      </c>
      <c r="X30" s="159">
        <v>39004425</v>
      </c>
      <c r="Y30" s="159">
        <v>-30482841</v>
      </c>
      <c r="Z30" s="141">
        <v>-78.15</v>
      </c>
      <c r="AA30" s="157">
        <v>41063268</v>
      </c>
    </row>
    <row r="31" spans="1:27" ht="12.75">
      <c r="A31" s="138" t="s">
        <v>77</v>
      </c>
      <c r="B31" s="136"/>
      <c r="C31" s="155">
        <v>12293372</v>
      </c>
      <c r="D31" s="155"/>
      <c r="E31" s="156"/>
      <c r="F31" s="60">
        <v>15038993</v>
      </c>
      <c r="G31" s="60">
        <v>5014376</v>
      </c>
      <c r="H31" s="60">
        <v>4943146</v>
      </c>
      <c r="I31" s="60">
        <v>4925928</v>
      </c>
      <c r="J31" s="60">
        <v>14883450</v>
      </c>
      <c r="K31" s="60">
        <v>5547242</v>
      </c>
      <c r="L31" s="60"/>
      <c r="M31" s="60">
        <v>1679327</v>
      </c>
      <c r="N31" s="60">
        <v>7226569</v>
      </c>
      <c r="O31" s="60">
        <v>657749</v>
      </c>
      <c r="P31" s="60">
        <v>752202</v>
      </c>
      <c r="Q31" s="60">
        <v>37010</v>
      </c>
      <c r="R31" s="60">
        <v>1446961</v>
      </c>
      <c r="S31" s="60"/>
      <c r="T31" s="60"/>
      <c r="U31" s="60"/>
      <c r="V31" s="60"/>
      <c r="W31" s="60">
        <v>23556980</v>
      </c>
      <c r="X31" s="60"/>
      <c r="Y31" s="60">
        <v>23556980</v>
      </c>
      <c r="Z31" s="140">
        <v>0</v>
      </c>
      <c r="AA31" s="155">
        <v>15038993</v>
      </c>
    </row>
    <row r="32" spans="1:27" ht="12.75">
      <c r="A32" s="135" t="s">
        <v>78</v>
      </c>
      <c r="B32" s="136"/>
      <c r="C32" s="153">
        <f aca="true" t="shared" si="6" ref="C32:Y32">SUM(C33:C37)</f>
        <v>19338395</v>
      </c>
      <c r="D32" s="153">
        <f>SUM(D33:D37)</f>
        <v>0</v>
      </c>
      <c r="E32" s="154">
        <f t="shared" si="6"/>
        <v>12015805</v>
      </c>
      <c r="F32" s="100">
        <f t="shared" si="6"/>
        <v>22329636</v>
      </c>
      <c r="G32" s="100">
        <f t="shared" si="6"/>
        <v>345754</v>
      </c>
      <c r="H32" s="100">
        <f t="shared" si="6"/>
        <v>93867</v>
      </c>
      <c r="I32" s="100">
        <f t="shared" si="6"/>
        <v>1412</v>
      </c>
      <c r="J32" s="100">
        <f t="shared" si="6"/>
        <v>441033</v>
      </c>
      <c r="K32" s="100">
        <f t="shared" si="6"/>
        <v>41019</v>
      </c>
      <c r="L32" s="100">
        <f t="shared" si="6"/>
        <v>0</v>
      </c>
      <c r="M32" s="100">
        <f t="shared" si="6"/>
        <v>83811</v>
      </c>
      <c r="N32" s="100">
        <f t="shared" si="6"/>
        <v>124830</v>
      </c>
      <c r="O32" s="100">
        <f t="shared" si="6"/>
        <v>827068</v>
      </c>
      <c r="P32" s="100">
        <f t="shared" si="6"/>
        <v>1497530</v>
      </c>
      <c r="Q32" s="100">
        <f t="shared" si="6"/>
        <v>32229</v>
      </c>
      <c r="R32" s="100">
        <f t="shared" si="6"/>
        <v>2356827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2922690</v>
      </c>
      <c r="X32" s="100">
        <f t="shared" si="6"/>
        <v>8118441</v>
      </c>
      <c r="Y32" s="100">
        <f t="shared" si="6"/>
        <v>-5195751</v>
      </c>
      <c r="Z32" s="137">
        <f>+IF(X32&lt;&gt;0,+(Y32/X32)*100,0)</f>
        <v>-63.99936884433847</v>
      </c>
      <c r="AA32" s="153">
        <f>SUM(AA33:AA37)</f>
        <v>22329636</v>
      </c>
    </row>
    <row r="33" spans="1:27" ht="12.75">
      <c r="A33" s="138" t="s">
        <v>79</v>
      </c>
      <c r="B33" s="136"/>
      <c r="C33" s="155">
        <v>7375548</v>
      </c>
      <c r="D33" s="155"/>
      <c r="E33" s="156">
        <v>7941139</v>
      </c>
      <c r="F33" s="60">
        <v>9630447</v>
      </c>
      <c r="G33" s="60">
        <v>345754</v>
      </c>
      <c r="H33" s="60">
        <v>93867</v>
      </c>
      <c r="I33" s="60">
        <v>1412</v>
      </c>
      <c r="J33" s="60">
        <v>441033</v>
      </c>
      <c r="K33" s="60">
        <v>41019</v>
      </c>
      <c r="L33" s="60"/>
      <c r="M33" s="60">
        <v>16937</v>
      </c>
      <c r="N33" s="60">
        <v>57956</v>
      </c>
      <c r="O33" s="60">
        <v>612778</v>
      </c>
      <c r="P33" s="60">
        <v>646303</v>
      </c>
      <c r="Q33" s="60">
        <v>18893</v>
      </c>
      <c r="R33" s="60">
        <v>1277974</v>
      </c>
      <c r="S33" s="60"/>
      <c r="T33" s="60"/>
      <c r="U33" s="60"/>
      <c r="V33" s="60"/>
      <c r="W33" s="60">
        <v>1776963</v>
      </c>
      <c r="X33" s="60">
        <v>4895721</v>
      </c>
      <c r="Y33" s="60">
        <v>-3118758</v>
      </c>
      <c r="Z33" s="140">
        <v>-63.7</v>
      </c>
      <c r="AA33" s="155">
        <v>9630447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11962847</v>
      </c>
      <c r="D35" s="155"/>
      <c r="E35" s="156">
        <v>3186559</v>
      </c>
      <c r="F35" s="60">
        <v>12004361</v>
      </c>
      <c r="G35" s="60"/>
      <c r="H35" s="60"/>
      <c r="I35" s="60"/>
      <c r="J35" s="60"/>
      <c r="K35" s="60"/>
      <c r="L35" s="60"/>
      <c r="M35" s="60">
        <v>34937</v>
      </c>
      <c r="N35" s="60">
        <v>34937</v>
      </c>
      <c r="O35" s="60">
        <v>178029</v>
      </c>
      <c r="P35" s="60">
        <v>820547</v>
      </c>
      <c r="Q35" s="60">
        <v>13336</v>
      </c>
      <c r="R35" s="60">
        <v>1011912</v>
      </c>
      <c r="S35" s="60"/>
      <c r="T35" s="60"/>
      <c r="U35" s="60"/>
      <c r="V35" s="60"/>
      <c r="W35" s="60">
        <v>1046849</v>
      </c>
      <c r="X35" s="60">
        <v>2569077</v>
      </c>
      <c r="Y35" s="60">
        <v>-1522228</v>
      </c>
      <c r="Z35" s="140">
        <v>-59.25</v>
      </c>
      <c r="AA35" s="155">
        <v>12004361</v>
      </c>
    </row>
    <row r="36" spans="1:27" ht="12.75">
      <c r="A36" s="138" t="s">
        <v>82</v>
      </c>
      <c r="B36" s="136"/>
      <c r="C36" s="155"/>
      <c r="D36" s="155"/>
      <c r="E36" s="156">
        <v>888107</v>
      </c>
      <c r="F36" s="60">
        <v>694828</v>
      </c>
      <c r="G36" s="60"/>
      <c r="H36" s="60"/>
      <c r="I36" s="60"/>
      <c r="J36" s="60"/>
      <c r="K36" s="60"/>
      <c r="L36" s="60"/>
      <c r="M36" s="60">
        <v>31937</v>
      </c>
      <c r="N36" s="60">
        <v>31937</v>
      </c>
      <c r="O36" s="60">
        <v>36261</v>
      </c>
      <c r="P36" s="60">
        <v>30680</v>
      </c>
      <c r="Q36" s="60"/>
      <c r="R36" s="60">
        <v>66941</v>
      </c>
      <c r="S36" s="60"/>
      <c r="T36" s="60"/>
      <c r="U36" s="60"/>
      <c r="V36" s="60"/>
      <c r="W36" s="60">
        <v>98878</v>
      </c>
      <c r="X36" s="60">
        <v>653643</v>
      </c>
      <c r="Y36" s="60">
        <v>-554765</v>
      </c>
      <c r="Z36" s="140">
        <v>-84.87</v>
      </c>
      <c r="AA36" s="155">
        <v>694828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10962020</v>
      </c>
      <c r="D38" s="153">
        <f>SUM(D39:D41)</f>
        <v>0</v>
      </c>
      <c r="E38" s="154">
        <f t="shared" si="7"/>
        <v>26219615</v>
      </c>
      <c r="F38" s="100">
        <f t="shared" si="7"/>
        <v>16029966</v>
      </c>
      <c r="G38" s="100">
        <f t="shared" si="7"/>
        <v>2902899</v>
      </c>
      <c r="H38" s="100">
        <f t="shared" si="7"/>
        <v>3484374</v>
      </c>
      <c r="I38" s="100">
        <f t="shared" si="7"/>
        <v>769992</v>
      </c>
      <c r="J38" s="100">
        <f t="shared" si="7"/>
        <v>7157265</v>
      </c>
      <c r="K38" s="100">
        <f t="shared" si="7"/>
        <v>268128</v>
      </c>
      <c r="L38" s="100">
        <f t="shared" si="7"/>
        <v>0</v>
      </c>
      <c r="M38" s="100">
        <f t="shared" si="7"/>
        <v>44661</v>
      </c>
      <c r="N38" s="100">
        <f t="shared" si="7"/>
        <v>312789</v>
      </c>
      <c r="O38" s="100">
        <f t="shared" si="7"/>
        <v>1506555</v>
      </c>
      <c r="P38" s="100">
        <f t="shared" si="7"/>
        <v>547609</v>
      </c>
      <c r="Q38" s="100">
        <f t="shared" si="7"/>
        <v>24600</v>
      </c>
      <c r="R38" s="100">
        <f t="shared" si="7"/>
        <v>2078764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9548818</v>
      </c>
      <c r="X38" s="100">
        <f t="shared" si="7"/>
        <v>16170741</v>
      </c>
      <c r="Y38" s="100">
        <f t="shared" si="7"/>
        <v>-6621923</v>
      </c>
      <c r="Z38" s="137">
        <f>+IF(X38&lt;&gt;0,+(Y38/X38)*100,0)</f>
        <v>-40.95002820217083</v>
      </c>
      <c r="AA38" s="153">
        <f>SUM(AA39:AA41)</f>
        <v>16029966</v>
      </c>
    </row>
    <row r="39" spans="1:27" ht="12.75">
      <c r="A39" s="138" t="s">
        <v>85</v>
      </c>
      <c r="B39" s="136"/>
      <c r="C39" s="155">
        <v>10962020</v>
      </c>
      <c r="D39" s="155"/>
      <c r="E39" s="156">
        <v>6759492</v>
      </c>
      <c r="F39" s="60">
        <v>6122234</v>
      </c>
      <c r="G39" s="60">
        <v>2902899</v>
      </c>
      <c r="H39" s="60">
        <v>3484374</v>
      </c>
      <c r="I39" s="60">
        <v>769992</v>
      </c>
      <c r="J39" s="60">
        <v>7157265</v>
      </c>
      <c r="K39" s="60">
        <v>268128</v>
      </c>
      <c r="L39" s="60"/>
      <c r="M39" s="60">
        <v>35460</v>
      </c>
      <c r="N39" s="60">
        <v>303588</v>
      </c>
      <c r="O39" s="60">
        <v>331387</v>
      </c>
      <c r="P39" s="60">
        <v>342047</v>
      </c>
      <c r="Q39" s="60">
        <v>24600</v>
      </c>
      <c r="R39" s="60">
        <v>698034</v>
      </c>
      <c r="S39" s="60"/>
      <c r="T39" s="60"/>
      <c r="U39" s="60"/>
      <c r="V39" s="60"/>
      <c r="W39" s="60">
        <v>8158887</v>
      </c>
      <c r="X39" s="60">
        <v>1554498</v>
      </c>
      <c r="Y39" s="60">
        <v>6604389</v>
      </c>
      <c r="Z39" s="140">
        <v>424.86</v>
      </c>
      <c r="AA39" s="155">
        <v>6122234</v>
      </c>
    </row>
    <row r="40" spans="1:27" ht="12.75">
      <c r="A40" s="138" t="s">
        <v>86</v>
      </c>
      <c r="B40" s="136"/>
      <c r="C40" s="155"/>
      <c r="D40" s="155"/>
      <c r="E40" s="156">
        <v>19460123</v>
      </c>
      <c r="F40" s="60">
        <v>9907732</v>
      </c>
      <c r="G40" s="60"/>
      <c r="H40" s="60"/>
      <c r="I40" s="60"/>
      <c r="J40" s="60"/>
      <c r="K40" s="60"/>
      <c r="L40" s="60"/>
      <c r="M40" s="60">
        <v>9201</v>
      </c>
      <c r="N40" s="60">
        <v>9201</v>
      </c>
      <c r="O40" s="60">
        <v>1175168</v>
      </c>
      <c r="P40" s="60">
        <v>205562</v>
      </c>
      <c r="Q40" s="60"/>
      <c r="R40" s="60">
        <v>1380730</v>
      </c>
      <c r="S40" s="60"/>
      <c r="T40" s="60"/>
      <c r="U40" s="60"/>
      <c r="V40" s="60"/>
      <c r="W40" s="60">
        <v>1389931</v>
      </c>
      <c r="X40" s="60">
        <v>14616243</v>
      </c>
      <c r="Y40" s="60">
        <v>-13226312</v>
      </c>
      <c r="Z40" s="140">
        <v>-90.49</v>
      </c>
      <c r="AA40" s="155">
        <v>9907732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50557652</v>
      </c>
      <c r="D42" s="153">
        <f>SUM(D43:D46)</f>
        <v>0</v>
      </c>
      <c r="E42" s="154">
        <f t="shared" si="8"/>
        <v>79563095</v>
      </c>
      <c r="F42" s="100">
        <f t="shared" si="8"/>
        <v>88111447</v>
      </c>
      <c r="G42" s="100">
        <f t="shared" si="8"/>
        <v>225718</v>
      </c>
      <c r="H42" s="100">
        <f t="shared" si="8"/>
        <v>98116</v>
      </c>
      <c r="I42" s="100">
        <f t="shared" si="8"/>
        <v>1675809</v>
      </c>
      <c r="J42" s="100">
        <f t="shared" si="8"/>
        <v>1999643</v>
      </c>
      <c r="K42" s="100">
        <f t="shared" si="8"/>
        <v>1254824</v>
      </c>
      <c r="L42" s="100">
        <f t="shared" si="8"/>
        <v>0</v>
      </c>
      <c r="M42" s="100">
        <f t="shared" si="8"/>
        <v>1680817</v>
      </c>
      <c r="N42" s="100">
        <f t="shared" si="8"/>
        <v>2935641</v>
      </c>
      <c r="O42" s="100">
        <f t="shared" si="8"/>
        <v>3107765</v>
      </c>
      <c r="P42" s="100">
        <f t="shared" si="8"/>
        <v>3763030</v>
      </c>
      <c r="Q42" s="100">
        <f t="shared" si="8"/>
        <v>1596091</v>
      </c>
      <c r="R42" s="100">
        <f t="shared" si="8"/>
        <v>8466886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13402170</v>
      </c>
      <c r="X42" s="100">
        <f t="shared" si="8"/>
        <v>60483807</v>
      </c>
      <c r="Y42" s="100">
        <f t="shared" si="8"/>
        <v>-47081637</v>
      </c>
      <c r="Z42" s="137">
        <f>+IF(X42&lt;&gt;0,+(Y42/X42)*100,0)</f>
        <v>-77.84172216540536</v>
      </c>
      <c r="AA42" s="153">
        <f>SUM(AA43:AA46)</f>
        <v>88111447</v>
      </c>
    </row>
    <row r="43" spans="1:27" ht="12.75">
      <c r="A43" s="138" t="s">
        <v>89</v>
      </c>
      <c r="B43" s="136"/>
      <c r="C43" s="155">
        <v>19381249</v>
      </c>
      <c r="D43" s="155"/>
      <c r="E43" s="156">
        <v>27653868</v>
      </c>
      <c r="F43" s="60">
        <v>30173164</v>
      </c>
      <c r="G43" s="60"/>
      <c r="H43" s="60"/>
      <c r="I43" s="60">
        <v>1531930</v>
      </c>
      <c r="J43" s="60">
        <v>1531930</v>
      </c>
      <c r="K43" s="60">
        <v>957884</v>
      </c>
      <c r="L43" s="60"/>
      <c r="M43" s="60">
        <v>1497341</v>
      </c>
      <c r="N43" s="60">
        <v>2455225</v>
      </c>
      <c r="O43" s="60">
        <v>1670424</v>
      </c>
      <c r="P43" s="60">
        <v>1365293</v>
      </c>
      <c r="Q43" s="60">
        <v>1053562</v>
      </c>
      <c r="R43" s="60">
        <v>4089279</v>
      </c>
      <c r="S43" s="60"/>
      <c r="T43" s="60"/>
      <c r="U43" s="60"/>
      <c r="V43" s="60"/>
      <c r="W43" s="60">
        <v>8076434</v>
      </c>
      <c r="X43" s="60">
        <v>20127573</v>
      </c>
      <c r="Y43" s="60">
        <v>-12051139</v>
      </c>
      <c r="Z43" s="140">
        <v>-59.87</v>
      </c>
      <c r="AA43" s="155">
        <v>30173164</v>
      </c>
    </row>
    <row r="44" spans="1:27" ht="12.75">
      <c r="A44" s="138" t="s">
        <v>90</v>
      </c>
      <c r="B44" s="136"/>
      <c r="C44" s="155">
        <v>17315748</v>
      </c>
      <c r="D44" s="155"/>
      <c r="E44" s="156">
        <v>29465344</v>
      </c>
      <c r="F44" s="60">
        <v>32677603</v>
      </c>
      <c r="G44" s="60"/>
      <c r="H44" s="60"/>
      <c r="I44" s="60">
        <v>10583</v>
      </c>
      <c r="J44" s="60">
        <v>10583</v>
      </c>
      <c r="K44" s="60">
        <v>54153</v>
      </c>
      <c r="L44" s="60"/>
      <c r="M44" s="60">
        <v>137594</v>
      </c>
      <c r="N44" s="60">
        <v>191747</v>
      </c>
      <c r="O44" s="60">
        <v>630777</v>
      </c>
      <c r="P44" s="60">
        <v>1259525</v>
      </c>
      <c r="Q44" s="60">
        <v>10738</v>
      </c>
      <c r="R44" s="60">
        <v>1901040</v>
      </c>
      <c r="S44" s="60"/>
      <c r="T44" s="60"/>
      <c r="U44" s="60"/>
      <c r="V44" s="60"/>
      <c r="W44" s="60">
        <v>2103370</v>
      </c>
      <c r="X44" s="60">
        <v>24050844</v>
      </c>
      <c r="Y44" s="60">
        <v>-21947474</v>
      </c>
      <c r="Z44" s="140">
        <v>-91.25</v>
      </c>
      <c r="AA44" s="155">
        <v>32677603</v>
      </c>
    </row>
    <row r="45" spans="1:27" ht="12.75">
      <c r="A45" s="138" t="s">
        <v>91</v>
      </c>
      <c r="B45" s="136"/>
      <c r="C45" s="157">
        <v>7745680</v>
      </c>
      <c r="D45" s="157"/>
      <c r="E45" s="158">
        <v>12758759</v>
      </c>
      <c r="F45" s="159">
        <v>14616394</v>
      </c>
      <c r="G45" s="159">
        <v>40200</v>
      </c>
      <c r="H45" s="159">
        <v>-60635</v>
      </c>
      <c r="I45" s="159">
        <v>24716</v>
      </c>
      <c r="J45" s="159">
        <v>4281</v>
      </c>
      <c r="K45" s="159">
        <v>23485</v>
      </c>
      <c r="L45" s="159"/>
      <c r="M45" s="159">
        <v>19683</v>
      </c>
      <c r="N45" s="159">
        <v>43168</v>
      </c>
      <c r="O45" s="159">
        <v>477291</v>
      </c>
      <c r="P45" s="159">
        <v>651139</v>
      </c>
      <c r="Q45" s="159">
        <v>42155</v>
      </c>
      <c r="R45" s="159">
        <v>1170585</v>
      </c>
      <c r="S45" s="159"/>
      <c r="T45" s="159"/>
      <c r="U45" s="159"/>
      <c r="V45" s="159"/>
      <c r="W45" s="159">
        <v>1218034</v>
      </c>
      <c r="X45" s="159">
        <v>9116550</v>
      </c>
      <c r="Y45" s="159">
        <v>-7898516</v>
      </c>
      <c r="Z45" s="141">
        <v>-86.64</v>
      </c>
      <c r="AA45" s="157">
        <v>14616394</v>
      </c>
    </row>
    <row r="46" spans="1:27" ht="12.75">
      <c r="A46" s="138" t="s">
        <v>92</v>
      </c>
      <c r="B46" s="136"/>
      <c r="C46" s="155">
        <v>6114975</v>
      </c>
      <c r="D46" s="155"/>
      <c r="E46" s="156">
        <v>9685124</v>
      </c>
      <c r="F46" s="60">
        <v>10644286</v>
      </c>
      <c r="G46" s="60">
        <v>185518</v>
      </c>
      <c r="H46" s="60">
        <v>158751</v>
      </c>
      <c r="I46" s="60">
        <v>108580</v>
      </c>
      <c r="J46" s="60">
        <v>452849</v>
      </c>
      <c r="K46" s="60">
        <v>219302</v>
      </c>
      <c r="L46" s="60"/>
      <c r="M46" s="60">
        <v>26199</v>
      </c>
      <c r="N46" s="60">
        <v>245501</v>
      </c>
      <c r="O46" s="60">
        <v>329273</v>
      </c>
      <c r="P46" s="60">
        <v>487073</v>
      </c>
      <c r="Q46" s="60">
        <v>489636</v>
      </c>
      <c r="R46" s="60">
        <v>1305982</v>
      </c>
      <c r="S46" s="60"/>
      <c r="T46" s="60"/>
      <c r="U46" s="60"/>
      <c r="V46" s="60"/>
      <c r="W46" s="60">
        <v>2004332</v>
      </c>
      <c r="X46" s="60">
        <v>7188840</v>
      </c>
      <c r="Y46" s="60">
        <v>-5184508</v>
      </c>
      <c r="Z46" s="140">
        <v>-72.12</v>
      </c>
      <c r="AA46" s="155">
        <v>10644286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1162577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886932</v>
      </c>
      <c r="Y47" s="100">
        <v>-886932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205798164</v>
      </c>
      <c r="D48" s="168">
        <f>+D28+D32+D38+D42+D47</f>
        <v>0</v>
      </c>
      <c r="E48" s="169">
        <f t="shared" si="9"/>
        <v>187981120</v>
      </c>
      <c r="F48" s="73">
        <f t="shared" si="9"/>
        <v>196887126</v>
      </c>
      <c r="G48" s="73">
        <f t="shared" si="9"/>
        <v>8880966</v>
      </c>
      <c r="H48" s="73">
        <f t="shared" si="9"/>
        <v>10271137</v>
      </c>
      <c r="I48" s="73">
        <f t="shared" si="9"/>
        <v>8556596</v>
      </c>
      <c r="J48" s="73">
        <f t="shared" si="9"/>
        <v>27708699</v>
      </c>
      <c r="K48" s="73">
        <f t="shared" si="9"/>
        <v>8516340</v>
      </c>
      <c r="L48" s="73">
        <f t="shared" si="9"/>
        <v>0</v>
      </c>
      <c r="M48" s="73">
        <f t="shared" si="9"/>
        <v>4367027</v>
      </c>
      <c r="N48" s="73">
        <f t="shared" si="9"/>
        <v>12883367</v>
      </c>
      <c r="O48" s="73">
        <f t="shared" si="9"/>
        <v>9320016</v>
      </c>
      <c r="P48" s="73">
        <f t="shared" si="9"/>
        <v>9529008</v>
      </c>
      <c r="Q48" s="73">
        <f t="shared" si="9"/>
        <v>3038546</v>
      </c>
      <c r="R48" s="73">
        <f t="shared" si="9"/>
        <v>21887570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62479636</v>
      </c>
      <c r="X48" s="73">
        <f t="shared" si="9"/>
        <v>138600045</v>
      </c>
      <c r="Y48" s="73">
        <f t="shared" si="9"/>
        <v>-76120409</v>
      </c>
      <c r="Z48" s="170">
        <f>+IF(X48&lt;&gt;0,+(Y48/X48)*100,0)</f>
        <v>-54.92091218296502</v>
      </c>
      <c r="AA48" s="168">
        <f>+AA28+AA32+AA38+AA42+AA47</f>
        <v>196887126</v>
      </c>
    </row>
    <row r="49" spans="1:27" ht="12.75">
      <c r="A49" s="148" t="s">
        <v>49</v>
      </c>
      <c r="B49" s="149"/>
      <c r="C49" s="171">
        <f aca="true" t="shared" si="10" ref="C49:Y49">+C25-C48</f>
        <v>14320299</v>
      </c>
      <c r="D49" s="171">
        <f>+D25-D48</f>
        <v>0</v>
      </c>
      <c r="E49" s="172">
        <f t="shared" si="10"/>
        <v>44840797</v>
      </c>
      <c r="F49" s="173">
        <f t="shared" si="10"/>
        <v>56662095</v>
      </c>
      <c r="G49" s="173">
        <f t="shared" si="10"/>
        <v>39140025</v>
      </c>
      <c r="H49" s="173">
        <f t="shared" si="10"/>
        <v>-10160689</v>
      </c>
      <c r="I49" s="173">
        <f t="shared" si="10"/>
        <v>-7724823</v>
      </c>
      <c r="J49" s="173">
        <f t="shared" si="10"/>
        <v>21254513</v>
      </c>
      <c r="K49" s="173">
        <f t="shared" si="10"/>
        <v>-1631994</v>
      </c>
      <c r="L49" s="173">
        <f t="shared" si="10"/>
        <v>0</v>
      </c>
      <c r="M49" s="173">
        <f t="shared" si="10"/>
        <v>35553788</v>
      </c>
      <c r="N49" s="173">
        <f t="shared" si="10"/>
        <v>33921794</v>
      </c>
      <c r="O49" s="173">
        <f t="shared" si="10"/>
        <v>2989194</v>
      </c>
      <c r="P49" s="173">
        <f t="shared" si="10"/>
        <v>7032336</v>
      </c>
      <c r="Q49" s="173">
        <f t="shared" si="10"/>
        <v>28366244</v>
      </c>
      <c r="R49" s="173">
        <f t="shared" si="10"/>
        <v>38387774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93564081</v>
      </c>
      <c r="X49" s="173">
        <f>IF(F25=F48,0,X25-X48)</f>
        <v>20367450</v>
      </c>
      <c r="Y49" s="173">
        <f t="shared" si="10"/>
        <v>73196631</v>
      </c>
      <c r="Z49" s="174">
        <f>+IF(X49&lt;&gt;0,+(Y49/X49)*100,0)</f>
        <v>359.3804379045978</v>
      </c>
      <c r="AA49" s="171">
        <f>+AA25-AA48</f>
        <v>56662095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43690097</v>
      </c>
      <c r="D5" s="155">
        <v>0</v>
      </c>
      <c r="E5" s="156">
        <v>35770728</v>
      </c>
      <c r="F5" s="60">
        <v>46486263</v>
      </c>
      <c r="G5" s="60">
        <v>15889863</v>
      </c>
      <c r="H5" s="60">
        <v>3274</v>
      </c>
      <c r="I5" s="60">
        <v>7</v>
      </c>
      <c r="J5" s="60">
        <v>15893144</v>
      </c>
      <c r="K5" s="60">
        <v>1820860</v>
      </c>
      <c r="L5" s="60">
        <v>0</v>
      </c>
      <c r="M5" s="60">
        <v>1823321</v>
      </c>
      <c r="N5" s="60">
        <v>3644181</v>
      </c>
      <c r="O5" s="60">
        <v>1820860</v>
      </c>
      <c r="P5" s="60">
        <v>1743492</v>
      </c>
      <c r="Q5" s="60">
        <v>1816247</v>
      </c>
      <c r="R5" s="60">
        <v>5380599</v>
      </c>
      <c r="S5" s="60">
        <v>0</v>
      </c>
      <c r="T5" s="60">
        <v>0</v>
      </c>
      <c r="U5" s="60">
        <v>0</v>
      </c>
      <c r="V5" s="60">
        <v>0</v>
      </c>
      <c r="W5" s="60">
        <v>24917924</v>
      </c>
      <c r="X5" s="60">
        <v>26754984</v>
      </c>
      <c r="Y5" s="60">
        <v>-1837060</v>
      </c>
      <c r="Z5" s="140">
        <v>-6.87</v>
      </c>
      <c r="AA5" s="155">
        <v>46486263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22750120</v>
      </c>
      <c r="D7" s="155">
        <v>0</v>
      </c>
      <c r="E7" s="156">
        <v>15237382</v>
      </c>
      <c r="F7" s="60">
        <v>21213262</v>
      </c>
      <c r="G7" s="60">
        <v>0</v>
      </c>
      <c r="H7" s="60">
        <v>0</v>
      </c>
      <c r="I7" s="60">
        <v>1320</v>
      </c>
      <c r="J7" s="60">
        <v>1320</v>
      </c>
      <c r="K7" s="60">
        <v>1603206</v>
      </c>
      <c r="L7" s="60">
        <v>0</v>
      </c>
      <c r="M7" s="60">
        <v>1311598</v>
      </c>
      <c r="N7" s="60">
        <v>2914804</v>
      </c>
      <c r="O7" s="60">
        <v>1418545</v>
      </c>
      <c r="P7" s="60">
        <v>1468466</v>
      </c>
      <c r="Q7" s="60">
        <v>1315623</v>
      </c>
      <c r="R7" s="60">
        <v>4202634</v>
      </c>
      <c r="S7" s="60">
        <v>0</v>
      </c>
      <c r="T7" s="60">
        <v>0</v>
      </c>
      <c r="U7" s="60">
        <v>0</v>
      </c>
      <c r="V7" s="60">
        <v>0</v>
      </c>
      <c r="W7" s="60">
        <v>7118758</v>
      </c>
      <c r="X7" s="60">
        <v>11901402</v>
      </c>
      <c r="Y7" s="60">
        <v>-4782644</v>
      </c>
      <c r="Z7" s="140">
        <v>-40.19</v>
      </c>
      <c r="AA7" s="155">
        <v>21213262</v>
      </c>
    </row>
    <row r="8" spans="1:27" ht="12.75">
      <c r="A8" s="183" t="s">
        <v>104</v>
      </c>
      <c r="B8" s="182"/>
      <c r="C8" s="155">
        <v>16350188</v>
      </c>
      <c r="D8" s="155">
        <v>0</v>
      </c>
      <c r="E8" s="156">
        <v>10652524</v>
      </c>
      <c r="F8" s="60">
        <v>13358749</v>
      </c>
      <c r="G8" s="60">
        <v>0</v>
      </c>
      <c r="H8" s="60">
        <v>0</v>
      </c>
      <c r="I8" s="60">
        <v>168</v>
      </c>
      <c r="J8" s="60">
        <v>168</v>
      </c>
      <c r="K8" s="60">
        <v>1027179</v>
      </c>
      <c r="L8" s="60">
        <v>0</v>
      </c>
      <c r="M8" s="60">
        <v>852513</v>
      </c>
      <c r="N8" s="60">
        <v>1879692</v>
      </c>
      <c r="O8" s="60">
        <v>915249</v>
      </c>
      <c r="P8" s="60">
        <v>873566</v>
      </c>
      <c r="Q8" s="60">
        <v>866867</v>
      </c>
      <c r="R8" s="60">
        <v>2655682</v>
      </c>
      <c r="S8" s="60">
        <v>0</v>
      </c>
      <c r="T8" s="60">
        <v>0</v>
      </c>
      <c r="U8" s="60">
        <v>0</v>
      </c>
      <c r="V8" s="60">
        <v>0</v>
      </c>
      <c r="W8" s="60">
        <v>4535542</v>
      </c>
      <c r="X8" s="60">
        <v>9219960</v>
      </c>
      <c r="Y8" s="60">
        <v>-4684418</v>
      </c>
      <c r="Z8" s="140">
        <v>-50.81</v>
      </c>
      <c r="AA8" s="155">
        <v>13358749</v>
      </c>
    </row>
    <row r="9" spans="1:27" ht="12.75">
      <c r="A9" s="183" t="s">
        <v>105</v>
      </c>
      <c r="B9" s="182"/>
      <c r="C9" s="155">
        <v>4411433</v>
      </c>
      <c r="D9" s="155">
        <v>0</v>
      </c>
      <c r="E9" s="156">
        <v>2644041</v>
      </c>
      <c r="F9" s="60">
        <v>5519432</v>
      </c>
      <c r="G9" s="60">
        <v>579</v>
      </c>
      <c r="H9" s="60">
        <v>146</v>
      </c>
      <c r="I9" s="60">
        <v>0</v>
      </c>
      <c r="J9" s="60">
        <v>725</v>
      </c>
      <c r="K9" s="60">
        <v>127045</v>
      </c>
      <c r="L9" s="60">
        <v>0</v>
      </c>
      <c r="M9" s="60">
        <v>382307</v>
      </c>
      <c r="N9" s="60">
        <v>509352</v>
      </c>
      <c r="O9" s="60">
        <v>381701</v>
      </c>
      <c r="P9" s="60">
        <v>381945</v>
      </c>
      <c r="Q9" s="60">
        <v>381900</v>
      </c>
      <c r="R9" s="60">
        <v>1145546</v>
      </c>
      <c r="S9" s="60">
        <v>0</v>
      </c>
      <c r="T9" s="60">
        <v>0</v>
      </c>
      <c r="U9" s="60">
        <v>0</v>
      </c>
      <c r="V9" s="60">
        <v>0</v>
      </c>
      <c r="W9" s="60">
        <v>1655623</v>
      </c>
      <c r="X9" s="60">
        <v>2387511</v>
      </c>
      <c r="Y9" s="60">
        <v>-731888</v>
      </c>
      <c r="Z9" s="140">
        <v>-30.65</v>
      </c>
      <c r="AA9" s="155">
        <v>5519432</v>
      </c>
    </row>
    <row r="10" spans="1:27" ht="12.75">
      <c r="A10" s="183" t="s">
        <v>106</v>
      </c>
      <c r="B10" s="182"/>
      <c r="C10" s="155">
        <v>8180343</v>
      </c>
      <c r="D10" s="155">
        <v>0</v>
      </c>
      <c r="E10" s="156">
        <v>5367060</v>
      </c>
      <c r="F10" s="54">
        <v>8572969</v>
      </c>
      <c r="G10" s="54">
        <v>0</v>
      </c>
      <c r="H10" s="54">
        <v>0</v>
      </c>
      <c r="I10" s="54">
        <v>0</v>
      </c>
      <c r="J10" s="54">
        <v>0</v>
      </c>
      <c r="K10" s="54">
        <v>697974</v>
      </c>
      <c r="L10" s="54">
        <v>0</v>
      </c>
      <c r="M10" s="54">
        <v>698639</v>
      </c>
      <c r="N10" s="54">
        <v>1396613</v>
      </c>
      <c r="O10" s="54">
        <v>697807</v>
      </c>
      <c r="P10" s="54">
        <v>697974</v>
      </c>
      <c r="Q10" s="54">
        <v>697890</v>
      </c>
      <c r="R10" s="54">
        <v>2093671</v>
      </c>
      <c r="S10" s="54">
        <v>0</v>
      </c>
      <c r="T10" s="54">
        <v>0</v>
      </c>
      <c r="U10" s="54">
        <v>0</v>
      </c>
      <c r="V10" s="54">
        <v>0</v>
      </c>
      <c r="W10" s="54">
        <v>3490284</v>
      </c>
      <c r="X10" s="54">
        <v>3823479</v>
      </c>
      <c r="Y10" s="54">
        <v>-333195</v>
      </c>
      <c r="Z10" s="184">
        <v>-8.71</v>
      </c>
      <c r="AA10" s="130">
        <v>8572969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4763706</v>
      </c>
      <c r="H11" s="60">
        <v>3676</v>
      </c>
      <c r="I11" s="60">
        <v>448771</v>
      </c>
      <c r="J11" s="60">
        <v>5216153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5216153</v>
      </c>
      <c r="X11" s="60"/>
      <c r="Y11" s="60">
        <v>5216153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27980</v>
      </c>
      <c r="D12" s="155">
        <v>0</v>
      </c>
      <c r="E12" s="156">
        <v>36253</v>
      </c>
      <c r="F12" s="60">
        <v>334723</v>
      </c>
      <c r="G12" s="60">
        <v>7146</v>
      </c>
      <c r="H12" s="60">
        <v>2339</v>
      </c>
      <c r="I12" s="60">
        <v>2041</v>
      </c>
      <c r="J12" s="60">
        <v>11526</v>
      </c>
      <c r="K12" s="60">
        <v>0</v>
      </c>
      <c r="L12" s="60">
        <v>0</v>
      </c>
      <c r="M12" s="60">
        <v>3050</v>
      </c>
      <c r="N12" s="60">
        <v>3050</v>
      </c>
      <c r="O12" s="60">
        <v>3467</v>
      </c>
      <c r="P12" s="60">
        <v>3308</v>
      </c>
      <c r="Q12" s="60">
        <v>5085</v>
      </c>
      <c r="R12" s="60">
        <v>11860</v>
      </c>
      <c r="S12" s="60">
        <v>0</v>
      </c>
      <c r="T12" s="60">
        <v>0</v>
      </c>
      <c r="U12" s="60">
        <v>0</v>
      </c>
      <c r="V12" s="60">
        <v>0</v>
      </c>
      <c r="W12" s="60">
        <v>26436</v>
      </c>
      <c r="X12" s="60">
        <v>27189</v>
      </c>
      <c r="Y12" s="60">
        <v>-753</v>
      </c>
      <c r="Z12" s="140">
        <v>-2.77</v>
      </c>
      <c r="AA12" s="155">
        <v>334723</v>
      </c>
    </row>
    <row r="13" spans="1:27" ht="12.75">
      <c r="A13" s="181" t="s">
        <v>109</v>
      </c>
      <c r="B13" s="185"/>
      <c r="C13" s="155">
        <v>1615919</v>
      </c>
      <c r="D13" s="155">
        <v>0</v>
      </c>
      <c r="E13" s="156">
        <v>1652758</v>
      </c>
      <c r="F13" s="60">
        <v>1749948</v>
      </c>
      <c r="G13" s="60">
        <v>77357</v>
      </c>
      <c r="H13" s="60">
        <v>71777</v>
      </c>
      <c r="I13" s="60">
        <v>3241</v>
      </c>
      <c r="J13" s="60">
        <v>152375</v>
      </c>
      <c r="K13" s="60">
        <v>0</v>
      </c>
      <c r="L13" s="60">
        <v>0</v>
      </c>
      <c r="M13" s="60">
        <v>0</v>
      </c>
      <c r="N13" s="60">
        <v>0</v>
      </c>
      <c r="O13" s="60">
        <v>135642</v>
      </c>
      <c r="P13" s="60">
        <v>95307</v>
      </c>
      <c r="Q13" s="60">
        <v>38526</v>
      </c>
      <c r="R13" s="60">
        <v>269475</v>
      </c>
      <c r="S13" s="60">
        <v>0</v>
      </c>
      <c r="T13" s="60">
        <v>0</v>
      </c>
      <c r="U13" s="60">
        <v>0</v>
      </c>
      <c r="V13" s="60">
        <v>0</v>
      </c>
      <c r="W13" s="60">
        <v>421850</v>
      </c>
      <c r="X13" s="60">
        <v>1239570</v>
      </c>
      <c r="Y13" s="60">
        <v>-817720</v>
      </c>
      <c r="Z13" s="140">
        <v>-65.97</v>
      </c>
      <c r="AA13" s="155">
        <v>1749948</v>
      </c>
    </row>
    <row r="14" spans="1:27" ht="12.75">
      <c r="A14" s="181" t="s">
        <v>110</v>
      </c>
      <c r="B14" s="185"/>
      <c r="C14" s="155">
        <v>10340714</v>
      </c>
      <c r="D14" s="155">
        <v>0</v>
      </c>
      <c r="E14" s="156">
        <v>11089562</v>
      </c>
      <c r="F14" s="60">
        <v>6400707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896888</v>
      </c>
      <c r="N14" s="60">
        <v>896888</v>
      </c>
      <c r="O14" s="60">
        <v>872604</v>
      </c>
      <c r="P14" s="60">
        <v>881959</v>
      </c>
      <c r="Q14" s="60">
        <v>930109</v>
      </c>
      <c r="R14" s="60">
        <v>2684672</v>
      </c>
      <c r="S14" s="60">
        <v>0</v>
      </c>
      <c r="T14" s="60">
        <v>0</v>
      </c>
      <c r="U14" s="60">
        <v>0</v>
      </c>
      <c r="V14" s="60">
        <v>0</v>
      </c>
      <c r="W14" s="60">
        <v>3581560</v>
      </c>
      <c r="X14" s="60">
        <v>14706747</v>
      </c>
      <c r="Y14" s="60">
        <v>-11125187</v>
      </c>
      <c r="Z14" s="140">
        <v>-75.65</v>
      </c>
      <c r="AA14" s="155">
        <v>6400707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1815532</v>
      </c>
      <c r="D16" s="155">
        <v>0</v>
      </c>
      <c r="E16" s="156">
        <v>3171508</v>
      </c>
      <c r="F16" s="60">
        <v>3166312</v>
      </c>
      <c r="G16" s="60">
        <v>17825</v>
      </c>
      <c r="H16" s="60">
        <v>11250</v>
      </c>
      <c r="I16" s="60">
        <v>19624</v>
      </c>
      <c r="J16" s="60">
        <v>48699</v>
      </c>
      <c r="K16" s="60">
        <v>9684</v>
      </c>
      <c r="L16" s="60">
        <v>0</v>
      </c>
      <c r="M16" s="60">
        <v>4350</v>
      </c>
      <c r="N16" s="60">
        <v>14034</v>
      </c>
      <c r="O16" s="60">
        <v>31202</v>
      </c>
      <c r="P16" s="60">
        <v>33900</v>
      </c>
      <c r="Q16" s="60">
        <v>41916</v>
      </c>
      <c r="R16" s="60">
        <v>107018</v>
      </c>
      <c r="S16" s="60">
        <v>0</v>
      </c>
      <c r="T16" s="60">
        <v>0</v>
      </c>
      <c r="U16" s="60">
        <v>0</v>
      </c>
      <c r="V16" s="60">
        <v>0</v>
      </c>
      <c r="W16" s="60">
        <v>169751</v>
      </c>
      <c r="X16" s="60">
        <v>2378628</v>
      </c>
      <c r="Y16" s="60">
        <v>-2208877</v>
      </c>
      <c r="Z16" s="140">
        <v>-92.86</v>
      </c>
      <c r="AA16" s="155">
        <v>3166312</v>
      </c>
    </row>
    <row r="17" spans="1:27" ht="12.75">
      <c r="A17" s="181" t="s">
        <v>113</v>
      </c>
      <c r="B17" s="185"/>
      <c r="C17" s="155">
        <v>2124795</v>
      </c>
      <c r="D17" s="155">
        <v>0</v>
      </c>
      <c r="E17" s="156">
        <v>2679823</v>
      </c>
      <c r="F17" s="60">
        <v>1800596</v>
      </c>
      <c r="G17" s="60">
        <v>75</v>
      </c>
      <c r="H17" s="60">
        <v>645</v>
      </c>
      <c r="I17" s="60">
        <v>0</v>
      </c>
      <c r="J17" s="60">
        <v>720</v>
      </c>
      <c r="K17" s="60">
        <v>183996</v>
      </c>
      <c r="L17" s="60">
        <v>0</v>
      </c>
      <c r="M17" s="60">
        <v>0</v>
      </c>
      <c r="N17" s="60">
        <v>183996</v>
      </c>
      <c r="O17" s="60">
        <v>9230</v>
      </c>
      <c r="P17" s="60">
        <v>83705</v>
      </c>
      <c r="Q17" s="60">
        <v>665</v>
      </c>
      <c r="R17" s="60">
        <v>93600</v>
      </c>
      <c r="S17" s="60">
        <v>0</v>
      </c>
      <c r="T17" s="60">
        <v>0</v>
      </c>
      <c r="U17" s="60">
        <v>0</v>
      </c>
      <c r="V17" s="60">
        <v>0</v>
      </c>
      <c r="W17" s="60">
        <v>278316</v>
      </c>
      <c r="X17" s="60">
        <v>1985472</v>
      </c>
      <c r="Y17" s="60">
        <v>-1707156</v>
      </c>
      <c r="Z17" s="140">
        <v>-85.98</v>
      </c>
      <c r="AA17" s="155">
        <v>1800596</v>
      </c>
    </row>
    <row r="18" spans="1:27" ht="12.75">
      <c r="A18" s="183" t="s">
        <v>114</v>
      </c>
      <c r="B18" s="182"/>
      <c r="C18" s="155">
        <v>2652654</v>
      </c>
      <c r="D18" s="155">
        <v>0</v>
      </c>
      <c r="E18" s="156">
        <v>2714679</v>
      </c>
      <c r="F18" s="60">
        <v>2714679</v>
      </c>
      <c r="G18" s="60">
        <v>0</v>
      </c>
      <c r="H18" s="60">
        <v>0</v>
      </c>
      <c r="I18" s="60">
        <v>0</v>
      </c>
      <c r="J18" s="60">
        <v>0</v>
      </c>
      <c r="K18" s="60">
        <v>236913</v>
      </c>
      <c r="L18" s="60">
        <v>0</v>
      </c>
      <c r="M18" s="60">
        <v>59325</v>
      </c>
      <c r="N18" s="60">
        <v>296238</v>
      </c>
      <c r="O18" s="60">
        <v>16805</v>
      </c>
      <c r="P18" s="60">
        <v>144843</v>
      </c>
      <c r="Q18" s="60">
        <v>94210</v>
      </c>
      <c r="R18" s="60">
        <v>255858</v>
      </c>
      <c r="S18" s="60">
        <v>0</v>
      </c>
      <c r="T18" s="60">
        <v>0</v>
      </c>
      <c r="U18" s="60">
        <v>0</v>
      </c>
      <c r="V18" s="60">
        <v>0</v>
      </c>
      <c r="W18" s="60">
        <v>552096</v>
      </c>
      <c r="X18" s="60">
        <v>2036007</v>
      </c>
      <c r="Y18" s="60">
        <v>-1483911</v>
      </c>
      <c r="Z18" s="140">
        <v>-72.88</v>
      </c>
      <c r="AA18" s="155">
        <v>2714679</v>
      </c>
    </row>
    <row r="19" spans="1:27" ht="12.75">
      <c r="A19" s="181" t="s">
        <v>34</v>
      </c>
      <c r="B19" s="185"/>
      <c r="C19" s="155">
        <v>66524044</v>
      </c>
      <c r="D19" s="155">
        <v>0</v>
      </c>
      <c r="E19" s="156">
        <v>71843426</v>
      </c>
      <c r="F19" s="60">
        <v>71983910</v>
      </c>
      <c r="G19" s="60">
        <v>27237190</v>
      </c>
      <c r="H19" s="60">
        <v>422</v>
      </c>
      <c r="I19" s="60">
        <v>344568</v>
      </c>
      <c r="J19" s="60">
        <v>27582180</v>
      </c>
      <c r="K19" s="60">
        <v>0</v>
      </c>
      <c r="L19" s="60">
        <v>0</v>
      </c>
      <c r="M19" s="60">
        <v>20713482</v>
      </c>
      <c r="N19" s="60">
        <v>20713482</v>
      </c>
      <c r="O19" s="60">
        <v>311742</v>
      </c>
      <c r="P19" s="60">
        <v>329500</v>
      </c>
      <c r="Q19" s="60">
        <v>16341523</v>
      </c>
      <c r="R19" s="60">
        <v>16982765</v>
      </c>
      <c r="S19" s="60">
        <v>0</v>
      </c>
      <c r="T19" s="60">
        <v>0</v>
      </c>
      <c r="U19" s="60">
        <v>0</v>
      </c>
      <c r="V19" s="60">
        <v>0</v>
      </c>
      <c r="W19" s="60">
        <v>65278427</v>
      </c>
      <c r="X19" s="60">
        <v>53076726</v>
      </c>
      <c r="Y19" s="60">
        <v>12201701</v>
      </c>
      <c r="Z19" s="140">
        <v>22.99</v>
      </c>
      <c r="AA19" s="155">
        <v>71983910</v>
      </c>
    </row>
    <row r="20" spans="1:27" ht="12.75">
      <c r="A20" s="181" t="s">
        <v>35</v>
      </c>
      <c r="B20" s="185"/>
      <c r="C20" s="155">
        <v>2029936</v>
      </c>
      <c r="D20" s="155">
        <v>0</v>
      </c>
      <c r="E20" s="156">
        <v>556125</v>
      </c>
      <c r="F20" s="54">
        <v>747672</v>
      </c>
      <c r="G20" s="54">
        <v>27250</v>
      </c>
      <c r="H20" s="54">
        <v>16919</v>
      </c>
      <c r="I20" s="54">
        <v>12033</v>
      </c>
      <c r="J20" s="54">
        <v>56202</v>
      </c>
      <c r="K20" s="54">
        <v>1177489</v>
      </c>
      <c r="L20" s="54">
        <v>0</v>
      </c>
      <c r="M20" s="54">
        <v>10429</v>
      </c>
      <c r="N20" s="54">
        <v>1187918</v>
      </c>
      <c r="O20" s="54">
        <v>32023</v>
      </c>
      <c r="P20" s="54">
        <v>15642</v>
      </c>
      <c r="Q20" s="54">
        <v>30724</v>
      </c>
      <c r="R20" s="54">
        <v>78389</v>
      </c>
      <c r="S20" s="54">
        <v>0</v>
      </c>
      <c r="T20" s="54">
        <v>0</v>
      </c>
      <c r="U20" s="54">
        <v>0</v>
      </c>
      <c r="V20" s="54">
        <v>0</v>
      </c>
      <c r="W20" s="54">
        <v>1322509</v>
      </c>
      <c r="X20" s="54">
        <v>409590</v>
      </c>
      <c r="Y20" s="54">
        <v>912919</v>
      </c>
      <c r="Z20" s="184">
        <v>222.89</v>
      </c>
      <c r="AA20" s="130">
        <v>747672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182513755</v>
      </c>
      <c r="D22" s="188">
        <f>SUM(D5:D21)</f>
        <v>0</v>
      </c>
      <c r="E22" s="189">
        <f t="shared" si="0"/>
        <v>163415869</v>
      </c>
      <c r="F22" s="190">
        <f t="shared" si="0"/>
        <v>184049222</v>
      </c>
      <c r="G22" s="190">
        <f t="shared" si="0"/>
        <v>48020991</v>
      </c>
      <c r="H22" s="190">
        <f t="shared" si="0"/>
        <v>110448</v>
      </c>
      <c r="I22" s="190">
        <f t="shared" si="0"/>
        <v>831773</v>
      </c>
      <c r="J22" s="190">
        <f t="shared" si="0"/>
        <v>48963212</v>
      </c>
      <c r="K22" s="190">
        <f t="shared" si="0"/>
        <v>6884346</v>
      </c>
      <c r="L22" s="190">
        <f t="shared" si="0"/>
        <v>0</v>
      </c>
      <c r="M22" s="190">
        <f t="shared" si="0"/>
        <v>26755902</v>
      </c>
      <c r="N22" s="190">
        <f t="shared" si="0"/>
        <v>33640248</v>
      </c>
      <c r="O22" s="190">
        <f t="shared" si="0"/>
        <v>6646877</v>
      </c>
      <c r="P22" s="190">
        <f t="shared" si="0"/>
        <v>6753607</v>
      </c>
      <c r="Q22" s="190">
        <f t="shared" si="0"/>
        <v>22561285</v>
      </c>
      <c r="R22" s="190">
        <f t="shared" si="0"/>
        <v>35961769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118565229</v>
      </c>
      <c r="X22" s="190">
        <f t="shared" si="0"/>
        <v>129947265</v>
      </c>
      <c r="Y22" s="190">
        <f t="shared" si="0"/>
        <v>-11382036</v>
      </c>
      <c r="Z22" s="191">
        <f>+IF(X22&lt;&gt;0,+(Y22/X22)*100,0)</f>
        <v>-8.758965415701516</v>
      </c>
      <c r="AA22" s="188">
        <f>SUM(AA5:AA21)</f>
        <v>184049222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55908643</v>
      </c>
      <c r="D25" s="155">
        <v>0</v>
      </c>
      <c r="E25" s="156">
        <v>54366637</v>
      </c>
      <c r="F25" s="60">
        <v>58968448</v>
      </c>
      <c r="G25" s="60">
        <v>4246126</v>
      </c>
      <c r="H25" s="60">
        <v>4840520</v>
      </c>
      <c r="I25" s="60">
        <v>4855564</v>
      </c>
      <c r="J25" s="60">
        <v>13942210</v>
      </c>
      <c r="K25" s="60">
        <v>5004890</v>
      </c>
      <c r="L25" s="60">
        <v>0</v>
      </c>
      <c r="M25" s="60">
        <v>0</v>
      </c>
      <c r="N25" s="60">
        <v>5004890</v>
      </c>
      <c r="O25" s="60">
        <v>5092790</v>
      </c>
      <c r="P25" s="60">
        <v>4861240</v>
      </c>
      <c r="Q25" s="60">
        <v>2665</v>
      </c>
      <c r="R25" s="60">
        <v>9956695</v>
      </c>
      <c r="S25" s="60">
        <v>0</v>
      </c>
      <c r="T25" s="60">
        <v>0</v>
      </c>
      <c r="U25" s="60">
        <v>0</v>
      </c>
      <c r="V25" s="60">
        <v>0</v>
      </c>
      <c r="W25" s="60">
        <v>28903795</v>
      </c>
      <c r="X25" s="60">
        <v>38688417</v>
      </c>
      <c r="Y25" s="60">
        <v>-9784622</v>
      </c>
      <c r="Z25" s="140">
        <v>-25.29</v>
      </c>
      <c r="AA25" s="155">
        <v>58968448</v>
      </c>
    </row>
    <row r="26" spans="1:27" ht="12.75">
      <c r="A26" s="183" t="s">
        <v>38</v>
      </c>
      <c r="B26" s="182"/>
      <c r="C26" s="155">
        <v>6274946</v>
      </c>
      <c r="D26" s="155">
        <v>0</v>
      </c>
      <c r="E26" s="156">
        <v>5875010</v>
      </c>
      <c r="F26" s="60">
        <v>6891093</v>
      </c>
      <c r="G26" s="60">
        <v>518693</v>
      </c>
      <c r="H26" s="60">
        <v>526387</v>
      </c>
      <c r="I26" s="60">
        <v>542692</v>
      </c>
      <c r="J26" s="60">
        <v>1587772</v>
      </c>
      <c r="K26" s="60">
        <v>521686</v>
      </c>
      <c r="L26" s="60">
        <v>0</v>
      </c>
      <c r="M26" s="60">
        <v>0</v>
      </c>
      <c r="N26" s="60">
        <v>521686</v>
      </c>
      <c r="O26" s="60">
        <v>886479</v>
      </c>
      <c r="P26" s="60">
        <v>563410</v>
      </c>
      <c r="Q26" s="60">
        <v>0</v>
      </c>
      <c r="R26" s="60">
        <v>1449889</v>
      </c>
      <c r="S26" s="60">
        <v>0</v>
      </c>
      <c r="T26" s="60">
        <v>0</v>
      </c>
      <c r="U26" s="60">
        <v>0</v>
      </c>
      <c r="V26" s="60">
        <v>0</v>
      </c>
      <c r="W26" s="60">
        <v>3559347</v>
      </c>
      <c r="X26" s="60">
        <v>4450320</v>
      </c>
      <c r="Y26" s="60">
        <v>-890973</v>
      </c>
      <c r="Z26" s="140">
        <v>-20.02</v>
      </c>
      <c r="AA26" s="155">
        <v>6891093</v>
      </c>
    </row>
    <row r="27" spans="1:27" ht="12.75">
      <c r="A27" s="183" t="s">
        <v>118</v>
      </c>
      <c r="B27" s="182"/>
      <c r="C27" s="155">
        <v>22258378</v>
      </c>
      <c r="D27" s="155">
        <v>0</v>
      </c>
      <c r="E27" s="156">
        <v>13516565</v>
      </c>
      <c r="F27" s="60">
        <v>13516565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126391</v>
      </c>
      <c r="P27" s="60">
        <v>130211</v>
      </c>
      <c r="Q27" s="60">
        <v>0</v>
      </c>
      <c r="R27" s="60">
        <v>256602</v>
      </c>
      <c r="S27" s="60">
        <v>0</v>
      </c>
      <c r="T27" s="60">
        <v>0</v>
      </c>
      <c r="U27" s="60">
        <v>0</v>
      </c>
      <c r="V27" s="60">
        <v>0</v>
      </c>
      <c r="W27" s="60">
        <v>256602</v>
      </c>
      <c r="X27" s="60">
        <v>12724920</v>
      </c>
      <c r="Y27" s="60">
        <v>-12468318</v>
      </c>
      <c r="Z27" s="140">
        <v>-97.98</v>
      </c>
      <c r="AA27" s="155">
        <v>13516565</v>
      </c>
    </row>
    <row r="28" spans="1:27" ht="12.75">
      <c r="A28" s="183" t="s">
        <v>39</v>
      </c>
      <c r="B28" s="182"/>
      <c r="C28" s="155">
        <v>32009336</v>
      </c>
      <c r="D28" s="155">
        <v>0</v>
      </c>
      <c r="E28" s="156">
        <v>26686494</v>
      </c>
      <c r="F28" s="60">
        <v>26686494</v>
      </c>
      <c r="G28" s="60">
        <v>218554</v>
      </c>
      <c r="H28" s="60">
        <v>155</v>
      </c>
      <c r="I28" s="60">
        <v>0</v>
      </c>
      <c r="J28" s="60">
        <v>218709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218709</v>
      </c>
      <c r="X28" s="60">
        <v>22500000</v>
      </c>
      <c r="Y28" s="60">
        <v>-22281291</v>
      </c>
      <c r="Z28" s="140">
        <v>-99.03</v>
      </c>
      <c r="AA28" s="155">
        <v>26686494</v>
      </c>
    </row>
    <row r="29" spans="1:27" ht="12.75">
      <c r="A29" s="183" t="s">
        <v>40</v>
      </c>
      <c r="B29" s="182"/>
      <c r="C29" s="155">
        <v>1079404</v>
      </c>
      <c r="D29" s="155">
        <v>0</v>
      </c>
      <c r="E29" s="156">
        <v>3859053</v>
      </c>
      <c r="F29" s="60">
        <v>3242751</v>
      </c>
      <c r="G29" s="60">
        <v>20876</v>
      </c>
      <c r="H29" s="60">
        <v>6086</v>
      </c>
      <c r="I29" s="60">
        <v>17313</v>
      </c>
      <c r="J29" s="60">
        <v>44275</v>
      </c>
      <c r="K29" s="60">
        <v>11975</v>
      </c>
      <c r="L29" s="60">
        <v>0</v>
      </c>
      <c r="M29" s="60">
        <v>20023</v>
      </c>
      <c r="N29" s="60">
        <v>31998</v>
      </c>
      <c r="O29" s="60">
        <v>14763</v>
      </c>
      <c r="P29" s="60">
        <v>14751</v>
      </c>
      <c r="Q29" s="60">
        <v>4613</v>
      </c>
      <c r="R29" s="60">
        <v>34127</v>
      </c>
      <c r="S29" s="60">
        <v>0</v>
      </c>
      <c r="T29" s="60">
        <v>0</v>
      </c>
      <c r="U29" s="60">
        <v>0</v>
      </c>
      <c r="V29" s="60">
        <v>0</v>
      </c>
      <c r="W29" s="60">
        <v>110400</v>
      </c>
      <c r="X29" s="60">
        <v>2894292</v>
      </c>
      <c r="Y29" s="60">
        <v>-2783892</v>
      </c>
      <c r="Z29" s="140">
        <v>-96.19</v>
      </c>
      <c r="AA29" s="155">
        <v>3242751</v>
      </c>
    </row>
    <row r="30" spans="1:27" ht="12.75">
      <c r="A30" s="183" t="s">
        <v>119</v>
      </c>
      <c r="B30" s="182"/>
      <c r="C30" s="155">
        <v>17220937</v>
      </c>
      <c r="D30" s="155">
        <v>0</v>
      </c>
      <c r="E30" s="156">
        <v>20999220</v>
      </c>
      <c r="F30" s="60">
        <v>26999220</v>
      </c>
      <c r="G30" s="60">
        <v>2236287</v>
      </c>
      <c r="H30" s="60">
        <v>1857367</v>
      </c>
      <c r="I30" s="60">
        <v>1542513</v>
      </c>
      <c r="J30" s="60">
        <v>5636167</v>
      </c>
      <c r="K30" s="60">
        <v>957884</v>
      </c>
      <c r="L30" s="60">
        <v>0</v>
      </c>
      <c r="M30" s="60">
        <v>931070</v>
      </c>
      <c r="N30" s="60">
        <v>1888954</v>
      </c>
      <c r="O30" s="60">
        <v>876943</v>
      </c>
      <c r="P30" s="60">
        <v>1349756</v>
      </c>
      <c r="Q30" s="60">
        <v>911170</v>
      </c>
      <c r="R30" s="60">
        <v>3137869</v>
      </c>
      <c r="S30" s="60">
        <v>0</v>
      </c>
      <c r="T30" s="60">
        <v>0</v>
      </c>
      <c r="U30" s="60">
        <v>0</v>
      </c>
      <c r="V30" s="60">
        <v>0</v>
      </c>
      <c r="W30" s="60">
        <v>10662990</v>
      </c>
      <c r="X30" s="60">
        <v>16625619</v>
      </c>
      <c r="Y30" s="60">
        <v>-5962629</v>
      </c>
      <c r="Z30" s="140">
        <v>-35.86</v>
      </c>
      <c r="AA30" s="155">
        <v>26999220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126570</v>
      </c>
      <c r="R31" s="60">
        <v>126570</v>
      </c>
      <c r="S31" s="60">
        <v>0</v>
      </c>
      <c r="T31" s="60">
        <v>0</v>
      </c>
      <c r="U31" s="60">
        <v>0</v>
      </c>
      <c r="V31" s="60">
        <v>0</v>
      </c>
      <c r="W31" s="60">
        <v>126570</v>
      </c>
      <c r="X31" s="60"/>
      <c r="Y31" s="60">
        <v>126570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6110546</v>
      </c>
      <c r="D32" s="155">
        <v>0</v>
      </c>
      <c r="E32" s="156">
        <v>27503468</v>
      </c>
      <c r="F32" s="60">
        <v>22914695</v>
      </c>
      <c r="G32" s="60">
        <v>320645</v>
      </c>
      <c r="H32" s="60">
        <v>946131</v>
      </c>
      <c r="I32" s="60">
        <v>893488</v>
      </c>
      <c r="J32" s="60">
        <v>2160264</v>
      </c>
      <c r="K32" s="60">
        <v>1276038</v>
      </c>
      <c r="L32" s="60">
        <v>0</v>
      </c>
      <c r="M32" s="60">
        <v>437768</v>
      </c>
      <c r="N32" s="60">
        <v>1713806</v>
      </c>
      <c r="O32" s="60">
        <v>1151773</v>
      </c>
      <c r="P32" s="60">
        <v>1173202</v>
      </c>
      <c r="Q32" s="60">
        <v>1226468</v>
      </c>
      <c r="R32" s="60">
        <v>3551443</v>
      </c>
      <c r="S32" s="60">
        <v>0</v>
      </c>
      <c r="T32" s="60">
        <v>0</v>
      </c>
      <c r="U32" s="60">
        <v>0</v>
      </c>
      <c r="V32" s="60">
        <v>0</v>
      </c>
      <c r="W32" s="60">
        <v>7425513</v>
      </c>
      <c r="X32" s="60">
        <v>19860597</v>
      </c>
      <c r="Y32" s="60">
        <v>-12435084</v>
      </c>
      <c r="Z32" s="140">
        <v>-62.61</v>
      </c>
      <c r="AA32" s="155">
        <v>22914695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64448870</v>
      </c>
      <c r="D34" s="155">
        <v>0</v>
      </c>
      <c r="E34" s="156">
        <v>35174673</v>
      </c>
      <c r="F34" s="60">
        <v>37667860</v>
      </c>
      <c r="G34" s="60">
        <v>1319785</v>
      </c>
      <c r="H34" s="60">
        <v>2094491</v>
      </c>
      <c r="I34" s="60">
        <v>705026</v>
      </c>
      <c r="J34" s="60">
        <v>4119302</v>
      </c>
      <c r="K34" s="60">
        <v>743867</v>
      </c>
      <c r="L34" s="60">
        <v>0</v>
      </c>
      <c r="M34" s="60">
        <v>2978166</v>
      </c>
      <c r="N34" s="60">
        <v>3722033</v>
      </c>
      <c r="O34" s="60">
        <v>1170877</v>
      </c>
      <c r="P34" s="60">
        <v>1436438</v>
      </c>
      <c r="Q34" s="60">
        <v>767060</v>
      </c>
      <c r="R34" s="60">
        <v>3374375</v>
      </c>
      <c r="S34" s="60">
        <v>0</v>
      </c>
      <c r="T34" s="60">
        <v>0</v>
      </c>
      <c r="U34" s="60">
        <v>0</v>
      </c>
      <c r="V34" s="60">
        <v>0</v>
      </c>
      <c r="W34" s="60">
        <v>11215710</v>
      </c>
      <c r="X34" s="60">
        <v>20855880</v>
      </c>
      <c r="Y34" s="60">
        <v>-9640170</v>
      </c>
      <c r="Z34" s="140">
        <v>-46.22</v>
      </c>
      <c r="AA34" s="155">
        <v>37667860</v>
      </c>
    </row>
    <row r="35" spans="1:27" ht="12.75">
      <c r="A35" s="181" t="s">
        <v>122</v>
      </c>
      <c r="B35" s="185"/>
      <c r="C35" s="155">
        <v>487104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205798164</v>
      </c>
      <c r="D36" s="188">
        <f>SUM(D25:D35)</f>
        <v>0</v>
      </c>
      <c r="E36" s="189">
        <f t="shared" si="1"/>
        <v>187981120</v>
      </c>
      <c r="F36" s="190">
        <f t="shared" si="1"/>
        <v>196887126</v>
      </c>
      <c r="G36" s="190">
        <f t="shared" si="1"/>
        <v>8880966</v>
      </c>
      <c r="H36" s="190">
        <f t="shared" si="1"/>
        <v>10271137</v>
      </c>
      <c r="I36" s="190">
        <f t="shared" si="1"/>
        <v>8556596</v>
      </c>
      <c r="J36" s="190">
        <f t="shared" si="1"/>
        <v>27708699</v>
      </c>
      <c r="K36" s="190">
        <f t="shared" si="1"/>
        <v>8516340</v>
      </c>
      <c r="L36" s="190">
        <f t="shared" si="1"/>
        <v>0</v>
      </c>
      <c r="M36" s="190">
        <f t="shared" si="1"/>
        <v>4367027</v>
      </c>
      <c r="N36" s="190">
        <f t="shared" si="1"/>
        <v>12883367</v>
      </c>
      <c r="O36" s="190">
        <f t="shared" si="1"/>
        <v>9320016</v>
      </c>
      <c r="P36" s="190">
        <f t="shared" si="1"/>
        <v>9529008</v>
      </c>
      <c r="Q36" s="190">
        <f t="shared" si="1"/>
        <v>3038546</v>
      </c>
      <c r="R36" s="190">
        <f t="shared" si="1"/>
        <v>21887570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62479636</v>
      </c>
      <c r="X36" s="190">
        <f t="shared" si="1"/>
        <v>138600045</v>
      </c>
      <c r="Y36" s="190">
        <f t="shared" si="1"/>
        <v>-76120409</v>
      </c>
      <c r="Z36" s="191">
        <f>+IF(X36&lt;&gt;0,+(Y36/X36)*100,0)</f>
        <v>-54.92091218296502</v>
      </c>
      <c r="AA36" s="188">
        <f>SUM(AA25:AA35)</f>
        <v>196887126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-23284409</v>
      </c>
      <c r="D38" s="199">
        <f>+D22-D36</f>
        <v>0</v>
      </c>
      <c r="E38" s="200">
        <f t="shared" si="2"/>
        <v>-24565251</v>
      </c>
      <c r="F38" s="106">
        <f t="shared" si="2"/>
        <v>-12837904</v>
      </c>
      <c r="G38" s="106">
        <f t="shared" si="2"/>
        <v>39140025</v>
      </c>
      <c r="H38" s="106">
        <f t="shared" si="2"/>
        <v>-10160689</v>
      </c>
      <c r="I38" s="106">
        <f t="shared" si="2"/>
        <v>-7724823</v>
      </c>
      <c r="J38" s="106">
        <f t="shared" si="2"/>
        <v>21254513</v>
      </c>
      <c r="K38" s="106">
        <f t="shared" si="2"/>
        <v>-1631994</v>
      </c>
      <c r="L38" s="106">
        <f t="shared" si="2"/>
        <v>0</v>
      </c>
      <c r="M38" s="106">
        <f t="shared" si="2"/>
        <v>22388875</v>
      </c>
      <c r="N38" s="106">
        <f t="shared" si="2"/>
        <v>20756881</v>
      </c>
      <c r="O38" s="106">
        <f t="shared" si="2"/>
        <v>-2673139</v>
      </c>
      <c r="P38" s="106">
        <f t="shared" si="2"/>
        <v>-2775401</v>
      </c>
      <c r="Q38" s="106">
        <f t="shared" si="2"/>
        <v>19522739</v>
      </c>
      <c r="R38" s="106">
        <f t="shared" si="2"/>
        <v>14074199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56085593</v>
      </c>
      <c r="X38" s="106">
        <f>IF(F22=F36,0,X22-X36)</f>
        <v>-8652780</v>
      </c>
      <c r="Y38" s="106">
        <f t="shared" si="2"/>
        <v>64738373</v>
      </c>
      <c r="Z38" s="201">
        <f>+IF(X38&lt;&gt;0,+(Y38/X38)*100,0)</f>
        <v>-748.1800415588978</v>
      </c>
      <c r="AA38" s="199">
        <f>+AA22-AA36</f>
        <v>-12837904</v>
      </c>
    </row>
    <row r="39" spans="1:27" ht="12.75">
      <c r="A39" s="181" t="s">
        <v>46</v>
      </c>
      <c r="B39" s="185"/>
      <c r="C39" s="155">
        <v>37604708</v>
      </c>
      <c r="D39" s="155">
        <v>0</v>
      </c>
      <c r="E39" s="156">
        <v>69406048</v>
      </c>
      <c r="F39" s="60">
        <v>69499999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13164913</v>
      </c>
      <c r="N39" s="60">
        <v>13164913</v>
      </c>
      <c r="O39" s="60">
        <v>5662333</v>
      </c>
      <c r="P39" s="60">
        <v>9807737</v>
      </c>
      <c r="Q39" s="60">
        <v>8843505</v>
      </c>
      <c r="R39" s="60">
        <v>24313575</v>
      </c>
      <c r="S39" s="60">
        <v>0</v>
      </c>
      <c r="T39" s="60">
        <v>0</v>
      </c>
      <c r="U39" s="60">
        <v>0</v>
      </c>
      <c r="V39" s="60">
        <v>0</v>
      </c>
      <c r="W39" s="60">
        <v>37478488</v>
      </c>
      <c r="X39" s="60">
        <v>29999997</v>
      </c>
      <c r="Y39" s="60">
        <v>7478491</v>
      </c>
      <c r="Z39" s="140">
        <v>24.93</v>
      </c>
      <c r="AA39" s="155">
        <v>69499999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14320299</v>
      </c>
      <c r="D42" s="206">
        <f>SUM(D38:D41)</f>
        <v>0</v>
      </c>
      <c r="E42" s="207">
        <f t="shared" si="3"/>
        <v>44840797</v>
      </c>
      <c r="F42" s="88">
        <f t="shared" si="3"/>
        <v>56662095</v>
      </c>
      <c r="G42" s="88">
        <f t="shared" si="3"/>
        <v>39140025</v>
      </c>
      <c r="H42" s="88">
        <f t="shared" si="3"/>
        <v>-10160689</v>
      </c>
      <c r="I42" s="88">
        <f t="shared" si="3"/>
        <v>-7724823</v>
      </c>
      <c r="J42" s="88">
        <f t="shared" si="3"/>
        <v>21254513</v>
      </c>
      <c r="K42" s="88">
        <f t="shared" si="3"/>
        <v>-1631994</v>
      </c>
      <c r="L42" s="88">
        <f t="shared" si="3"/>
        <v>0</v>
      </c>
      <c r="M42" s="88">
        <f t="shared" si="3"/>
        <v>35553788</v>
      </c>
      <c r="N42" s="88">
        <f t="shared" si="3"/>
        <v>33921794</v>
      </c>
      <c r="O42" s="88">
        <f t="shared" si="3"/>
        <v>2989194</v>
      </c>
      <c r="P42" s="88">
        <f t="shared" si="3"/>
        <v>7032336</v>
      </c>
      <c r="Q42" s="88">
        <f t="shared" si="3"/>
        <v>28366244</v>
      </c>
      <c r="R42" s="88">
        <f t="shared" si="3"/>
        <v>38387774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93564081</v>
      </c>
      <c r="X42" s="88">
        <f t="shared" si="3"/>
        <v>21347217</v>
      </c>
      <c r="Y42" s="88">
        <f t="shared" si="3"/>
        <v>72216864</v>
      </c>
      <c r="Z42" s="208">
        <f>+IF(X42&lt;&gt;0,+(Y42/X42)*100,0)</f>
        <v>338.29638776801676</v>
      </c>
      <c r="AA42" s="206">
        <f>SUM(AA38:AA41)</f>
        <v>56662095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14320299</v>
      </c>
      <c r="D44" s="210">
        <f>+D42-D43</f>
        <v>0</v>
      </c>
      <c r="E44" s="211">
        <f t="shared" si="4"/>
        <v>44840797</v>
      </c>
      <c r="F44" s="77">
        <f t="shared" si="4"/>
        <v>56662095</v>
      </c>
      <c r="G44" s="77">
        <f t="shared" si="4"/>
        <v>39140025</v>
      </c>
      <c r="H44" s="77">
        <f t="shared" si="4"/>
        <v>-10160689</v>
      </c>
      <c r="I44" s="77">
        <f t="shared" si="4"/>
        <v>-7724823</v>
      </c>
      <c r="J44" s="77">
        <f t="shared" si="4"/>
        <v>21254513</v>
      </c>
      <c r="K44" s="77">
        <f t="shared" si="4"/>
        <v>-1631994</v>
      </c>
      <c r="L44" s="77">
        <f t="shared" si="4"/>
        <v>0</v>
      </c>
      <c r="M44" s="77">
        <f t="shared" si="4"/>
        <v>35553788</v>
      </c>
      <c r="N44" s="77">
        <f t="shared" si="4"/>
        <v>33921794</v>
      </c>
      <c r="O44" s="77">
        <f t="shared" si="4"/>
        <v>2989194</v>
      </c>
      <c r="P44" s="77">
        <f t="shared" si="4"/>
        <v>7032336</v>
      </c>
      <c r="Q44" s="77">
        <f t="shared" si="4"/>
        <v>28366244</v>
      </c>
      <c r="R44" s="77">
        <f t="shared" si="4"/>
        <v>38387774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93564081</v>
      </c>
      <c r="X44" s="77">
        <f t="shared" si="4"/>
        <v>21347217</v>
      </c>
      <c r="Y44" s="77">
        <f t="shared" si="4"/>
        <v>72216864</v>
      </c>
      <c r="Z44" s="212">
        <f>+IF(X44&lt;&gt;0,+(Y44/X44)*100,0)</f>
        <v>338.29638776801676</v>
      </c>
      <c r="AA44" s="210">
        <f>+AA42-AA43</f>
        <v>56662095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14320299</v>
      </c>
      <c r="D46" s="206">
        <f>SUM(D44:D45)</f>
        <v>0</v>
      </c>
      <c r="E46" s="207">
        <f t="shared" si="5"/>
        <v>44840797</v>
      </c>
      <c r="F46" s="88">
        <f t="shared" si="5"/>
        <v>56662095</v>
      </c>
      <c r="G46" s="88">
        <f t="shared" si="5"/>
        <v>39140025</v>
      </c>
      <c r="H46" s="88">
        <f t="shared" si="5"/>
        <v>-10160689</v>
      </c>
      <c r="I46" s="88">
        <f t="shared" si="5"/>
        <v>-7724823</v>
      </c>
      <c r="J46" s="88">
        <f t="shared" si="5"/>
        <v>21254513</v>
      </c>
      <c r="K46" s="88">
        <f t="shared" si="5"/>
        <v>-1631994</v>
      </c>
      <c r="L46" s="88">
        <f t="shared" si="5"/>
        <v>0</v>
      </c>
      <c r="M46" s="88">
        <f t="shared" si="5"/>
        <v>35553788</v>
      </c>
      <c r="N46" s="88">
        <f t="shared" si="5"/>
        <v>33921794</v>
      </c>
      <c r="O46" s="88">
        <f t="shared" si="5"/>
        <v>2989194</v>
      </c>
      <c r="P46" s="88">
        <f t="shared" si="5"/>
        <v>7032336</v>
      </c>
      <c r="Q46" s="88">
        <f t="shared" si="5"/>
        <v>28366244</v>
      </c>
      <c r="R46" s="88">
        <f t="shared" si="5"/>
        <v>38387774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93564081</v>
      </c>
      <c r="X46" s="88">
        <f t="shared" si="5"/>
        <v>21347217</v>
      </c>
      <c r="Y46" s="88">
        <f t="shared" si="5"/>
        <v>72216864</v>
      </c>
      <c r="Z46" s="208">
        <f>+IF(X46&lt;&gt;0,+(Y46/X46)*100,0)</f>
        <v>338.29638776801676</v>
      </c>
      <c r="AA46" s="206">
        <f>SUM(AA44:AA45)</f>
        <v>56662095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14320299</v>
      </c>
      <c r="D48" s="217">
        <f>SUM(D46:D47)</f>
        <v>0</v>
      </c>
      <c r="E48" s="218">
        <f t="shared" si="6"/>
        <v>44840797</v>
      </c>
      <c r="F48" s="219">
        <f t="shared" si="6"/>
        <v>56662095</v>
      </c>
      <c r="G48" s="219">
        <f t="shared" si="6"/>
        <v>39140025</v>
      </c>
      <c r="H48" s="220">
        <f t="shared" si="6"/>
        <v>-10160689</v>
      </c>
      <c r="I48" s="220">
        <f t="shared" si="6"/>
        <v>-7724823</v>
      </c>
      <c r="J48" s="220">
        <f t="shared" si="6"/>
        <v>21254513</v>
      </c>
      <c r="K48" s="220">
        <f t="shared" si="6"/>
        <v>-1631994</v>
      </c>
      <c r="L48" s="220">
        <f t="shared" si="6"/>
        <v>0</v>
      </c>
      <c r="M48" s="219">
        <f t="shared" si="6"/>
        <v>35553788</v>
      </c>
      <c r="N48" s="219">
        <f t="shared" si="6"/>
        <v>33921794</v>
      </c>
      <c r="O48" s="220">
        <f t="shared" si="6"/>
        <v>2989194</v>
      </c>
      <c r="P48" s="220">
        <f t="shared" si="6"/>
        <v>7032336</v>
      </c>
      <c r="Q48" s="220">
        <f t="shared" si="6"/>
        <v>28366244</v>
      </c>
      <c r="R48" s="220">
        <f t="shared" si="6"/>
        <v>38387774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93564081</v>
      </c>
      <c r="X48" s="220">
        <f t="shared" si="6"/>
        <v>21347217</v>
      </c>
      <c r="Y48" s="220">
        <f t="shared" si="6"/>
        <v>72216864</v>
      </c>
      <c r="Z48" s="221">
        <f>+IF(X48&lt;&gt;0,+(Y48/X48)*100,0)</f>
        <v>338.29638776801676</v>
      </c>
      <c r="AA48" s="222">
        <f>SUM(AA46:AA47)</f>
        <v>56662095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3252495</v>
      </c>
      <c r="D5" s="153">
        <f>SUM(D6:D8)</f>
        <v>0</v>
      </c>
      <c r="E5" s="154">
        <f t="shared" si="0"/>
        <v>2689000</v>
      </c>
      <c r="F5" s="100">
        <f t="shared" si="0"/>
        <v>3734242</v>
      </c>
      <c r="G5" s="100">
        <f t="shared" si="0"/>
        <v>0</v>
      </c>
      <c r="H5" s="100">
        <f t="shared" si="0"/>
        <v>520000</v>
      </c>
      <c r="I5" s="100">
        <f t="shared" si="0"/>
        <v>0</v>
      </c>
      <c r="J5" s="100">
        <f t="shared" si="0"/>
        <v>520000</v>
      </c>
      <c r="K5" s="100">
        <f t="shared" si="0"/>
        <v>0</v>
      </c>
      <c r="L5" s="100">
        <f t="shared" si="0"/>
        <v>1413</v>
      </c>
      <c r="M5" s="100">
        <f t="shared" si="0"/>
        <v>320000</v>
      </c>
      <c r="N5" s="100">
        <f t="shared" si="0"/>
        <v>321413</v>
      </c>
      <c r="O5" s="100">
        <f t="shared" si="0"/>
        <v>324066</v>
      </c>
      <c r="P5" s="100">
        <f t="shared" si="0"/>
        <v>177255</v>
      </c>
      <c r="Q5" s="100">
        <f t="shared" si="0"/>
        <v>0</v>
      </c>
      <c r="R5" s="100">
        <f t="shared" si="0"/>
        <v>501321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1342734</v>
      </c>
      <c r="X5" s="100">
        <f t="shared" si="0"/>
        <v>2016756</v>
      </c>
      <c r="Y5" s="100">
        <f t="shared" si="0"/>
        <v>-674022</v>
      </c>
      <c r="Z5" s="137">
        <f>+IF(X5&lt;&gt;0,+(Y5/X5)*100,0)</f>
        <v>-33.42109804061572</v>
      </c>
      <c r="AA5" s="153">
        <f>SUM(AA6:AA8)</f>
        <v>3734242</v>
      </c>
    </row>
    <row r="6" spans="1:27" ht="12.75">
      <c r="A6" s="138" t="s">
        <v>75</v>
      </c>
      <c r="B6" s="136"/>
      <c r="C6" s="155">
        <v>124968</v>
      </c>
      <c r="D6" s="155"/>
      <c r="E6" s="156">
        <v>629000</v>
      </c>
      <c r="F6" s="60">
        <v>1019242</v>
      </c>
      <c r="G6" s="60"/>
      <c r="H6" s="60">
        <v>11247</v>
      </c>
      <c r="I6" s="60"/>
      <c r="J6" s="60">
        <v>11247</v>
      </c>
      <c r="K6" s="60"/>
      <c r="L6" s="60">
        <v>1413</v>
      </c>
      <c r="M6" s="60"/>
      <c r="N6" s="60">
        <v>1413</v>
      </c>
      <c r="O6" s="60">
        <v>12495</v>
      </c>
      <c r="P6" s="60">
        <v>177255</v>
      </c>
      <c r="Q6" s="60"/>
      <c r="R6" s="60">
        <v>189750</v>
      </c>
      <c r="S6" s="60"/>
      <c r="T6" s="60"/>
      <c r="U6" s="60"/>
      <c r="V6" s="60"/>
      <c r="W6" s="60">
        <v>202410</v>
      </c>
      <c r="X6" s="60">
        <v>471753</v>
      </c>
      <c r="Y6" s="60">
        <v>-269343</v>
      </c>
      <c r="Z6" s="140">
        <v>-57.09</v>
      </c>
      <c r="AA6" s="62">
        <v>1019242</v>
      </c>
    </row>
    <row r="7" spans="1:27" ht="12.75">
      <c r="A7" s="138" t="s">
        <v>76</v>
      </c>
      <c r="B7" s="136"/>
      <c r="C7" s="157">
        <v>204272</v>
      </c>
      <c r="D7" s="157"/>
      <c r="E7" s="158">
        <v>1920000</v>
      </c>
      <c r="F7" s="159">
        <v>230000</v>
      </c>
      <c r="G7" s="159"/>
      <c r="H7" s="159">
        <v>508753</v>
      </c>
      <c r="I7" s="159"/>
      <c r="J7" s="159">
        <v>508753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508753</v>
      </c>
      <c r="X7" s="159">
        <v>1440000</v>
      </c>
      <c r="Y7" s="159">
        <v>-931247</v>
      </c>
      <c r="Z7" s="141">
        <v>-64.67</v>
      </c>
      <c r="AA7" s="225">
        <v>230000</v>
      </c>
    </row>
    <row r="8" spans="1:27" ht="12.75">
      <c r="A8" s="138" t="s">
        <v>77</v>
      </c>
      <c r="B8" s="136"/>
      <c r="C8" s="155">
        <v>2923255</v>
      </c>
      <c r="D8" s="155"/>
      <c r="E8" s="156">
        <v>140000</v>
      </c>
      <c r="F8" s="60">
        <v>2485000</v>
      </c>
      <c r="G8" s="60"/>
      <c r="H8" s="60"/>
      <c r="I8" s="60"/>
      <c r="J8" s="60"/>
      <c r="K8" s="60"/>
      <c r="L8" s="60"/>
      <c r="M8" s="60">
        <v>320000</v>
      </c>
      <c r="N8" s="60">
        <v>320000</v>
      </c>
      <c r="O8" s="60">
        <v>311571</v>
      </c>
      <c r="P8" s="60"/>
      <c r="Q8" s="60"/>
      <c r="R8" s="60">
        <v>311571</v>
      </c>
      <c r="S8" s="60"/>
      <c r="T8" s="60"/>
      <c r="U8" s="60"/>
      <c r="V8" s="60"/>
      <c r="W8" s="60">
        <v>631571</v>
      </c>
      <c r="X8" s="60">
        <v>105003</v>
      </c>
      <c r="Y8" s="60">
        <v>526568</v>
      </c>
      <c r="Z8" s="140">
        <v>501.48</v>
      </c>
      <c r="AA8" s="62">
        <v>2485000</v>
      </c>
    </row>
    <row r="9" spans="1:27" ht="12.75">
      <c r="A9" s="135" t="s">
        <v>78</v>
      </c>
      <c r="B9" s="136"/>
      <c r="C9" s="153">
        <f aca="true" t="shared" si="1" ref="C9:Y9">SUM(C10:C14)</f>
        <v>3516222</v>
      </c>
      <c r="D9" s="153">
        <f>SUM(D10:D14)</f>
        <v>0</v>
      </c>
      <c r="E9" s="154">
        <f t="shared" si="1"/>
        <v>2526550</v>
      </c>
      <c r="F9" s="100">
        <f t="shared" si="1"/>
        <v>2862477</v>
      </c>
      <c r="G9" s="100">
        <f t="shared" si="1"/>
        <v>40028</v>
      </c>
      <c r="H9" s="100">
        <f t="shared" si="1"/>
        <v>0</v>
      </c>
      <c r="I9" s="100">
        <f t="shared" si="1"/>
        <v>0</v>
      </c>
      <c r="J9" s="100">
        <f t="shared" si="1"/>
        <v>40028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24804</v>
      </c>
      <c r="P9" s="100">
        <f t="shared" si="1"/>
        <v>0</v>
      </c>
      <c r="Q9" s="100">
        <f t="shared" si="1"/>
        <v>0</v>
      </c>
      <c r="R9" s="100">
        <f t="shared" si="1"/>
        <v>24804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64832</v>
      </c>
      <c r="X9" s="100">
        <f t="shared" si="1"/>
        <v>93917</v>
      </c>
      <c r="Y9" s="100">
        <f t="shared" si="1"/>
        <v>-29085</v>
      </c>
      <c r="Z9" s="137">
        <f>+IF(X9&lt;&gt;0,+(Y9/X9)*100,0)</f>
        <v>-30.968834183374682</v>
      </c>
      <c r="AA9" s="102">
        <f>SUM(AA10:AA14)</f>
        <v>2862477</v>
      </c>
    </row>
    <row r="10" spans="1:27" ht="12.75">
      <c r="A10" s="138" t="s">
        <v>79</v>
      </c>
      <c r="B10" s="136"/>
      <c r="C10" s="155">
        <v>588219</v>
      </c>
      <c r="D10" s="155"/>
      <c r="E10" s="156">
        <v>1399550</v>
      </c>
      <c r="F10" s="60">
        <v>1816477</v>
      </c>
      <c r="G10" s="60">
        <v>40028</v>
      </c>
      <c r="H10" s="60"/>
      <c r="I10" s="60"/>
      <c r="J10" s="60">
        <v>40028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40028</v>
      </c>
      <c r="X10" s="60"/>
      <c r="Y10" s="60">
        <v>40028</v>
      </c>
      <c r="Z10" s="140"/>
      <c r="AA10" s="62">
        <v>1816477</v>
      </c>
    </row>
    <row r="11" spans="1:27" ht="12.75">
      <c r="A11" s="138" t="s">
        <v>80</v>
      </c>
      <c r="B11" s="136"/>
      <c r="C11" s="155">
        <v>1009074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1918929</v>
      </c>
      <c r="D12" s="155"/>
      <c r="E12" s="156">
        <v>1127000</v>
      </c>
      <c r="F12" s="60">
        <v>1046000</v>
      </c>
      <c r="G12" s="60"/>
      <c r="H12" s="60"/>
      <c r="I12" s="60"/>
      <c r="J12" s="60"/>
      <c r="K12" s="60"/>
      <c r="L12" s="60"/>
      <c r="M12" s="60"/>
      <c r="N12" s="60"/>
      <c r="O12" s="60">
        <v>24804</v>
      </c>
      <c r="P12" s="60"/>
      <c r="Q12" s="60"/>
      <c r="R12" s="60">
        <v>24804</v>
      </c>
      <c r="S12" s="60"/>
      <c r="T12" s="60"/>
      <c r="U12" s="60"/>
      <c r="V12" s="60"/>
      <c r="W12" s="60">
        <v>24804</v>
      </c>
      <c r="X12" s="60">
        <v>93917</v>
      </c>
      <c r="Y12" s="60">
        <v>-69113</v>
      </c>
      <c r="Z12" s="140">
        <v>-73.59</v>
      </c>
      <c r="AA12" s="62">
        <v>1046000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18598683</v>
      </c>
      <c r="D15" s="153">
        <f>SUM(D16:D18)</f>
        <v>0</v>
      </c>
      <c r="E15" s="154">
        <f t="shared" si="2"/>
        <v>37629490</v>
      </c>
      <c r="F15" s="100">
        <f t="shared" si="2"/>
        <v>40323196</v>
      </c>
      <c r="G15" s="100">
        <f t="shared" si="2"/>
        <v>4649057</v>
      </c>
      <c r="H15" s="100">
        <f t="shared" si="2"/>
        <v>805856</v>
      </c>
      <c r="I15" s="100">
        <f t="shared" si="2"/>
        <v>1572369</v>
      </c>
      <c r="J15" s="100">
        <f t="shared" si="2"/>
        <v>7027282</v>
      </c>
      <c r="K15" s="100">
        <f t="shared" si="2"/>
        <v>11775221</v>
      </c>
      <c r="L15" s="100">
        <f t="shared" si="2"/>
        <v>3587818</v>
      </c>
      <c r="M15" s="100">
        <f t="shared" si="2"/>
        <v>4091158</v>
      </c>
      <c r="N15" s="100">
        <f t="shared" si="2"/>
        <v>19454197</v>
      </c>
      <c r="O15" s="100">
        <f t="shared" si="2"/>
        <v>4328584</v>
      </c>
      <c r="P15" s="100">
        <f t="shared" si="2"/>
        <v>2999330</v>
      </c>
      <c r="Q15" s="100">
        <f t="shared" si="2"/>
        <v>1499427</v>
      </c>
      <c r="R15" s="100">
        <f t="shared" si="2"/>
        <v>8827341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35308820</v>
      </c>
      <c r="X15" s="100">
        <f t="shared" si="2"/>
        <v>28222119</v>
      </c>
      <c r="Y15" s="100">
        <f t="shared" si="2"/>
        <v>7086701</v>
      </c>
      <c r="Z15" s="137">
        <f>+IF(X15&lt;&gt;0,+(Y15/X15)*100,0)</f>
        <v>25.11044971499128</v>
      </c>
      <c r="AA15" s="102">
        <f>SUM(AA16:AA18)</f>
        <v>40323196</v>
      </c>
    </row>
    <row r="16" spans="1:27" ht="12.75">
      <c r="A16" s="138" t="s">
        <v>85</v>
      </c>
      <c r="B16" s="136"/>
      <c r="C16" s="155">
        <v>80266</v>
      </c>
      <c r="D16" s="155"/>
      <c r="E16" s="156"/>
      <c r="F16" s="60"/>
      <c r="G16" s="60">
        <v>4649057</v>
      </c>
      <c r="H16" s="60">
        <v>805856</v>
      </c>
      <c r="I16" s="60">
        <v>1572369</v>
      </c>
      <c r="J16" s="60">
        <v>7027282</v>
      </c>
      <c r="K16" s="60">
        <v>11775221</v>
      </c>
      <c r="L16" s="60">
        <v>3587818</v>
      </c>
      <c r="M16" s="60"/>
      <c r="N16" s="60">
        <v>15363039</v>
      </c>
      <c r="O16" s="60"/>
      <c r="P16" s="60"/>
      <c r="Q16" s="60"/>
      <c r="R16" s="60"/>
      <c r="S16" s="60"/>
      <c r="T16" s="60"/>
      <c r="U16" s="60"/>
      <c r="V16" s="60"/>
      <c r="W16" s="60">
        <v>22390321</v>
      </c>
      <c r="X16" s="60"/>
      <c r="Y16" s="60">
        <v>22390321</v>
      </c>
      <c r="Z16" s="140"/>
      <c r="AA16" s="62"/>
    </row>
    <row r="17" spans="1:27" ht="12.75">
      <c r="A17" s="138" t="s">
        <v>86</v>
      </c>
      <c r="B17" s="136"/>
      <c r="C17" s="155">
        <v>18518417</v>
      </c>
      <c r="D17" s="155"/>
      <c r="E17" s="156">
        <v>37629490</v>
      </c>
      <c r="F17" s="60">
        <v>40323196</v>
      </c>
      <c r="G17" s="60"/>
      <c r="H17" s="60"/>
      <c r="I17" s="60"/>
      <c r="J17" s="60"/>
      <c r="K17" s="60"/>
      <c r="L17" s="60"/>
      <c r="M17" s="60">
        <v>4091158</v>
      </c>
      <c r="N17" s="60">
        <v>4091158</v>
      </c>
      <c r="O17" s="60">
        <v>4328584</v>
      </c>
      <c r="P17" s="60">
        <v>2999330</v>
      </c>
      <c r="Q17" s="60">
        <v>1499427</v>
      </c>
      <c r="R17" s="60">
        <v>8827341</v>
      </c>
      <c r="S17" s="60"/>
      <c r="T17" s="60"/>
      <c r="U17" s="60"/>
      <c r="V17" s="60"/>
      <c r="W17" s="60">
        <v>12918499</v>
      </c>
      <c r="X17" s="60">
        <v>28222119</v>
      </c>
      <c r="Y17" s="60">
        <v>-15303620</v>
      </c>
      <c r="Z17" s="140">
        <v>-54.23</v>
      </c>
      <c r="AA17" s="62">
        <v>40323196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10632480</v>
      </c>
      <c r="D19" s="153">
        <f>SUM(D20:D23)</f>
        <v>0</v>
      </c>
      <c r="E19" s="154">
        <f t="shared" si="3"/>
        <v>35310008</v>
      </c>
      <c r="F19" s="100">
        <f t="shared" si="3"/>
        <v>29996925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247053</v>
      </c>
      <c r="N19" s="100">
        <f t="shared" si="3"/>
        <v>247053</v>
      </c>
      <c r="O19" s="100">
        <f t="shared" si="3"/>
        <v>2309095</v>
      </c>
      <c r="P19" s="100">
        <f t="shared" si="3"/>
        <v>1660156</v>
      </c>
      <c r="Q19" s="100">
        <f t="shared" si="3"/>
        <v>2486331</v>
      </c>
      <c r="R19" s="100">
        <f t="shared" si="3"/>
        <v>6455582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6702635</v>
      </c>
      <c r="X19" s="100">
        <f t="shared" si="3"/>
        <v>26482509</v>
      </c>
      <c r="Y19" s="100">
        <f t="shared" si="3"/>
        <v>-19779874</v>
      </c>
      <c r="Z19" s="137">
        <f>+IF(X19&lt;&gt;0,+(Y19/X19)*100,0)</f>
        <v>-74.69033240015136</v>
      </c>
      <c r="AA19" s="102">
        <f>SUM(AA20:AA23)</f>
        <v>29996925</v>
      </c>
    </row>
    <row r="20" spans="1:27" ht="12.75">
      <c r="A20" s="138" t="s">
        <v>89</v>
      </c>
      <c r="B20" s="136"/>
      <c r="C20" s="155">
        <v>6158100</v>
      </c>
      <c r="D20" s="155"/>
      <c r="E20" s="156">
        <v>15695700</v>
      </c>
      <c r="F20" s="60">
        <v>14700000</v>
      </c>
      <c r="G20" s="60"/>
      <c r="H20" s="60"/>
      <c r="I20" s="60"/>
      <c r="J20" s="60"/>
      <c r="K20" s="60"/>
      <c r="L20" s="60"/>
      <c r="M20" s="60">
        <v>192719</v>
      </c>
      <c r="N20" s="60">
        <v>192719</v>
      </c>
      <c r="O20" s="60"/>
      <c r="P20" s="60">
        <v>291991</v>
      </c>
      <c r="Q20" s="60">
        <v>361340</v>
      </c>
      <c r="R20" s="60">
        <v>653331</v>
      </c>
      <c r="S20" s="60"/>
      <c r="T20" s="60"/>
      <c r="U20" s="60"/>
      <c r="V20" s="60"/>
      <c r="W20" s="60">
        <v>846050</v>
      </c>
      <c r="X20" s="60">
        <v>11771775</v>
      </c>
      <c r="Y20" s="60">
        <v>-10925725</v>
      </c>
      <c r="Z20" s="140">
        <v>-92.81</v>
      </c>
      <c r="AA20" s="62">
        <v>14700000</v>
      </c>
    </row>
    <row r="21" spans="1:27" ht="12.75">
      <c r="A21" s="138" t="s">
        <v>90</v>
      </c>
      <c r="B21" s="136"/>
      <c r="C21" s="155">
        <v>37776</v>
      </c>
      <c r="D21" s="155"/>
      <c r="E21" s="156">
        <v>13146298</v>
      </c>
      <c r="F21" s="60">
        <v>8455000</v>
      </c>
      <c r="G21" s="60"/>
      <c r="H21" s="60"/>
      <c r="I21" s="60"/>
      <c r="J21" s="60"/>
      <c r="K21" s="60"/>
      <c r="L21" s="60"/>
      <c r="M21" s="60"/>
      <c r="N21" s="60"/>
      <c r="O21" s="60">
        <v>632875</v>
      </c>
      <c r="P21" s="60">
        <v>64307</v>
      </c>
      <c r="Q21" s="60">
        <v>602332</v>
      </c>
      <c r="R21" s="60">
        <v>1299514</v>
      </c>
      <c r="S21" s="60"/>
      <c r="T21" s="60"/>
      <c r="U21" s="60"/>
      <c r="V21" s="60"/>
      <c r="W21" s="60">
        <v>1299514</v>
      </c>
      <c r="X21" s="60">
        <v>9859725</v>
      </c>
      <c r="Y21" s="60">
        <v>-8560211</v>
      </c>
      <c r="Z21" s="140">
        <v>-86.82</v>
      </c>
      <c r="AA21" s="62">
        <v>8455000</v>
      </c>
    </row>
    <row r="22" spans="1:27" ht="12.75">
      <c r="A22" s="138" t="s">
        <v>91</v>
      </c>
      <c r="B22" s="136"/>
      <c r="C22" s="157">
        <v>3841153</v>
      </c>
      <c r="D22" s="157"/>
      <c r="E22" s="158">
        <v>4468010</v>
      </c>
      <c r="F22" s="159">
        <v>6191925</v>
      </c>
      <c r="G22" s="159"/>
      <c r="H22" s="159"/>
      <c r="I22" s="159"/>
      <c r="J22" s="159"/>
      <c r="K22" s="159"/>
      <c r="L22" s="159"/>
      <c r="M22" s="159">
        <v>54334</v>
      </c>
      <c r="N22" s="159">
        <v>54334</v>
      </c>
      <c r="O22" s="159">
        <v>1676220</v>
      </c>
      <c r="P22" s="159">
        <v>1303858</v>
      </c>
      <c r="Q22" s="159">
        <v>1522659</v>
      </c>
      <c r="R22" s="159">
        <v>4502737</v>
      </c>
      <c r="S22" s="159"/>
      <c r="T22" s="159"/>
      <c r="U22" s="159"/>
      <c r="V22" s="159"/>
      <c r="W22" s="159">
        <v>4557071</v>
      </c>
      <c r="X22" s="159">
        <v>3351006</v>
      </c>
      <c r="Y22" s="159">
        <v>1206065</v>
      </c>
      <c r="Z22" s="141">
        <v>35.99</v>
      </c>
      <c r="AA22" s="225">
        <v>6191925</v>
      </c>
    </row>
    <row r="23" spans="1:27" ht="12.75">
      <c r="A23" s="138" t="s">
        <v>92</v>
      </c>
      <c r="B23" s="136"/>
      <c r="C23" s="155">
        <v>595451</v>
      </c>
      <c r="D23" s="155"/>
      <c r="E23" s="156">
        <v>2000000</v>
      </c>
      <c r="F23" s="60">
        <v>650000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1500003</v>
      </c>
      <c r="Y23" s="60">
        <v>-1500003</v>
      </c>
      <c r="Z23" s="140">
        <v>-100</v>
      </c>
      <c r="AA23" s="62">
        <v>650000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35999880</v>
      </c>
      <c r="D25" s="217">
        <f>+D5+D9+D15+D19+D24</f>
        <v>0</v>
      </c>
      <c r="E25" s="230">
        <f t="shared" si="4"/>
        <v>78155048</v>
      </c>
      <c r="F25" s="219">
        <f t="shared" si="4"/>
        <v>76916840</v>
      </c>
      <c r="G25" s="219">
        <f t="shared" si="4"/>
        <v>4689085</v>
      </c>
      <c r="H25" s="219">
        <f t="shared" si="4"/>
        <v>1325856</v>
      </c>
      <c r="I25" s="219">
        <f t="shared" si="4"/>
        <v>1572369</v>
      </c>
      <c r="J25" s="219">
        <f t="shared" si="4"/>
        <v>7587310</v>
      </c>
      <c r="K25" s="219">
        <f t="shared" si="4"/>
        <v>11775221</v>
      </c>
      <c r="L25" s="219">
        <f t="shared" si="4"/>
        <v>3589231</v>
      </c>
      <c r="M25" s="219">
        <f t="shared" si="4"/>
        <v>4658211</v>
      </c>
      <c r="N25" s="219">
        <f t="shared" si="4"/>
        <v>20022663</v>
      </c>
      <c r="O25" s="219">
        <f t="shared" si="4"/>
        <v>6986549</v>
      </c>
      <c r="P25" s="219">
        <f t="shared" si="4"/>
        <v>4836741</v>
      </c>
      <c r="Q25" s="219">
        <f t="shared" si="4"/>
        <v>3985758</v>
      </c>
      <c r="R25" s="219">
        <f t="shared" si="4"/>
        <v>15809048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43419021</v>
      </c>
      <c r="X25" s="219">
        <f t="shared" si="4"/>
        <v>56815301</v>
      </c>
      <c r="Y25" s="219">
        <f t="shared" si="4"/>
        <v>-13396280</v>
      </c>
      <c r="Z25" s="231">
        <f>+IF(X25&lt;&gt;0,+(Y25/X25)*100,0)</f>
        <v>-23.578648294057263</v>
      </c>
      <c r="AA25" s="232">
        <f>+AA5+AA9+AA15+AA19+AA24</f>
        <v>76916840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21114610</v>
      </c>
      <c r="D28" s="155"/>
      <c r="E28" s="156">
        <v>41439498</v>
      </c>
      <c r="F28" s="60">
        <v>38606048</v>
      </c>
      <c r="G28" s="60">
        <v>4649057</v>
      </c>
      <c r="H28" s="60">
        <v>805856</v>
      </c>
      <c r="I28" s="60">
        <v>1572369</v>
      </c>
      <c r="J28" s="60">
        <v>7027282</v>
      </c>
      <c r="K28" s="60">
        <v>11775221</v>
      </c>
      <c r="L28" s="60">
        <v>3587818</v>
      </c>
      <c r="M28" s="60">
        <v>2900144</v>
      </c>
      <c r="N28" s="60">
        <v>18263183</v>
      </c>
      <c r="O28" s="60">
        <v>4255700</v>
      </c>
      <c r="P28" s="60">
        <v>2298012</v>
      </c>
      <c r="Q28" s="60">
        <v>2981891</v>
      </c>
      <c r="R28" s="60">
        <v>9535603</v>
      </c>
      <c r="S28" s="60"/>
      <c r="T28" s="60"/>
      <c r="U28" s="60"/>
      <c r="V28" s="60"/>
      <c r="W28" s="60">
        <v>34826068</v>
      </c>
      <c r="X28" s="60">
        <v>31079628</v>
      </c>
      <c r="Y28" s="60">
        <v>3746440</v>
      </c>
      <c r="Z28" s="140">
        <v>12.05</v>
      </c>
      <c r="AA28" s="155">
        <v>38606048</v>
      </c>
    </row>
    <row r="29" spans="1:27" ht="12.75">
      <c r="A29" s="234" t="s">
        <v>134</v>
      </c>
      <c r="B29" s="136"/>
      <c r="C29" s="155">
        <v>4262170</v>
      </c>
      <c r="D29" s="155"/>
      <c r="E29" s="156">
        <v>29500000</v>
      </c>
      <c r="F29" s="60">
        <v>29500000</v>
      </c>
      <c r="G29" s="60"/>
      <c r="H29" s="60"/>
      <c r="I29" s="60"/>
      <c r="J29" s="60"/>
      <c r="K29" s="60"/>
      <c r="L29" s="60"/>
      <c r="M29" s="60">
        <v>1438067</v>
      </c>
      <c r="N29" s="60">
        <v>1438067</v>
      </c>
      <c r="O29" s="60">
        <v>2381979</v>
      </c>
      <c r="P29" s="60">
        <v>2361474</v>
      </c>
      <c r="Q29" s="60">
        <v>1003867</v>
      </c>
      <c r="R29" s="60">
        <v>5747320</v>
      </c>
      <c r="S29" s="60"/>
      <c r="T29" s="60"/>
      <c r="U29" s="60"/>
      <c r="V29" s="60"/>
      <c r="W29" s="60">
        <v>7185387</v>
      </c>
      <c r="X29" s="60">
        <v>22124997</v>
      </c>
      <c r="Y29" s="60">
        <v>-14939610</v>
      </c>
      <c r="Z29" s="140">
        <v>-67.52</v>
      </c>
      <c r="AA29" s="62">
        <v>29500000</v>
      </c>
    </row>
    <row r="30" spans="1:27" ht="12.75">
      <c r="A30" s="234" t="s">
        <v>135</v>
      </c>
      <c r="B30" s="136"/>
      <c r="C30" s="157">
        <v>4159864</v>
      </c>
      <c r="D30" s="157"/>
      <c r="E30" s="158"/>
      <c r="F30" s="159">
        <v>20000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20000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29536644</v>
      </c>
      <c r="D32" s="210">
        <f>SUM(D28:D31)</f>
        <v>0</v>
      </c>
      <c r="E32" s="211">
        <f t="shared" si="5"/>
        <v>70939498</v>
      </c>
      <c r="F32" s="77">
        <f t="shared" si="5"/>
        <v>68126048</v>
      </c>
      <c r="G32" s="77">
        <f t="shared" si="5"/>
        <v>4649057</v>
      </c>
      <c r="H32" s="77">
        <f t="shared" si="5"/>
        <v>805856</v>
      </c>
      <c r="I32" s="77">
        <f t="shared" si="5"/>
        <v>1572369</v>
      </c>
      <c r="J32" s="77">
        <f t="shared" si="5"/>
        <v>7027282</v>
      </c>
      <c r="K32" s="77">
        <f t="shared" si="5"/>
        <v>11775221</v>
      </c>
      <c r="L32" s="77">
        <f t="shared" si="5"/>
        <v>3587818</v>
      </c>
      <c r="M32" s="77">
        <f t="shared" si="5"/>
        <v>4338211</v>
      </c>
      <c r="N32" s="77">
        <f t="shared" si="5"/>
        <v>19701250</v>
      </c>
      <c r="O32" s="77">
        <f t="shared" si="5"/>
        <v>6637679</v>
      </c>
      <c r="P32" s="77">
        <f t="shared" si="5"/>
        <v>4659486</v>
      </c>
      <c r="Q32" s="77">
        <f t="shared" si="5"/>
        <v>3985758</v>
      </c>
      <c r="R32" s="77">
        <f t="shared" si="5"/>
        <v>15282923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42011455</v>
      </c>
      <c r="X32" s="77">
        <f t="shared" si="5"/>
        <v>53204625</v>
      </c>
      <c r="Y32" s="77">
        <f t="shared" si="5"/>
        <v>-11193170</v>
      </c>
      <c r="Z32" s="212">
        <f>+IF(X32&lt;&gt;0,+(Y32/X32)*100,0)</f>
        <v>-21.037964274722356</v>
      </c>
      <c r="AA32" s="79">
        <f>SUM(AA28:AA31)</f>
        <v>68126048</v>
      </c>
    </row>
    <row r="33" spans="1:27" ht="12.75">
      <c r="A33" s="237" t="s">
        <v>51</v>
      </c>
      <c r="B33" s="136" t="s">
        <v>137</v>
      </c>
      <c r="C33" s="155">
        <v>727527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5735709</v>
      </c>
      <c r="D35" s="155"/>
      <c r="E35" s="156">
        <v>7215550</v>
      </c>
      <c r="F35" s="60">
        <v>8790792</v>
      </c>
      <c r="G35" s="60">
        <v>40028</v>
      </c>
      <c r="H35" s="60">
        <v>520000</v>
      </c>
      <c r="I35" s="60"/>
      <c r="J35" s="60">
        <v>560028</v>
      </c>
      <c r="K35" s="60"/>
      <c r="L35" s="60">
        <v>1413</v>
      </c>
      <c r="M35" s="60">
        <v>320000</v>
      </c>
      <c r="N35" s="60">
        <v>321413</v>
      </c>
      <c r="O35" s="60">
        <v>348870</v>
      </c>
      <c r="P35" s="60">
        <v>177255</v>
      </c>
      <c r="Q35" s="60"/>
      <c r="R35" s="60">
        <v>526125</v>
      </c>
      <c r="S35" s="60"/>
      <c r="T35" s="60"/>
      <c r="U35" s="60"/>
      <c r="V35" s="60"/>
      <c r="W35" s="60">
        <v>1407566</v>
      </c>
      <c r="X35" s="60">
        <v>5411664</v>
      </c>
      <c r="Y35" s="60">
        <v>-4004098</v>
      </c>
      <c r="Z35" s="140">
        <v>-73.99</v>
      </c>
      <c r="AA35" s="62">
        <v>8790792</v>
      </c>
    </row>
    <row r="36" spans="1:27" ht="12.75">
      <c r="A36" s="238" t="s">
        <v>139</v>
      </c>
      <c r="B36" s="149"/>
      <c r="C36" s="222">
        <f aca="true" t="shared" si="6" ref="C36:Y36">SUM(C32:C35)</f>
        <v>35999880</v>
      </c>
      <c r="D36" s="222">
        <f>SUM(D32:D35)</f>
        <v>0</v>
      </c>
      <c r="E36" s="218">
        <f t="shared" si="6"/>
        <v>78155048</v>
      </c>
      <c r="F36" s="220">
        <f t="shared" si="6"/>
        <v>76916840</v>
      </c>
      <c r="G36" s="220">
        <f t="shared" si="6"/>
        <v>4689085</v>
      </c>
      <c r="H36" s="220">
        <f t="shared" si="6"/>
        <v>1325856</v>
      </c>
      <c r="I36" s="220">
        <f t="shared" si="6"/>
        <v>1572369</v>
      </c>
      <c r="J36" s="220">
        <f t="shared" si="6"/>
        <v>7587310</v>
      </c>
      <c r="K36" s="220">
        <f t="shared" si="6"/>
        <v>11775221</v>
      </c>
      <c r="L36" s="220">
        <f t="shared" si="6"/>
        <v>3589231</v>
      </c>
      <c r="M36" s="220">
        <f t="shared" si="6"/>
        <v>4658211</v>
      </c>
      <c r="N36" s="220">
        <f t="shared" si="6"/>
        <v>20022663</v>
      </c>
      <c r="O36" s="220">
        <f t="shared" si="6"/>
        <v>6986549</v>
      </c>
      <c r="P36" s="220">
        <f t="shared" si="6"/>
        <v>4836741</v>
      </c>
      <c r="Q36" s="220">
        <f t="shared" si="6"/>
        <v>3985758</v>
      </c>
      <c r="R36" s="220">
        <f t="shared" si="6"/>
        <v>15809048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43419021</v>
      </c>
      <c r="X36" s="220">
        <f t="shared" si="6"/>
        <v>58616289</v>
      </c>
      <c r="Y36" s="220">
        <f t="shared" si="6"/>
        <v>-15197268</v>
      </c>
      <c r="Z36" s="221">
        <f>+IF(X36&lt;&gt;0,+(Y36/X36)*100,0)</f>
        <v>-25.926697611307326</v>
      </c>
      <c r="AA36" s="239">
        <f>SUM(AA32:AA35)</f>
        <v>76916840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1001426</v>
      </c>
      <c r="D6" s="155"/>
      <c r="E6" s="59">
        <v>2162022</v>
      </c>
      <c r="F6" s="60">
        <v>2021752</v>
      </c>
      <c r="G6" s="60">
        <v>63896199</v>
      </c>
      <c r="H6" s="60">
        <v>51077980</v>
      </c>
      <c r="I6" s="60">
        <v>45892704</v>
      </c>
      <c r="J6" s="60">
        <v>45892704</v>
      </c>
      <c r="K6" s="60">
        <v>44519829</v>
      </c>
      <c r="L6" s="60">
        <v>30678127</v>
      </c>
      <c r="M6" s="60">
        <v>4780028</v>
      </c>
      <c r="N6" s="60">
        <v>4780028</v>
      </c>
      <c r="O6" s="60">
        <v>3680737</v>
      </c>
      <c r="P6" s="60">
        <v>2301210</v>
      </c>
      <c r="Q6" s="60">
        <v>11415762</v>
      </c>
      <c r="R6" s="60">
        <v>11415762</v>
      </c>
      <c r="S6" s="60"/>
      <c r="T6" s="60"/>
      <c r="U6" s="60"/>
      <c r="V6" s="60"/>
      <c r="W6" s="60">
        <v>11415762</v>
      </c>
      <c r="X6" s="60">
        <v>1516314</v>
      </c>
      <c r="Y6" s="60">
        <v>9899448</v>
      </c>
      <c r="Z6" s="140">
        <v>652.86</v>
      </c>
      <c r="AA6" s="62">
        <v>2021752</v>
      </c>
    </row>
    <row r="7" spans="1:27" ht="12.75">
      <c r="A7" s="249" t="s">
        <v>144</v>
      </c>
      <c r="B7" s="182"/>
      <c r="C7" s="155">
        <v>13882491</v>
      </c>
      <c r="D7" s="155"/>
      <c r="E7" s="59">
        <v>21250000</v>
      </c>
      <c r="F7" s="60">
        <v>21250000</v>
      </c>
      <c r="G7" s="60"/>
      <c r="H7" s="60"/>
      <c r="I7" s="60"/>
      <c r="J7" s="60"/>
      <c r="K7" s="60"/>
      <c r="L7" s="60"/>
      <c r="M7" s="60">
        <v>35843593</v>
      </c>
      <c r="N7" s="60">
        <v>35843593</v>
      </c>
      <c r="O7" s="60">
        <v>43902307</v>
      </c>
      <c r="P7" s="60">
        <v>22728149</v>
      </c>
      <c r="Q7" s="60">
        <v>25967575</v>
      </c>
      <c r="R7" s="60">
        <v>25967575</v>
      </c>
      <c r="S7" s="60"/>
      <c r="T7" s="60"/>
      <c r="U7" s="60"/>
      <c r="V7" s="60"/>
      <c r="W7" s="60">
        <v>25967575</v>
      </c>
      <c r="X7" s="60">
        <v>15937500</v>
      </c>
      <c r="Y7" s="60">
        <v>10030075</v>
      </c>
      <c r="Z7" s="140">
        <v>62.93</v>
      </c>
      <c r="AA7" s="62">
        <v>21250000</v>
      </c>
    </row>
    <row r="8" spans="1:27" ht="12.75">
      <c r="A8" s="249" t="s">
        <v>145</v>
      </c>
      <c r="B8" s="182"/>
      <c r="C8" s="155">
        <v>24651913</v>
      </c>
      <c r="D8" s="155"/>
      <c r="E8" s="59">
        <v>52828247</v>
      </c>
      <c r="F8" s="60">
        <v>52828693</v>
      </c>
      <c r="G8" s="60"/>
      <c r="H8" s="60"/>
      <c r="I8" s="60"/>
      <c r="J8" s="60"/>
      <c r="K8" s="60"/>
      <c r="L8" s="60"/>
      <c r="M8" s="60">
        <v>66076213</v>
      </c>
      <c r="N8" s="60">
        <v>66076213</v>
      </c>
      <c r="O8" s="60">
        <v>67983248</v>
      </c>
      <c r="P8" s="60">
        <v>80662745</v>
      </c>
      <c r="Q8" s="60">
        <v>80662745</v>
      </c>
      <c r="R8" s="60">
        <v>80662745</v>
      </c>
      <c r="S8" s="60"/>
      <c r="T8" s="60"/>
      <c r="U8" s="60"/>
      <c r="V8" s="60"/>
      <c r="W8" s="60">
        <v>80662745</v>
      </c>
      <c r="X8" s="60">
        <v>39621520</v>
      </c>
      <c r="Y8" s="60">
        <v>41041225</v>
      </c>
      <c r="Z8" s="140">
        <v>103.58</v>
      </c>
      <c r="AA8" s="62">
        <v>52828693</v>
      </c>
    </row>
    <row r="9" spans="1:27" ht="12.75">
      <c r="A9" s="249" t="s">
        <v>146</v>
      </c>
      <c r="B9" s="182"/>
      <c r="C9" s="155">
        <v>26141233</v>
      </c>
      <c r="D9" s="155"/>
      <c r="E9" s="59"/>
      <c r="F9" s="60"/>
      <c r="G9" s="60">
        <v>52064070</v>
      </c>
      <c r="H9" s="60">
        <v>59676628</v>
      </c>
      <c r="I9" s="60">
        <v>63451434</v>
      </c>
      <c r="J9" s="60">
        <v>63451434</v>
      </c>
      <c r="K9" s="60">
        <v>64440734</v>
      </c>
      <c r="L9" s="60">
        <v>60560058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241054</v>
      </c>
      <c r="D11" s="155"/>
      <c r="E11" s="59">
        <v>234388</v>
      </c>
      <c r="F11" s="60">
        <v>254500</v>
      </c>
      <c r="G11" s="60"/>
      <c r="H11" s="60"/>
      <c r="I11" s="60"/>
      <c r="J11" s="60"/>
      <c r="K11" s="60"/>
      <c r="L11" s="60"/>
      <c r="M11" s="60">
        <v>94628</v>
      </c>
      <c r="N11" s="60">
        <v>94628</v>
      </c>
      <c r="O11" s="60">
        <v>79619</v>
      </c>
      <c r="P11" s="60">
        <v>225422</v>
      </c>
      <c r="Q11" s="60">
        <v>435912</v>
      </c>
      <c r="R11" s="60">
        <v>435912</v>
      </c>
      <c r="S11" s="60"/>
      <c r="T11" s="60"/>
      <c r="U11" s="60"/>
      <c r="V11" s="60"/>
      <c r="W11" s="60">
        <v>435912</v>
      </c>
      <c r="X11" s="60">
        <v>190875</v>
      </c>
      <c r="Y11" s="60">
        <v>245037</v>
      </c>
      <c r="Z11" s="140">
        <v>128.38</v>
      </c>
      <c r="AA11" s="62">
        <v>254500</v>
      </c>
    </row>
    <row r="12" spans="1:27" ht="12.75">
      <c r="A12" s="250" t="s">
        <v>56</v>
      </c>
      <c r="B12" s="251"/>
      <c r="C12" s="168">
        <f aca="true" t="shared" si="0" ref="C12:Y12">SUM(C6:C11)</f>
        <v>65918117</v>
      </c>
      <c r="D12" s="168">
        <f>SUM(D6:D11)</f>
        <v>0</v>
      </c>
      <c r="E12" s="72">
        <f t="shared" si="0"/>
        <v>76474657</v>
      </c>
      <c r="F12" s="73">
        <f t="shared" si="0"/>
        <v>76354945</v>
      </c>
      <c r="G12" s="73">
        <f t="shared" si="0"/>
        <v>115960269</v>
      </c>
      <c r="H12" s="73">
        <f t="shared" si="0"/>
        <v>110754608</v>
      </c>
      <c r="I12" s="73">
        <f t="shared" si="0"/>
        <v>109344138</v>
      </c>
      <c r="J12" s="73">
        <f t="shared" si="0"/>
        <v>109344138</v>
      </c>
      <c r="K12" s="73">
        <f t="shared" si="0"/>
        <v>108960563</v>
      </c>
      <c r="L12" s="73">
        <f t="shared" si="0"/>
        <v>91238185</v>
      </c>
      <c r="M12" s="73">
        <f t="shared" si="0"/>
        <v>106794462</v>
      </c>
      <c r="N12" s="73">
        <f t="shared" si="0"/>
        <v>106794462</v>
      </c>
      <c r="O12" s="73">
        <f t="shared" si="0"/>
        <v>115645911</v>
      </c>
      <c r="P12" s="73">
        <f t="shared" si="0"/>
        <v>105917526</v>
      </c>
      <c r="Q12" s="73">
        <f t="shared" si="0"/>
        <v>118481994</v>
      </c>
      <c r="R12" s="73">
        <f t="shared" si="0"/>
        <v>118481994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118481994</v>
      </c>
      <c r="X12" s="73">
        <f t="shared" si="0"/>
        <v>57266209</v>
      </c>
      <c r="Y12" s="73">
        <f t="shared" si="0"/>
        <v>61215785</v>
      </c>
      <c r="Z12" s="170">
        <f>+IF(X12&lt;&gt;0,+(Y12/X12)*100,0)</f>
        <v>106.8968700198052</v>
      </c>
      <c r="AA12" s="74">
        <f>SUM(AA6:AA11)</f>
        <v>76354945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29250200</v>
      </c>
      <c r="D17" s="155"/>
      <c r="E17" s="59">
        <v>31213200</v>
      </c>
      <c r="F17" s="60">
        <v>29250200</v>
      </c>
      <c r="G17" s="60">
        <v>29597400</v>
      </c>
      <c r="H17" s="60">
        <v>29597400</v>
      </c>
      <c r="I17" s="60">
        <v>29597400</v>
      </c>
      <c r="J17" s="60">
        <v>29597400</v>
      </c>
      <c r="K17" s="60">
        <v>29597400</v>
      </c>
      <c r="L17" s="60">
        <v>29597400</v>
      </c>
      <c r="M17" s="60">
        <v>29597400</v>
      </c>
      <c r="N17" s="60">
        <v>29597400</v>
      </c>
      <c r="O17" s="60">
        <v>29250200</v>
      </c>
      <c r="P17" s="60">
        <v>29250200</v>
      </c>
      <c r="Q17" s="60">
        <v>29250200</v>
      </c>
      <c r="R17" s="60">
        <v>29250200</v>
      </c>
      <c r="S17" s="60"/>
      <c r="T17" s="60"/>
      <c r="U17" s="60"/>
      <c r="V17" s="60"/>
      <c r="W17" s="60">
        <v>29250200</v>
      </c>
      <c r="X17" s="60">
        <v>21937650</v>
      </c>
      <c r="Y17" s="60">
        <v>7312550</v>
      </c>
      <c r="Z17" s="140">
        <v>33.33</v>
      </c>
      <c r="AA17" s="62">
        <v>29250200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541978275</v>
      </c>
      <c r="D19" s="155"/>
      <c r="E19" s="59">
        <v>550280953</v>
      </c>
      <c r="F19" s="60">
        <v>592208621</v>
      </c>
      <c r="G19" s="60">
        <v>207009</v>
      </c>
      <c r="H19" s="60">
        <v>181200</v>
      </c>
      <c r="I19" s="60">
        <v>170671</v>
      </c>
      <c r="J19" s="60">
        <v>170671</v>
      </c>
      <c r="K19" s="60">
        <v>16246</v>
      </c>
      <c r="L19" s="60">
        <v>214240</v>
      </c>
      <c r="M19" s="60">
        <v>625563663</v>
      </c>
      <c r="N19" s="60">
        <v>625563663</v>
      </c>
      <c r="O19" s="60">
        <v>585610222</v>
      </c>
      <c r="P19" s="60">
        <v>596413921</v>
      </c>
      <c r="Q19" s="60">
        <v>602913924</v>
      </c>
      <c r="R19" s="60">
        <v>602913924</v>
      </c>
      <c r="S19" s="60"/>
      <c r="T19" s="60"/>
      <c r="U19" s="60"/>
      <c r="V19" s="60"/>
      <c r="W19" s="60">
        <v>602913924</v>
      </c>
      <c r="X19" s="60">
        <v>444156466</v>
      </c>
      <c r="Y19" s="60">
        <v>158757458</v>
      </c>
      <c r="Z19" s="140">
        <v>35.74</v>
      </c>
      <c r="AA19" s="62">
        <v>592208621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1288035</v>
      </c>
      <c r="D22" s="155"/>
      <c r="E22" s="59">
        <v>2995954</v>
      </c>
      <c r="F22" s="60">
        <v>2995954</v>
      </c>
      <c r="G22" s="60"/>
      <c r="H22" s="60">
        <v>2838346</v>
      </c>
      <c r="I22" s="60">
        <v>2838348</v>
      </c>
      <c r="J22" s="60">
        <v>2838348</v>
      </c>
      <c r="K22" s="60">
        <v>2838347</v>
      </c>
      <c r="L22" s="60">
        <v>2838347</v>
      </c>
      <c r="M22" s="60">
        <v>3932100</v>
      </c>
      <c r="N22" s="60">
        <v>3932100</v>
      </c>
      <c r="O22" s="60">
        <v>3932100</v>
      </c>
      <c r="P22" s="60">
        <v>1288034</v>
      </c>
      <c r="Q22" s="60">
        <v>3629063</v>
      </c>
      <c r="R22" s="60">
        <v>3629063</v>
      </c>
      <c r="S22" s="60"/>
      <c r="T22" s="60"/>
      <c r="U22" s="60"/>
      <c r="V22" s="60"/>
      <c r="W22" s="60">
        <v>3629063</v>
      </c>
      <c r="X22" s="60">
        <v>2246966</v>
      </c>
      <c r="Y22" s="60">
        <v>1382097</v>
      </c>
      <c r="Z22" s="140">
        <v>61.51</v>
      </c>
      <c r="AA22" s="62">
        <v>2995954</v>
      </c>
    </row>
    <row r="23" spans="1:27" ht="12.75">
      <c r="A23" s="249" t="s">
        <v>158</v>
      </c>
      <c r="B23" s="182"/>
      <c r="C23" s="155">
        <v>322483</v>
      </c>
      <c r="D23" s="155"/>
      <c r="E23" s="59"/>
      <c r="F23" s="60">
        <v>322483</v>
      </c>
      <c r="G23" s="159">
        <v>591308182</v>
      </c>
      <c r="H23" s="159">
        <v>592931872</v>
      </c>
      <c r="I23" s="159">
        <v>597858305</v>
      </c>
      <c r="J23" s="60">
        <v>597858305</v>
      </c>
      <c r="K23" s="159">
        <v>609247211</v>
      </c>
      <c r="L23" s="159">
        <v>612885328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241862</v>
      </c>
      <c r="Y23" s="159">
        <v>-241862</v>
      </c>
      <c r="Z23" s="141">
        <v>-100</v>
      </c>
      <c r="AA23" s="225">
        <v>322483</v>
      </c>
    </row>
    <row r="24" spans="1:27" ht="12.75">
      <c r="A24" s="250" t="s">
        <v>57</v>
      </c>
      <c r="B24" s="253"/>
      <c r="C24" s="168">
        <f aca="true" t="shared" si="1" ref="C24:Y24">SUM(C15:C23)</f>
        <v>572838993</v>
      </c>
      <c r="D24" s="168">
        <f>SUM(D15:D23)</f>
        <v>0</v>
      </c>
      <c r="E24" s="76">
        <f t="shared" si="1"/>
        <v>584490107</v>
      </c>
      <c r="F24" s="77">
        <f t="shared" si="1"/>
        <v>624777258</v>
      </c>
      <c r="G24" s="77">
        <f t="shared" si="1"/>
        <v>621112591</v>
      </c>
      <c r="H24" s="77">
        <f t="shared" si="1"/>
        <v>625548818</v>
      </c>
      <c r="I24" s="77">
        <f t="shared" si="1"/>
        <v>630464724</v>
      </c>
      <c r="J24" s="77">
        <f t="shared" si="1"/>
        <v>630464724</v>
      </c>
      <c r="K24" s="77">
        <f t="shared" si="1"/>
        <v>641699204</v>
      </c>
      <c r="L24" s="77">
        <f t="shared" si="1"/>
        <v>645535315</v>
      </c>
      <c r="M24" s="77">
        <f t="shared" si="1"/>
        <v>659093163</v>
      </c>
      <c r="N24" s="77">
        <f t="shared" si="1"/>
        <v>659093163</v>
      </c>
      <c r="O24" s="77">
        <f t="shared" si="1"/>
        <v>618792522</v>
      </c>
      <c r="P24" s="77">
        <f t="shared" si="1"/>
        <v>626952155</v>
      </c>
      <c r="Q24" s="77">
        <f t="shared" si="1"/>
        <v>635793187</v>
      </c>
      <c r="R24" s="77">
        <f t="shared" si="1"/>
        <v>635793187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635793187</v>
      </c>
      <c r="X24" s="77">
        <f t="shared" si="1"/>
        <v>468582944</v>
      </c>
      <c r="Y24" s="77">
        <f t="shared" si="1"/>
        <v>167210243</v>
      </c>
      <c r="Z24" s="212">
        <f>+IF(X24&lt;&gt;0,+(Y24/X24)*100,0)</f>
        <v>35.68423587351058</v>
      </c>
      <c r="AA24" s="79">
        <f>SUM(AA15:AA23)</f>
        <v>624777258</v>
      </c>
    </row>
    <row r="25" spans="1:27" ht="12.75">
      <c r="A25" s="250" t="s">
        <v>159</v>
      </c>
      <c r="B25" s="251"/>
      <c r="C25" s="168">
        <f aca="true" t="shared" si="2" ref="C25:Y25">+C12+C24</f>
        <v>638757110</v>
      </c>
      <c r="D25" s="168">
        <f>+D12+D24</f>
        <v>0</v>
      </c>
      <c r="E25" s="72">
        <f t="shared" si="2"/>
        <v>660964764</v>
      </c>
      <c r="F25" s="73">
        <f t="shared" si="2"/>
        <v>701132203</v>
      </c>
      <c r="G25" s="73">
        <f t="shared" si="2"/>
        <v>737072860</v>
      </c>
      <c r="H25" s="73">
        <f t="shared" si="2"/>
        <v>736303426</v>
      </c>
      <c r="I25" s="73">
        <f t="shared" si="2"/>
        <v>739808862</v>
      </c>
      <c r="J25" s="73">
        <f t="shared" si="2"/>
        <v>739808862</v>
      </c>
      <c r="K25" s="73">
        <f t="shared" si="2"/>
        <v>750659767</v>
      </c>
      <c r="L25" s="73">
        <f t="shared" si="2"/>
        <v>736773500</v>
      </c>
      <c r="M25" s="73">
        <f t="shared" si="2"/>
        <v>765887625</v>
      </c>
      <c r="N25" s="73">
        <f t="shared" si="2"/>
        <v>765887625</v>
      </c>
      <c r="O25" s="73">
        <f t="shared" si="2"/>
        <v>734438433</v>
      </c>
      <c r="P25" s="73">
        <f t="shared" si="2"/>
        <v>732869681</v>
      </c>
      <c r="Q25" s="73">
        <f t="shared" si="2"/>
        <v>754275181</v>
      </c>
      <c r="R25" s="73">
        <f t="shared" si="2"/>
        <v>754275181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754275181</v>
      </c>
      <c r="X25" s="73">
        <f t="shared" si="2"/>
        <v>525849153</v>
      </c>
      <c r="Y25" s="73">
        <f t="shared" si="2"/>
        <v>228426028</v>
      </c>
      <c r="Z25" s="170">
        <f>+IF(X25&lt;&gt;0,+(Y25/X25)*100,0)</f>
        <v>43.439459148468</v>
      </c>
      <c r="AA25" s="74">
        <f>+AA12+AA24</f>
        <v>701132203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565735</v>
      </c>
      <c r="D30" s="155"/>
      <c r="E30" s="59">
        <v>396657</v>
      </c>
      <c r="F30" s="60">
        <v>1005543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754157</v>
      </c>
      <c r="Y30" s="60">
        <v>-754157</v>
      </c>
      <c r="Z30" s="140">
        <v>-100</v>
      </c>
      <c r="AA30" s="62">
        <v>1005543</v>
      </c>
    </row>
    <row r="31" spans="1:27" ht="12.75">
      <c r="A31" s="249" t="s">
        <v>163</v>
      </c>
      <c r="B31" s="182"/>
      <c r="C31" s="155">
        <v>56362</v>
      </c>
      <c r="D31" s="155"/>
      <c r="E31" s="59">
        <v>289662</v>
      </c>
      <c r="F31" s="60">
        <v>63612</v>
      </c>
      <c r="G31" s="60">
        <v>4601940</v>
      </c>
      <c r="H31" s="60">
        <v>5928539</v>
      </c>
      <c r="I31" s="60">
        <v>6196917</v>
      </c>
      <c r="J31" s="60">
        <v>6196917</v>
      </c>
      <c r="K31" s="60">
        <v>6518099</v>
      </c>
      <c r="L31" s="60">
        <v>6970359</v>
      </c>
      <c r="M31" s="60">
        <v>2520</v>
      </c>
      <c r="N31" s="60">
        <v>2520</v>
      </c>
      <c r="O31" s="60">
        <v>1806</v>
      </c>
      <c r="P31" s="60">
        <v>26500</v>
      </c>
      <c r="Q31" s="60">
        <v>26500</v>
      </c>
      <c r="R31" s="60">
        <v>26500</v>
      </c>
      <c r="S31" s="60"/>
      <c r="T31" s="60"/>
      <c r="U31" s="60"/>
      <c r="V31" s="60"/>
      <c r="W31" s="60">
        <v>26500</v>
      </c>
      <c r="X31" s="60">
        <v>47709</v>
      </c>
      <c r="Y31" s="60">
        <v>-21209</v>
      </c>
      <c r="Z31" s="140">
        <v>-44.45</v>
      </c>
      <c r="AA31" s="62">
        <v>63612</v>
      </c>
    </row>
    <row r="32" spans="1:27" ht="12.75">
      <c r="A32" s="249" t="s">
        <v>164</v>
      </c>
      <c r="B32" s="182"/>
      <c r="C32" s="155">
        <v>43202663</v>
      </c>
      <c r="D32" s="155"/>
      <c r="E32" s="59">
        <v>29658020</v>
      </c>
      <c r="F32" s="60">
        <v>29658020</v>
      </c>
      <c r="G32" s="60">
        <v>47005982</v>
      </c>
      <c r="H32" s="60">
        <v>38329447</v>
      </c>
      <c r="I32" s="60">
        <v>37677750</v>
      </c>
      <c r="J32" s="60">
        <v>37677750</v>
      </c>
      <c r="K32" s="60">
        <v>46201577</v>
      </c>
      <c r="L32" s="60">
        <v>18820033</v>
      </c>
      <c r="M32" s="60">
        <v>56688624</v>
      </c>
      <c r="N32" s="60">
        <v>56688624</v>
      </c>
      <c r="O32" s="60">
        <v>54106893</v>
      </c>
      <c r="P32" s="60">
        <v>48284679</v>
      </c>
      <c r="Q32" s="60">
        <v>61216067</v>
      </c>
      <c r="R32" s="60">
        <v>61216067</v>
      </c>
      <c r="S32" s="60"/>
      <c r="T32" s="60"/>
      <c r="U32" s="60"/>
      <c r="V32" s="60"/>
      <c r="W32" s="60">
        <v>61216067</v>
      </c>
      <c r="X32" s="60">
        <v>22243515</v>
      </c>
      <c r="Y32" s="60">
        <v>38972552</v>
      </c>
      <c r="Z32" s="140">
        <v>175.21</v>
      </c>
      <c r="AA32" s="62">
        <v>29658020</v>
      </c>
    </row>
    <row r="33" spans="1:27" ht="12.75">
      <c r="A33" s="249" t="s">
        <v>165</v>
      </c>
      <c r="B33" s="182"/>
      <c r="C33" s="155">
        <v>606757</v>
      </c>
      <c r="D33" s="155"/>
      <c r="E33" s="59"/>
      <c r="F33" s="60"/>
      <c r="G33" s="60">
        <v>23190172</v>
      </c>
      <c r="H33" s="60">
        <v>23856491</v>
      </c>
      <c r="I33" s="60">
        <v>24370591</v>
      </c>
      <c r="J33" s="60">
        <v>24370591</v>
      </c>
      <c r="K33" s="60">
        <v>24850076</v>
      </c>
      <c r="L33" s="60">
        <v>25327534</v>
      </c>
      <c r="M33" s="60">
        <v>1447799</v>
      </c>
      <c r="N33" s="60">
        <v>1447799</v>
      </c>
      <c r="O33" s="60">
        <v>18060808</v>
      </c>
      <c r="P33" s="60">
        <v>18060808</v>
      </c>
      <c r="Q33" s="60">
        <v>18060808</v>
      </c>
      <c r="R33" s="60">
        <v>18060808</v>
      </c>
      <c r="S33" s="60"/>
      <c r="T33" s="60"/>
      <c r="U33" s="60"/>
      <c r="V33" s="60"/>
      <c r="W33" s="60">
        <v>18060808</v>
      </c>
      <c r="X33" s="60"/>
      <c r="Y33" s="60">
        <v>18060808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44431517</v>
      </c>
      <c r="D34" s="168">
        <f>SUM(D29:D33)</f>
        <v>0</v>
      </c>
      <c r="E34" s="72">
        <f t="shared" si="3"/>
        <v>30344339</v>
      </c>
      <c r="F34" s="73">
        <f t="shared" si="3"/>
        <v>30727175</v>
      </c>
      <c r="G34" s="73">
        <f t="shared" si="3"/>
        <v>74798094</v>
      </c>
      <c r="H34" s="73">
        <f t="shared" si="3"/>
        <v>68114477</v>
      </c>
      <c r="I34" s="73">
        <f t="shared" si="3"/>
        <v>68245258</v>
      </c>
      <c r="J34" s="73">
        <f t="shared" si="3"/>
        <v>68245258</v>
      </c>
      <c r="K34" s="73">
        <f t="shared" si="3"/>
        <v>77569752</v>
      </c>
      <c r="L34" s="73">
        <f t="shared" si="3"/>
        <v>51117926</v>
      </c>
      <c r="M34" s="73">
        <f t="shared" si="3"/>
        <v>58138943</v>
      </c>
      <c r="N34" s="73">
        <f t="shared" si="3"/>
        <v>58138943</v>
      </c>
      <c r="O34" s="73">
        <f t="shared" si="3"/>
        <v>72169507</v>
      </c>
      <c r="P34" s="73">
        <f t="shared" si="3"/>
        <v>66371987</v>
      </c>
      <c r="Q34" s="73">
        <f t="shared" si="3"/>
        <v>79303375</v>
      </c>
      <c r="R34" s="73">
        <f t="shared" si="3"/>
        <v>79303375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79303375</v>
      </c>
      <c r="X34" s="73">
        <f t="shared" si="3"/>
        <v>23045381</v>
      </c>
      <c r="Y34" s="73">
        <f t="shared" si="3"/>
        <v>56257994</v>
      </c>
      <c r="Z34" s="170">
        <f>+IF(X34&lt;&gt;0,+(Y34/X34)*100,0)</f>
        <v>244.11830726513045</v>
      </c>
      <c r="AA34" s="74">
        <f>SUM(AA29:AA33)</f>
        <v>30727175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318333</v>
      </c>
      <c r="D37" s="155"/>
      <c r="E37" s="59"/>
      <c r="F37" s="60">
        <v>1833700</v>
      </c>
      <c r="G37" s="60">
        <v>874066</v>
      </c>
      <c r="H37" s="60">
        <v>779237</v>
      </c>
      <c r="I37" s="60">
        <v>703677</v>
      </c>
      <c r="J37" s="60">
        <v>703677</v>
      </c>
      <c r="K37" s="60">
        <v>590037</v>
      </c>
      <c r="L37" s="60">
        <v>477800</v>
      </c>
      <c r="M37" s="60">
        <v>359368</v>
      </c>
      <c r="N37" s="60">
        <v>359368</v>
      </c>
      <c r="O37" s="60">
        <v>193754</v>
      </c>
      <c r="P37" s="60">
        <v>127288</v>
      </c>
      <c r="Q37" s="60">
        <v>127288</v>
      </c>
      <c r="R37" s="60">
        <v>127288</v>
      </c>
      <c r="S37" s="60"/>
      <c r="T37" s="60"/>
      <c r="U37" s="60"/>
      <c r="V37" s="60"/>
      <c r="W37" s="60">
        <v>127288</v>
      </c>
      <c r="X37" s="60">
        <v>1375275</v>
      </c>
      <c r="Y37" s="60">
        <v>-1247987</v>
      </c>
      <c r="Z37" s="140">
        <v>-90.74</v>
      </c>
      <c r="AA37" s="62">
        <v>1833700</v>
      </c>
    </row>
    <row r="38" spans="1:27" ht="12.75">
      <c r="A38" s="249" t="s">
        <v>165</v>
      </c>
      <c r="B38" s="182"/>
      <c r="C38" s="155">
        <v>16004113</v>
      </c>
      <c r="D38" s="155"/>
      <c r="E38" s="59">
        <v>16508483</v>
      </c>
      <c r="F38" s="60">
        <v>16551817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12413863</v>
      </c>
      <c r="Y38" s="60">
        <v>-12413863</v>
      </c>
      <c r="Z38" s="140">
        <v>-100</v>
      </c>
      <c r="AA38" s="62">
        <v>16551817</v>
      </c>
    </row>
    <row r="39" spans="1:27" ht="12.75">
      <c r="A39" s="250" t="s">
        <v>59</v>
      </c>
      <c r="B39" s="253"/>
      <c r="C39" s="168">
        <f aca="true" t="shared" si="4" ref="C39:Y39">SUM(C37:C38)</f>
        <v>16322446</v>
      </c>
      <c r="D39" s="168">
        <f>SUM(D37:D38)</f>
        <v>0</v>
      </c>
      <c r="E39" s="76">
        <f t="shared" si="4"/>
        <v>16508483</v>
      </c>
      <c r="F39" s="77">
        <f t="shared" si="4"/>
        <v>18385517</v>
      </c>
      <c r="G39" s="77">
        <f t="shared" si="4"/>
        <v>874066</v>
      </c>
      <c r="H39" s="77">
        <f t="shared" si="4"/>
        <v>779237</v>
      </c>
      <c r="I39" s="77">
        <f t="shared" si="4"/>
        <v>703677</v>
      </c>
      <c r="J39" s="77">
        <f t="shared" si="4"/>
        <v>703677</v>
      </c>
      <c r="K39" s="77">
        <f t="shared" si="4"/>
        <v>590037</v>
      </c>
      <c r="L39" s="77">
        <f t="shared" si="4"/>
        <v>477800</v>
      </c>
      <c r="M39" s="77">
        <f t="shared" si="4"/>
        <v>359368</v>
      </c>
      <c r="N39" s="77">
        <f t="shared" si="4"/>
        <v>359368</v>
      </c>
      <c r="O39" s="77">
        <f t="shared" si="4"/>
        <v>193754</v>
      </c>
      <c r="P39" s="77">
        <f t="shared" si="4"/>
        <v>127288</v>
      </c>
      <c r="Q39" s="77">
        <f t="shared" si="4"/>
        <v>127288</v>
      </c>
      <c r="R39" s="77">
        <f t="shared" si="4"/>
        <v>127288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127288</v>
      </c>
      <c r="X39" s="77">
        <f t="shared" si="4"/>
        <v>13789138</v>
      </c>
      <c r="Y39" s="77">
        <f t="shared" si="4"/>
        <v>-13661850</v>
      </c>
      <c r="Z39" s="212">
        <f>+IF(X39&lt;&gt;0,+(Y39/X39)*100,0)</f>
        <v>-99.07689661239158</v>
      </c>
      <c r="AA39" s="79">
        <f>SUM(AA37:AA38)</f>
        <v>18385517</v>
      </c>
    </row>
    <row r="40" spans="1:27" ht="12.75">
      <c r="A40" s="250" t="s">
        <v>167</v>
      </c>
      <c r="B40" s="251"/>
      <c r="C40" s="168">
        <f aca="true" t="shared" si="5" ref="C40:Y40">+C34+C39</f>
        <v>60753963</v>
      </c>
      <c r="D40" s="168">
        <f>+D34+D39</f>
        <v>0</v>
      </c>
      <c r="E40" s="72">
        <f t="shared" si="5"/>
        <v>46852822</v>
      </c>
      <c r="F40" s="73">
        <f t="shared" si="5"/>
        <v>49112692</v>
      </c>
      <c r="G40" s="73">
        <f t="shared" si="5"/>
        <v>75672160</v>
      </c>
      <c r="H40" s="73">
        <f t="shared" si="5"/>
        <v>68893714</v>
      </c>
      <c r="I40" s="73">
        <f t="shared" si="5"/>
        <v>68948935</v>
      </c>
      <c r="J40" s="73">
        <f t="shared" si="5"/>
        <v>68948935</v>
      </c>
      <c r="K40" s="73">
        <f t="shared" si="5"/>
        <v>78159789</v>
      </c>
      <c r="L40" s="73">
        <f t="shared" si="5"/>
        <v>51595726</v>
      </c>
      <c r="M40" s="73">
        <f t="shared" si="5"/>
        <v>58498311</v>
      </c>
      <c r="N40" s="73">
        <f t="shared" si="5"/>
        <v>58498311</v>
      </c>
      <c r="O40" s="73">
        <f t="shared" si="5"/>
        <v>72363261</v>
      </c>
      <c r="P40" s="73">
        <f t="shared" si="5"/>
        <v>66499275</v>
      </c>
      <c r="Q40" s="73">
        <f t="shared" si="5"/>
        <v>79430663</v>
      </c>
      <c r="R40" s="73">
        <f t="shared" si="5"/>
        <v>79430663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79430663</v>
      </c>
      <c r="X40" s="73">
        <f t="shared" si="5"/>
        <v>36834519</v>
      </c>
      <c r="Y40" s="73">
        <f t="shared" si="5"/>
        <v>42596144</v>
      </c>
      <c r="Z40" s="170">
        <f>+IF(X40&lt;&gt;0,+(Y40/X40)*100,0)</f>
        <v>115.64191730045397</v>
      </c>
      <c r="AA40" s="74">
        <f>+AA34+AA39</f>
        <v>49112692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578003147</v>
      </c>
      <c r="D42" s="257">
        <f>+D25-D40</f>
        <v>0</v>
      </c>
      <c r="E42" s="258">
        <f t="shared" si="6"/>
        <v>614111942</v>
      </c>
      <c r="F42" s="259">
        <f t="shared" si="6"/>
        <v>652019511</v>
      </c>
      <c r="G42" s="259">
        <f t="shared" si="6"/>
        <v>661400700</v>
      </c>
      <c r="H42" s="259">
        <f t="shared" si="6"/>
        <v>667409712</v>
      </c>
      <c r="I42" s="259">
        <f t="shared" si="6"/>
        <v>670859927</v>
      </c>
      <c r="J42" s="259">
        <f t="shared" si="6"/>
        <v>670859927</v>
      </c>
      <c r="K42" s="259">
        <f t="shared" si="6"/>
        <v>672499978</v>
      </c>
      <c r="L42" s="259">
        <f t="shared" si="6"/>
        <v>685177774</v>
      </c>
      <c r="M42" s="259">
        <f t="shared" si="6"/>
        <v>707389314</v>
      </c>
      <c r="N42" s="259">
        <f t="shared" si="6"/>
        <v>707389314</v>
      </c>
      <c r="O42" s="259">
        <f t="shared" si="6"/>
        <v>662075172</v>
      </c>
      <c r="P42" s="259">
        <f t="shared" si="6"/>
        <v>666370406</v>
      </c>
      <c r="Q42" s="259">
        <f t="shared" si="6"/>
        <v>674844518</v>
      </c>
      <c r="R42" s="259">
        <f t="shared" si="6"/>
        <v>674844518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674844518</v>
      </c>
      <c r="X42" s="259">
        <f t="shared" si="6"/>
        <v>489014634</v>
      </c>
      <c r="Y42" s="259">
        <f t="shared" si="6"/>
        <v>185829884</v>
      </c>
      <c r="Z42" s="260">
        <f>+IF(X42&lt;&gt;0,+(Y42/X42)*100,0)</f>
        <v>38.000884038983585</v>
      </c>
      <c r="AA42" s="261">
        <f>+AA25-AA40</f>
        <v>652019511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578003147</v>
      </c>
      <c r="D45" s="155"/>
      <c r="E45" s="59">
        <v>614111942</v>
      </c>
      <c r="F45" s="60">
        <v>652019511</v>
      </c>
      <c r="G45" s="60">
        <v>661400700</v>
      </c>
      <c r="H45" s="60">
        <v>667409712</v>
      </c>
      <c r="I45" s="60">
        <v>670859927</v>
      </c>
      <c r="J45" s="60">
        <v>670859927</v>
      </c>
      <c r="K45" s="60">
        <v>672499978</v>
      </c>
      <c r="L45" s="60">
        <v>685177774</v>
      </c>
      <c r="M45" s="60">
        <v>707389314</v>
      </c>
      <c r="N45" s="60">
        <v>707389314</v>
      </c>
      <c r="O45" s="60">
        <v>662075172</v>
      </c>
      <c r="P45" s="60">
        <v>666370406</v>
      </c>
      <c r="Q45" s="60">
        <v>674844518</v>
      </c>
      <c r="R45" s="60">
        <v>674844518</v>
      </c>
      <c r="S45" s="60"/>
      <c r="T45" s="60"/>
      <c r="U45" s="60"/>
      <c r="V45" s="60"/>
      <c r="W45" s="60">
        <v>674844518</v>
      </c>
      <c r="X45" s="60">
        <v>489014633</v>
      </c>
      <c r="Y45" s="60">
        <v>185829885</v>
      </c>
      <c r="Z45" s="139">
        <v>38</v>
      </c>
      <c r="AA45" s="62">
        <v>652019511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578003147</v>
      </c>
      <c r="D48" s="217">
        <f>SUM(D45:D47)</f>
        <v>0</v>
      </c>
      <c r="E48" s="264">
        <f t="shared" si="7"/>
        <v>614111942</v>
      </c>
      <c r="F48" s="219">
        <f t="shared" si="7"/>
        <v>652019511</v>
      </c>
      <c r="G48" s="219">
        <f t="shared" si="7"/>
        <v>661400700</v>
      </c>
      <c r="H48" s="219">
        <f t="shared" si="7"/>
        <v>667409712</v>
      </c>
      <c r="I48" s="219">
        <f t="shared" si="7"/>
        <v>670859927</v>
      </c>
      <c r="J48" s="219">
        <f t="shared" si="7"/>
        <v>670859927</v>
      </c>
      <c r="K48" s="219">
        <f t="shared" si="7"/>
        <v>672499978</v>
      </c>
      <c r="L48" s="219">
        <f t="shared" si="7"/>
        <v>685177774</v>
      </c>
      <c r="M48" s="219">
        <f t="shared" si="7"/>
        <v>707389314</v>
      </c>
      <c r="N48" s="219">
        <f t="shared" si="7"/>
        <v>707389314</v>
      </c>
      <c r="O48" s="219">
        <f t="shared" si="7"/>
        <v>662075172</v>
      </c>
      <c r="P48" s="219">
        <f t="shared" si="7"/>
        <v>666370406</v>
      </c>
      <c r="Q48" s="219">
        <f t="shared" si="7"/>
        <v>674844518</v>
      </c>
      <c r="R48" s="219">
        <f t="shared" si="7"/>
        <v>674844518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674844518</v>
      </c>
      <c r="X48" s="219">
        <f t="shared" si="7"/>
        <v>489014633</v>
      </c>
      <c r="Y48" s="219">
        <f t="shared" si="7"/>
        <v>185829885</v>
      </c>
      <c r="Z48" s="265">
        <f>+IF(X48&lt;&gt;0,+(Y48/X48)*100,0)</f>
        <v>38.00088432118554</v>
      </c>
      <c r="AA48" s="232">
        <f>SUM(AA45:AA47)</f>
        <v>652019511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22535562</v>
      </c>
      <c r="F6" s="60">
        <v>30588714</v>
      </c>
      <c r="G6" s="60">
        <v>2061147</v>
      </c>
      <c r="H6" s="60">
        <v>1050519</v>
      </c>
      <c r="I6" s="60">
        <v>940989</v>
      </c>
      <c r="J6" s="60">
        <v>4052655</v>
      </c>
      <c r="K6" s="60">
        <v>7709963</v>
      </c>
      <c r="L6" s="60">
        <v>7344798</v>
      </c>
      <c r="M6" s="60">
        <v>1640125</v>
      </c>
      <c r="N6" s="60">
        <v>16694886</v>
      </c>
      <c r="O6" s="60">
        <v>1846438</v>
      </c>
      <c r="P6" s="60">
        <v>1903824</v>
      </c>
      <c r="Q6" s="60">
        <v>1816247</v>
      </c>
      <c r="R6" s="60">
        <v>5566509</v>
      </c>
      <c r="S6" s="60"/>
      <c r="T6" s="60"/>
      <c r="U6" s="60"/>
      <c r="V6" s="60"/>
      <c r="W6" s="60">
        <v>26314050</v>
      </c>
      <c r="X6" s="60">
        <v>26005544</v>
      </c>
      <c r="Y6" s="60">
        <v>308506</v>
      </c>
      <c r="Z6" s="140">
        <v>1.19</v>
      </c>
      <c r="AA6" s="62">
        <v>30588714</v>
      </c>
    </row>
    <row r="7" spans="1:27" ht="12.75">
      <c r="A7" s="249" t="s">
        <v>32</v>
      </c>
      <c r="B7" s="182"/>
      <c r="C7" s="155">
        <v>46851374</v>
      </c>
      <c r="D7" s="155"/>
      <c r="E7" s="59">
        <v>15042816</v>
      </c>
      <c r="F7" s="60">
        <v>20590322</v>
      </c>
      <c r="G7" s="60">
        <v>2940972</v>
      </c>
      <c r="H7" s="60">
        <v>719760</v>
      </c>
      <c r="I7" s="60">
        <v>641060</v>
      </c>
      <c r="J7" s="60">
        <v>4301792</v>
      </c>
      <c r="K7" s="60">
        <v>6862602</v>
      </c>
      <c r="L7" s="60">
        <v>1480972</v>
      </c>
      <c r="M7" s="60">
        <v>841794</v>
      </c>
      <c r="N7" s="60">
        <v>9185368</v>
      </c>
      <c r="O7" s="60">
        <v>921851</v>
      </c>
      <c r="P7" s="60">
        <v>657717</v>
      </c>
      <c r="Q7" s="60">
        <v>2448895</v>
      </c>
      <c r="R7" s="60">
        <v>4028463</v>
      </c>
      <c r="S7" s="60"/>
      <c r="T7" s="60"/>
      <c r="U7" s="60"/>
      <c r="V7" s="60"/>
      <c r="W7" s="60">
        <v>17515623</v>
      </c>
      <c r="X7" s="60">
        <v>16673126</v>
      </c>
      <c r="Y7" s="60">
        <v>842497</v>
      </c>
      <c r="Z7" s="140">
        <v>5.05</v>
      </c>
      <c r="AA7" s="62">
        <v>20590322</v>
      </c>
    </row>
    <row r="8" spans="1:27" ht="12.75">
      <c r="A8" s="249" t="s">
        <v>178</v>
      </c>
      <c r="B8" s="182"/>
      <c r="C8" s="155">
        <v>43074253</v>
      </c>
      <c r="D8" s="155"/>
      <c r="E8" s="59">
        <v>25126063</v>
      </c>
      <c r="F8" s="60">
        <v>178403297</v>
      </c>
      <c r="G8" s="60">
        <v>3817809</v>
      </c>
      <c r="H8" s="60">
        <v>13628042</v>
      </c>
      <c r="I8" s="60">
        <v>19683400</v>
      </c>
      <c r="J8" s="60">
        <v>37129251</v>
      </c>
      <c r="K8" s="60">
        <v>12987041</v>
      </c>
      <c r="L8" s="60">
        <v>9800406</v>
      </c>
      <c r="M8" s="60">
        <v>16656843</v>
      </c>
      <c r="N8" s="60">
        <v>39444290</v>
      </c>
      <c r="O8" s="60">
        <v>12083335</v>
      </c>
      <c r="P8" s="60">
        <v>24164096</v>
      </c>
      <c r="Q8" s="60">
        <v>16991064</v>
      </c>
      <c r="R8" s="60">
        <v>53238495</v>
      </c>
      <c r="S8" s="60"/>
      <c r="T8" s="60"/>
      <c r="U8" s="60"/>
      <c r="V8" s="60"/>
      <c r="W8" s="60">
        <v>129812036</v>
      </c>
      <c r="X8" s="60">
        <v>131287439</v>
      </c>
      <c r="Y8" s="60">
        <v>-1475403</v>
      </c>
      <c r="Z8" s="140">
        <v>-1.12</v>
      </c>
      <c r="AA8" s="62">
        <v>178403297</v>
      </c>
    </row>
    <row r="9" spans="1:27" ht="12.75">
      <c r="A9" s="249" t="s">
        <v>179</v>
      </c>
      <c r="B9" s="182"/>
      <c r="C9" s="155">
        <v>67216022</v>
      </c>
      <c r="D9" s="155"/>
      <c r="E9" s="59">
        <v>71843966</v>
      </c>
      <c r="F9" s="60">
        <v>71843429</v>
      </c>
      <c r="G9" s="60">
        <v>31109338</v>
      </c>
      <c r="H9" s="60">
        <v>1404000</v>
      </c>
      <c r="I9" s="60"/>
      <c r="J9" s="60">
        <v>32513338</v>
      </c>
      <c r="K9" s="60"/>
      <c r="L9" s="60">
        <v>5320215</v>
      </c>
      <c r="M9" s="60">
        <v>21789000</v>
      </c>
      <c r="N9" s="60">
        <v>27109215</v>
      </c>
      <c r="O9" s="60">
        <v>311742</v>
      </c>
      <c r="P9" s="60">
        <v>329500</v>
      </c>
      <c r="Q9" s="60">
        <v>16341000</v>
      </c>
      <c r="R9" s="60">
        <v>16982242</v>
      </c>
      <c r="S9" s="60"/>
      <c r="T9" s="60"/>
      <c r="U9" s="60"/>
      <c r="V9" s="60"/>
      <c r="W9" s="60">
        <v>76604795</v>
      </c>
      <c r="X9" s="60">
        <v>71843429</v>
      </c>
      <c r="Y9" s="60">
        <v>4761366</v>
      </c>
      <c r="Z9" s="140">
        <v>6.63</v>
      </c>
      <c r="AA9" s="62">
        <v>71843429</v>
      </c>
    </row>
    <row r="10" spans="1:27" ht="12.75">
      <c r="A10" s="249" t="s">
        <v>180</v>
      </c>
      <c r="B10" s="182"/>
      <c r="C10" s="155">
        <v>37604709</v>
      </c>
      <c r="D10" s="155"/>
      <c r="E10" s="59">
        <v>69406048</v>
      </c>
      <c r="F10" s="60">
        <v>69406048</v>
      </c>
      <c r="G10" s="60">
        <v>12798000</v>
      </c>
      <c r="H10" s="60"/>
      <c r="I10" s="60">
        <v>4652278</v>
      </c>
      <c r="J10" s="60">
        <v>17450278</v>
      </c>
      <c r="K10" s="60">
        <v>6094094</v>
      </c>
      <c r="L10" s="60"/>
      <c r="M10" s="60">
        <v>23864425</v>
      </c>
      <c r="N10" s="60">
        <v>29958519</v>
      </c>
      <c r="O10" s="60">
        <v>900701</v>
      </c>
      <c r="P10" s="60">
        <v>2750000</v>
      </c>
      <c r="Q10" s="60">
        <v>14002000</v>
      </c>
      <c r="R10" s="60">
        <v>17652701</v>
      </c>
      <c r="S10" s="60"/>
      <c r="T10" s="60"/>
      <c r="U10" s="60"/>
      <c r="V10" s="60"/>
      <c r="W10" s="60">
        <v>65061498</v>
      </c>
      <c r="X10" s="60">
        <v>69406048</v>
      </c>
      <c r="Y10" s="60">
        <v>-4344550</v>
      </c>
      <c r="Z10" s="140">
        <v>-6.26</v>
      </c>
      <c r="AA10" s="62">
        <v>69406048</v>
      </c>
    </row>
    <row r="11" spans="1:27" ht="12.75">
      <c r="A11" s="249" t="s">
        <v>181</v>
      </c>
      <c r="B11" s="182"/>
      <c r="C11" s="155">
        <v>11956633</v>
      </c>
      <c r="D11" s="155"/>
      <c r="E11" s="59">
        <v>4238118</v>
      </c>
      <c r="F11" s="60">
        <v>3659262</v>
      </c>
      <c r="G11" s="60">
        <v>134077</v>
      </c>
      <c r="H11" s="60">
        <v>80359</v>
      </c>
      <c r="I11" s="60">
        <v>3822</v>
      </c>
      <c r="J11" s="60">
        <v>218258</v>
      </c>
      <c r="K11" s="60">
        <v>516</v>
      </c>
      <c r="L11" s="60">
        <v>185435</v>
      </c>
      <c r="M11" s="60">
        <v>260</v>
      </c>
      <c r="N11" s="60">
        <v>186211</v>
      </c>
      <c r="O11" s="60">
        <v>138532</v>
      </c>
      <c r="P11" s="60">
        <v>8802</v>
      </c>
      <c r="Q11" s="60">
        <v>38586</v>
      </c>
      <c r="R11" s="60">
        <v>185920</v>
      </c>
      <c r="S11" s="60"/>
      <c r="T11" s="60"/>
      <c r="U11" s="60"/>
      <c r="V11" s="60"/>
      <c r="W11" s="60">
        <v>590389</v>
      </c>
      <c r="X11" s="60">
        <v>1228144</v>
      </c>
      <c r="Y11" s="60">
        <v>-637755</v>
      </c>
      <c r="Z11" s="140">
        <v>-51.93</v>
      </c>
      <c r="AA11" s="62">
        <v>3659262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-161660888</v>
      </c>
      <c r="D14" s="155"/>
      <c r="E14" s="59">
        <v>-127047504</v>
      </c>
      <c r="F14" s="60">
        <v>-299651966</v>
      </c>
      <c r="G14" s="60">
        <v>-46396912</v>
      </c>
      <c r="H14" s="60">
        <v>-17177152</v>
      </c>
      <c r="I14" s="60">
        <v>-23141889</v>
      </c>
      <c r="J14" s="60">
        <v>-86715953</v>
      </c>
      <c r="K14" s="60">
        <v>-22065697</v>
      </c>
      <c r="L14" s="60">
        <v>-20097519</v>
      </c>
      <c r="M14" s="60">
        <v>-40023628</v>
      </c>
      <c r="N14" s="60">
        <v>-82186844</v>
      </c>
      <c r="O14" s="60">
        <v>-21813726</v>
      </c>
      <c r="P14" s="60">
        <v>-56096999</v>
      </c>
      <c r="Q14" s="60">
        <v>-33696200</v>
      </c>
      <c r="R14" s="60">
        <v>-111606925</v>
      </c>
      <c r="S14" s="60"/>
      <c r="T14" s="60"/>
      <c r="U14" s="60"/>
      <c r="V14" s="60"/>
      <c r="W14" s="60">
        <v>-280509722</v>
      </c>
      <c r="X14" s="60">
        <v>-242730906</v>
      </c>
      <c r="Y14" s="60">
        <v>-37778816</v>
      </c>
      <c r="Z14" s="140">
        <v>15.56</v>
      </c>
      <c r="AA14" s="62">
        <v>-299651966</v>
      </c>
    </row>
    <row r="15" spans="1:27" ht="12.75">
      <c r="A15" s="249" t="s">
        <v>40</v>
      </c>
      <c r="B15" s="182"/>
      <c r="C15" s="155">
        <v>-1079404</v>
      </c>
      <c r="D15" s="155"/>
      <c r="E15" s="59">
        <v>-1657000</v>
      </c>
      <c r="F15" s="60">
        <v>-1215773</v>
      </c>
      <c r="G15" s="60">
        <v>-20876</v>
      </c>
      <c r="H15" s="60">
        <v>-6086</v>
      </c>
      <c r="I15" s="60"/>
      <c r="J15" s="60">
        <v>-26962</v>
      </c>
      <c r="K15" s="60">
        <v>-11975</v>
      </c>
      <c r="L15" s="60">
        <v>-14293</v>
      </c>
      <c r="M15" s="60">
        <v>-20023</v>
      </c>
      <c r="N15" s="60">
        <v>-46291</v>
      </c>
      <c r="O15" s="60"/>
      <c r="P15" s="60">
        <v>-14570</v>
      </c>
      <c r="Q15" s="60">
        <v>-4613</v>
      </c>
      <c r="R15" s="60">
        <v>-19183</v>
      </c>
      <c r="S15" s="60"/>
      <c r="T15" s="60"/>
      <c r="U15" s="60"/>
      <c r="V15" s="60"/>
      <c r="W15" s="60">
        <v>-92436</v>
      </c>
      <c r="X15" s="60">
        <v>-296773</v>
      </c>
      <c r="Y15" s="60">
        <v>204337</v>
      </c>
      <c r="Z15" s="140">
        <v>-68.85</v>
      </c>
      <c r="AA15" s="62">
        <v>-1215773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43962699</v>
      </c>
      <c r="D17" s="168">
        <f t="shared" si="0"/>
        <v>0</v>
      </c>
      <c r="E17" s="72">
        <f t="shared" si="0"/>
        <v>79488069</v>
      </c>
      <c r="F17" s="73">
        <f t="shared" si="0"/>
        <v>73623333</v>
      </c>
      <c r="G17" s="73">
        <f t="shared" si="0"/>
        <v>6443555</v>
      </c>
      <c r="H17" s="73">
        <f t="shared" si="0"/>
        <v>-300558</v>
      </c>
      <c r="I17" s="73">
        <f t="shared" si="0"/>
        <v>2779660</v>
      </c>
      <c r="J17" s="73">
        <f t="shared" si="0"/>
        <v>8922657</v>
      </c>
      <c r="K17" s="73">
        <f t="shared" si="0"/>
        <v>11576544</v>
      </c>
      <c r="L17" s="73">
        <f t="shared" si="0"/>
        <v>4020014</v>
      </c>
      <c r="M17" s="73">
        <f t="shared" si="0"/>
        <v>24748796</v>
      </c>
      <c r="N17" s="73">
        <f t="shared" si="0"/>
        <v>40345354</v>
      </c>
      <c r="O17" s="73">
        <f t="shared" si="0"/>
        <v>-5611127</v>
      </c>
      <c r="P17" s="73">
        <f t="shared" si="0"/>
        <v>-26297630</v>
      </c>
      <c r="Q17" s="73">
        <f t="shared" si="0"/>
        <v>17936979</v>
      </c>
      <c r="R17" s="73">
        <f t="shared" si="0"/>
        <v>-13971778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35296233</v>
      </c>
      <c r="X17" s="73">
        <f t="shared" si="0"/>
        <v>73416051</v>
      </c>
      <c r="Y17" s="73">
        <f t="shared" si="0"/>
        <v>-38119818</v>
      </c>
      <c r="Z17" s="170">
        <f>+IF(X17&lt;&gt;0,+(Y17/X17)*100,0)</f>
        <v>-51.92300250526959</v>
      </c>
      <c r="AA17" s="74">
        <f>SUM(AA6:AA16)</f>
        <v>73623333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-35999880</v>
      </c>
      <c r="D26" s="155"/>
      <c r="E26" s="59">
        <v>-78155048</v>
      </c>
      <c r="F26" s="60">
        <v>-71082049</v>
      </c>
      <c r="G26" s="60">
        <v>-4689085</v>
      </c>
      <c r="H26" s="60">
        <v>-1325856</v>
      </c>
      <c r="I26" s="60">
        <v>-1572370</v>
      </c>
      <c r="J26" s="60">
        <v>-7587311</v>
      </c>
      <c r="K26" s="60">
        <v>-11775221</v>
      </c>
      <c r="L26" s="60">
        <v>-3589231</v>
      </c>
      <c r="M26" s="60">
        <v>-16610754</v>
      </c>
      <c r="N26" s="60">
        <v>-31975206</v>
      </c>
      <c r="O26" s="60">
        <v>-252666</v>
      </c>
      <c r="P26" s="60">
        <v>-4836741</v>
      </c>
      <c r="Q26" s="60">
        <v>-8758536</v>
      </c>
      <c r="R26" s="60">
        <v>-13847943</v>
      </c>
      <c r="S26" s="60"/>
      <c r="T26" s="60"/>
      <c r="U26" s="60"/>
      <c r="V26" s="60"/>
      <c r="W26" s="60">
        <v>-53410460</v>
      </c>
      <c r="X26" s="60">
        <v>-62783258</v>
      </c>
      <c r="Y26" s="60">
        <v>9372798</v>
      </c>
      <c r="Z26" s="140">
        <v>-14.93</v>
      </c>
      <c r="AA26" s="62">
        <v>-71082049</v>
      </c>
    </row>
    <row r="27" spans="1:27" ht="12.75">
      <c r="A27" s="250" t="s">
        <v>192</v>
      </c>
      <c r="B27" s="251"/>
      <c r="C27" s="168">
        <f aca="true" t="shared" si="1" ref="C27:Y27">SUM(C21:C26)</f>
        <v>-35999880</v>
      </c>
      <c r="D27" s="168">
        <f>SUM(D21:D26)</f>
        <v>0</v>
      </c>
      <c r="E27" s="72">
        <f t="shared" si="1"/>
        <v>-78155048</v>
      </c>
      <c r="F27" s="73">
        <f t="shared" si="1"/>
        <v>-71082049</v>
      </c>
      <c r="G27" s="73">
        <f t="shared" si="1"/>
        <v>-4689085</v>
      </c>
      <c r="H27" s="73">
        <f t="shared" si="1"/>
        <v>-1325856</v>
      </c>
      <c r="I27" s="73">
        <f t="shared" si="1"/>
        <v>-1572370</v>
      </c>
      <c r="J27" s="73">
        <f t="shared" si="1"/>
        <v>-7587311</v>
      </c>
      <c r="K27" s="73">
        <f t="shared" si="1"/>
        <v>-11775221</v>
      </c>
      <c r="L27" s="73">
        <f t="shared" si="1"/>
        <v>-3589231</v>
      </c>
      <c r="M27" s="73">
        <f t="shared" si="1"/>
        <v>-16610754</v>
      </c>
      <c r="N27" s="73">
        <f t="shared" si="1"/>
        <v>-31975206</v>
      </c>
      <c r="O27" s="73">
        <f t="shared" si="1"/>
        <v>-252666</v>
      </c>
      <c r="P27" s="73">
        <f t="shared" si="1"/>
        <v>-4836741</v>
      </c>
      <c r="Q27" s="73">
        <f t="shared" si="1"/>
        <v>-8758536</v>
      </c>
      <c r="R27" s="73">
        <f t="shared" si="1"/>
        <v>-13847943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-53410460</v>
      </c>
      <c r="X27" s="73">
        <f t="shared" si="1"/>
        <v>-62783258</v>
      </c>
      <c r="Y27" s="73">
        <f t="shared" si="1"/>
        <v>9372798</v>
      </c>
      <c r="Z27" s="170">
        <f>+IF(X27&lt;&gt;0,+(Y27/X27)*100,0)</f>
        <v>-14.928817488254593</v>
      </c>
      <c r="AA27" s="74">
        <f>SUM(AA21:AA26)</f>
        <v>-71082049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-949009</v>
      </c>
      <c r="D35" s="155"/>
      <c r="E35" s="59">
        <v>-397000</v>
      </c>
      <c r="F35" s="60">
        <v>-1785532</v>
      </c>
      <c r="G35" s="60">
        <v>-187217</v>
      </c>
      <c r="H35" s="60">
        <v>-192127</v>
      </c>
      <c r="I35" s="60">
        <v>-187175</v>
      </c>
      <c r="J35" s="60">
        <v>-566519</v>
      </c>
      <c r="K35" s="60">
        <v>-187196</v>
      </c>
      <c r="L35" s="60">
        <v>-6200</v>
      </c>
      <c r="M35" s="60">
        <v>-108084</v>
      </c>
      <c r="N35" s="60">
        <v>-301480</v>
      </c>
      <c r="O35" s="60">
        <v>-152533</v>
      </c>
      <c r="P35" s="60">
        <v>-57391</v>
      </c>
      <c r="Q35" s="60">
        <v>-63591</v>
      </c>
      <c r="R35" s="60">
        <v>-273515</v>
      </c>
      <c r="S35" s="60"/>
      <c r="T35" s="60"/>
      <c r="U35" s="60"/>
      <c r="V35" s="60"/>
      <c r="W35" s="60">
        <v>-1141514</v>
      </c>
      <c r="X35" s="60">
        <v>-1326532</v>
      </c>
      <c r="Y35" s="60">
        <v>185018</v>
      </c>
      <c r="Z35" s="140">
        <v>-13.95</v>
      </c>
      <c r="AA35" s="62">
        <v>-1785532</v>
      </c>
    </row>
    <row r="36" spans="1:27" ht="12.75">
      <c r="A36" s="250" t="s">
        <v>198</v>
      </c>
      <c r="B36" s="251"/>
      <c r="C36" s="168">
        <f aca="true" t="shared" si="2" ref="C36:Y36">SUM(C31:C35)</f>
        <v>-949009</v>
      </c>
      <c r="D36" s="168">
        <f>SUM(D31:D35)</f>
        <v>0</v>
      </c>
      <c r="E36" s="72">
        <f t="shared" si="2"/>
        <v>-397000</v>
      </c>
      <c r="F36" s="73">
        <f t="shared" si="2"/>
        <v>-1785532</v>
      </c>
      <c r="G36" s="73">
        <f t="shared" si="2"/>
        <v>-187217</v>
      </c>
      <c r="H36" s="73">
        <f t="shared" si="2"/>
        <v>-192127</v>
      </c>
      <c r="I36" s="73">
        <f t="shared" si="2"/>
        <v>-187175</v>
      </c>
      <c r="J36" s="73">
        <f t="shared" si="2"/>
        <v>-566519</v>
      </c>
      <c r="K36" s="73">
        <f t="shared" si="2"/>
        <v>-187196</v>
      </c>
      <c r="L36" s="73">
        <f t="shared" si="2"/>
        <v>-6200</v>
      </c>
      <c r="M36" s="73">
        <f t="shared" si="2"/>
        <v>-108084</v>
      </c>
      <c r="N36" s="73">
        <f t="shared" si="2"/>
        <v>-301480</v>
      </c>
      <c r="O36" s="73">
        <f t="shared" si="2"/>
        <v>-152533</v>
      </c>
      <c r="P36" s="73">
        <f t="shared" si="2"/>
        <v>-57391</v>
      </c>
      <c r="Q36" s="73">
        <f t="shared" si="2"/>
        <v>-63591</v>
      </c>
      <c r="R36" s="73">
        <f t="shared" si="2"/>
        <v>-273515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-1141514</v>
      </c>
      <c r="X36" s="73">
        <f t="shared" si="2"/>
        <v>-1326532</v>
      </c>
      <c r="Y36" s="73">
        <f t="shared" si="2"/>
        <v>185018</v>
      </c>
      <c r="Z36" s="170">
        <f>+IF(X36&lt;&gt;0,+(Y36/X36)*100,0)</f>
        <v>-13.947496178003998</v>
      </c>
      <c r="AA36" s="74">
        <f>SUM(AA31:AA35)</f>
        <v>-1785532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7013810</v>
      </c>
      <c r="D38" s="153">
        <f>+D17+D27+D36</f>
        <v>0</v>
      </c>
      <c r="E38" s="99">
        <f t="shared" si="3"/>
        <v>936021</v>
      </c>
      <c r="F38" s="100">
        <f t="shared" si="3"/>
        <v>755752</v>
      </c>
      <c r="G38" s="100">
        <f t="shared" si="3"/>
        <v>1567253</v>
      </c>
      <c r="H38" s="100">
        <f t="shared" si="3"/>
        <v>-1818541</v>
      </c>
      <c r="I38" s="100">
        <f t="shared" si="3"/>
        <v>1020115</v>
      </c>
      <c r="J38" s="100">
        <f t="shared" si="3"/>
        <v>768827</v>
      </c>
      <c r="K38" s="100">
        <f t="shared" si="3"/>
        <v>-385873</v>
      </c>
      <c r="L38" s="100">
        <f t="shared" si="3"/>
        <v>424583</v>
      </c>
      <c r="M38" s="100">
        <f t="shared" si="3"/>
        <v>8029958</v>
      </c>
      <c r="N38" s="100">
        <f t="shared" si="3"/>
        <v>8068668</v>
      </c>
      <c r="O38" s="100">
        <f t="shared" si="3"/>
        <v>-6016326</v>
      </c>
      <c r="P38" s="100">
        <f t="shared" si="3"/>
        <v>-31191762</v>
      </c>
      <c r="Q38" s="100">
        <f t="shared" si="3"/>
        <v>9114852</v>
      </c>
      <c r="R38" s="100">
        <f t="shared" si="3"/>
        <v>-28093236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-19255741</v>
      </c>
      <c r="X38" s="100">
        <f t="shared" si="3"/>
        <v>9306261</v>
      </c>
      <c r="Y38" s="100">
        <f t="shared" si="3"/>
        <v>-28562002</v>
      </c>
      <c r="Z38" s="137">
        <f>+IF(X38&lt;&gt;0,+(Y38/X38)*100,0)</f>
        <v>-306.91168021184876</v>
      </c>
      <c r="AA38" s="102">
        <f>+AA17+AA27+AA36</f>
        <v>755752</v>
      </c>
    </row>
    <row r="39" spans="1:27" ht="12.75">
      <c r="A39" s="249" t="s">
        <v>200</v>
      </c>
      <c r="B39" s="182"/>
      <c r="C39" s="153">
        <v>7870107</v>
      </c>
      <c r="D39" s="153"/>
      <c r="E39" s="99">
        <v>1226000</v>
      </c>
      <c r="F39" s="100">
        <v>1266000</v>
      </c>
      <c r="G39" s="100">
        <v>952736</v>
      </c>
      <c r="H39" s="100">
        <v>2519989</v>
      </c>
      <c r="I39" s="100">
        <v>701448</v>
      </c>
      <c r="J39" s="100">
        <v>952736</v>
      </c>
      <c r="K39" s="100">
        <v>1721563</v>
      </c>
      <c r="L39" s="100">
        <v>1335690</v>
      </c>
      <c r="M39" s="100">
        <v>1760273</v>
      </c>
      <c r="N39" s="100">
        <v>1721563</v>
      </c>
      <c r="O39" s="100">
        <v>9790231</v>
      </c>
      <c r="P39" s="100">
        <v>3773905</v>
      </c>
      <c r="Q39" s="100">
        <v>-27417857</v>
      </c>
      <c r="R39" s="100">
        <v>9790231</v>
      </c>
      <c r="S39" s="100"/>
      <c r="T39" s="100"/>
      <c r="U39" s="100"/>
      <c r="V39" s="100"/>
      <c r="W39" s="100">
        <v>952736</v>
      </c>
      <c r="X39" s="100">
        <v>1266000</v>
      </c>
      <c r="Y39" s="100">
        <v>-313264</v>
      </c>
      <c r="Z39" s="137">
        <v>-24.74</v>
      </c>
      <c r="AA39" s="102">
        <v>1266000</v>
      </c>
    </row>
    <row r="40" spans="1:27" ht="12.75">
      <c r="A40" s="269" t="s">
        <v>201</v>
      </c>
      <c r="B40" s="256"/>
      <c r="C40" s="257">
        <v>14883917</v>
      </c>
      <c r="D40" s="257"/>
      <c r="E40" s="258">
        <v>2162021</v>
      </c>
      <c r="F40" s="259">
        <v>2021752</v>
      </c>
      <c r="G40" s="259">
        <v>2519989</v>
      </c>
      <c r="H40" s="259">
        <v>701448</v>
      </c>
      <c r="I40" s="259">
        <v>1721563</v>
      </c>
      <c r="J40" s="259">
        <v>1721563</v>
      </c>
      <c r="K40" s="259">
        <v>1335690</v>
      </c>
      <c r="L40" s="259">
        <v>1760273</v>
      </c>
      <c r="M40" s="259">
        <v>9790231</v>
      </c>
      <c r="N40" s="259">
        <v>9790231</v>
      </c>
      <c r="O40" s="259">
        <v>3773905</v>
      </c>
      <c r="P40" s="259">
        <v>-27417857</v>
      </c>
      <c r="Q40" s="259">
        <v>-18303005</v>
      </c>
      <c r="R40" s="259">
        <v>-18303005</v>
      </c>
      <c r="S40" s="259"/>
      <c r="T40" s="259"/>
      <c r="U40" s="259"/>
      <c r="V40" s="259"/>
      <c r="W40" s="259">
        <v>-18303005</v>
      </c>
      <c r="X40" s="259">
        <v>10572261</v>
      </c>
      <c r="Y40" s="259">
        <v>-28875266</v>
      </c>
      <c r="Z40" s="260">
        <v>-273.12</v>
      </c>
      <c r="AA40" s="261">
        <v>2021752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5854166</v>
      </c>
      <c r="D5" s="200">
        <f t="shared" si="0"/>
        <v>0</v>
      </c>
      <c r="E5" s="106">
        <f t="shared" si="0"/>
        <v>8861249</v>
      </c>
      <c r="F5" s="106">
        <f t="shared" si="0"/>
        <v>8510792</v>
      </c>
      <c r="G5" s="106">
        <f t="shared" si="0"/>
        <v>40028</v>
      </c>
      <c r="H5" s="106">
        <f t="shared" si="0"/>
        <v>520000</v>
      </c>
      <c r="I5" s="106">
        <f t="shared" si="0"/>
        <v>0</v>
      </c>
      <c r="J5" s="106">
        <f t="shared" si="0"/>
        <v>560028</v>
      </c>
      <c r="K5" s="106">
        <f t="shared" si="0"/>
        <v>0</v>
      </c>
      <c r="L5" s="106">
        <f t="shared" si="0"/>
        <v>1413</v>
      </c>
      <c r="M5" s="106">
        <f t="shared" si="0"/>
        <v>0</v>
      </c>
      <c r="N5" s="106">
        <f t="shared" si="0"/>
        <v>1413</v>
      </c>
      <c r="O5" s="106">
        <f t="shared" si="0"/>
        <v>43869</v>
      </c>
      <c r="P5" s="106">
        <f t="shared" si="0"/>
        <v>177255</v>
      </c>
      <c r="Q5" s="106">
        <f t="shared" si="0"/>
        <v>0</v>
      </c>
      <c r="R5" s="106">
        <f t="shared" si="0"/>
        <v>221124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782565</v>
      </c>
      <c r="X5" s="106">
        <f t="shared" si="0"/>
        <v>6383094</v>
      </c>
      <c r="Y5" s="106">
        <f t="shared" si="0"/>
        <v>-5600529</v>
      </c>
      <c r="Z5" s="201">
        <f>+IF(X5&lt;&gt;0,+(Y5/X5)*100,0)</f>
        <v>-87.74003641494235</v>
      </c>
      <c r="AA5" s="199">
        <f>SUM(AA11:AA18)</f>
        <v>8510792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>
        <v>150000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112500</v>
      </c>
      <c r="Y7" s="60">
        <v>-112500</v>
      </c>
      <c r="Z7" s="140">
        <v>-100</v>
      </c>
      <c r="AA7" s="155">
        <v>150000</v>
      </c>
    </row>
    <row r="8" spans="1:27" ht="12.75">
      <c r="A8" s="291" t="s">
        <v>207</v>
      </c>
      <c r="B8" s="142"/>
      <c r="C8" s="62"/>
      <c r="D8" s="156"/>
      <c r="E8" s="60">
        <v>517090</v>
      </c>
      <c r="F8" s="60">
        <v>380000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285000</v>
      </c>
      <c r="Y8" s="60">
        <v>-285000</v>
      </c>
      <c r="Z8" s="140">
        <v>-100</v>
      </c>
      <c r="AA8" s="155">
        <v>380000</v>
      </c>
    </row>
    <row r="9" spans="1:27" ht="12.75">
      <c r="A9" s="291" t="s">
        <v>208</v>
      </c>
      <c r="B9" s="142"/>
      <c r="C9" s="62"/>
      <c r="D9" s="156"/>
      <c r="E9" s="60"/>
      <c r="F9" s="60">
        <v>150000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112500</v>
      </c>
      <c r="Y9" s="60">
        <v>-112500</v>
      </c>
      <c r="Z9" s="140">
        <v>-100</v>
      </c>
      <c r="AA9" s="155">
        <v>150000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517090</v>
      </c>
      <c r="F11" s="295">
        <f t="shared" si="1"/>
        <v>680000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510000</v>
      </c>
      <c r="Y11" s="295">
        <f t="shared" si="1"/>
        <v>-510000</v>
      </c>
      <c r="Z11" s="296">
        <f>+IF(X11&lt;&gt;0,+(Y11/X11)*100,0)</f>
        <v>-100</v>
      </c>
      <c r="AA11" s="297">
        <f>SUM(AA6:AA10)</f>
        <v>680000</v>
      </c>
    </row>
    <row r="12" spans="1:27" ht="12.75">
      <c r="A12" s="298" t="s">
        <v>211</v>
      </c>
      <c r="B12" s="136"/>
      <c r="C12" s="62"/>
      <c r="D12" s="156"/>
      <c r="E12" s="60">
        <v>1050000</v>
      </c>
      <c r="F12" s="60">
        <v>700000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525000</v>
      </c>
      <c r="Y12" s="60">
        <v>-525000</v>
      </c>
      <c r="Z12" s="140">
        <v>-100</v>
      </c>
      <c r="AA12" s="155">
        <v>700000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4777427</v>
      </c>
      <c r="D15" s="156"/>
      <c r="E15" s="60">
        <v>7234159</v>
      </c>
      <c r="F15" s="60">
        <v>4930792</v>
      </c>
      <c r="G15" s="60">
        <v>40028</v>
      </c>
      <c r="H15" s="60">
        <v>520000</v>
      </c>
      <c r="I15" s="60"/>
      <c r="J15" s="60">
        <v>560028</v>
      </c>
      <c r="K15" s="60"/>
      <c r="L15" s="60">
        <v>1413</v>
      </c>
      <c r="M15" s="60"/>
      <c r="N15" s="60">
        <v>1413</v>
      </c>
      <c r="O15" s="60">
        <v>43869</v>
      </c>
      <c r="P15" s="60">
        <v>177255</v>
      </c>
      <c r="Q15" s="60"/>
      <c r="R15" s="60">
        <v>221124</v>
      </c>
      <c r="S15" s="60"/>
      <c r="T15" s="60"/>
      <c r="U15" s="60"/>
      <c r="V15" s="60"/>
      <c r="W15" s="60">
        <v>782565</v>
      </c>
      <c r="X15" s="60">
        <v>3698094</v>
      </c>
      <c r="Y15" s="60">
        <v>-2915529</v>
      </c>
      <c r="Z15" s="140">
        <v>-78.84</v>
      </c>
      <c r="AA15" s="155">
        <v>4930792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1076739</v>
      </c>
      <c r="D18" s="276"/>
      <c r="E18" s="82">
        <v>60000</v>
      </c>
      <c r="F18" s="82">
        <v>2200000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1650000</v>
      </c>
      <c r="Y18" s="82">
        <v>-1650000</v>
      </c>
      <c r="Z18" s="270">
        <v>-100</v>
      </c>
      <c r="AA18" s="278">
        <v>2200000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30145714</v>
      </c>
      <c r="D20" s="154">
        <f t="shared" si="2"/>
        <v>0</v>
      </c>
      <c r="E20" s="100">
        <f t="shared" si="2"/>
        <v>69293799</v>
      </c>
      <c r="F20" s="100">
        <f t="shared" si="2"/>
        <v>68406048</v>
      </c>
      <c r="G20" s="100">
        <f t="shared" si="2"/>
        <v>4649057</v>
      </c>
      <c r="H20" s="100">
        <f t="shared" si="2"/>
        <v>805856</v>
      </c>
      <c r="I20" s="100">
        <f t="shared" si="2"/>
        <v>1572369</v>
      </c>
      <c r="J20" s="100">
        <f t="shared" si="2"/>
        <v>7027282</v>
      </c>
      <c r="K20" s="100">
        <f t="shared" si="2"/>
        <v>11775221</v>
      </c>
      <c r="L20" s="100">
        <f t="shared" si="2"/>
        <v>3587818</v>
      </c>
      <c r="M20" s="100">
        <f t="shared" si="2"/>
        <v>4658211</v>
      </c>
      <c r="N20" s="100">
        <f t="shared" si="2"/>
        <v>20021250</v>
      </c>
      <c r="O20" s="100">
        <f t="shared" si="2"/>
        <v>6942680</v>
      </c>
      <c r="P20" s="100">
        <f t="shared" si="2"/>
        <v>4659486</v>
      </c>
      <c r="Q20" s="100">
        <f t="shared" si="2"/>
        <v>3985758</v>
      </c>
      <c r="R20" s="100">
        <f t="shared" si="2"/>
        <v>15587924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42636456</v>
      </c>
      <c r="X20" s="100">
        <f t="shared" si="2"/>
        <v>51304536</v>
      </c>
      <c r="Y20" s="100">
        <f t="shared" si="2"/>
        <v>-8668080</v>
      </c>
      <c r="Z20" s="137">
        <f>+IF(X20&lt;&gt;0,+(Y20/X20)*100,0)</f>
        <v>-16.895348200790668</v>
      </c>
      <c r="AA20" s="153">
        <f>SUM(AA26:AA33)</f>
        <v>68406048</v>
      </c>
    </row>
    <row r="21" spans="1:27" ht="12.75">
      <c r="A21" s="291" t="s">
        <v>205</v>
      </c>
      <c r="B21" s="142"/>
      <c r="C21" s="62">
        <v>18518417</v>
      </c>
      <c r="D21" s="156"/>
      <c r="E21" s="60">
        <v>37629490</v>
      </c>
      <c r="F21" s="60">
        <v>40143196</v>
      </c>
      <c r="G21" s="60">
        <v>722325</v>
      </c>
      <c r="H21" s="60">
        <v>765827</v>
      </c>
      <c r="I21" s="60">
        <v>1076993</v>
      </c>
      <c r="J21" s="60">
        <v>2565145</v>
      </c>
      <c r="K21" s="60">
        <v>4344886</v>
      </c>
      <c r="L21" s="60">
        <v>3587818</v>
      </c>
      <c r="M21" s="60">
        <v>4091158</v>
      </c>
      <c r="N21" s="60">
        <v>12023862</v>
      </c>
      <c r="O21" s="60">
        <v>4328584</v>
      </c>
      <c r="P21" s="60">
        <v>2999330</v>
      </c>
      <c r="Q21" s="60">
        <v>1499427</v>
      </c>
      <c r="R21" s="60">
        <v>8827341</v>
      </c>
      <c r="S21" s="60"/>
      <c r="T21" s="60"/>
      <c r="U21" s="60"/>
      <c r="V21" s="60"/>
      <c r="W21" s="60">
        <v>23416348</v>
      </c>
      <c r="X21" s="60">
        <v>30107397</v>
      </c>
      <c r="Y21" s="60">
        <v>-6691049</v>
      </c>
      <c r="Z21" s="140">
        <v>-22.22</v>
      </c>
      <c r="AA21" s="155">
        <v>40143196</v>
      </c>
    </row>
    <row r="22" spans="1:27" ht="12.75">
      <c r="A22" s="291" t="s">
        <v>206</v>
      </c>
      <c r="B22" s="142"/>
      <c r="C22" s="62">
        <v>6146224</v>
      </c>
      <c r="D22" s="156"/>
      <c r="E22" s="60">
        <v>13000000</v>
      </c>
      <c r="F22" s="60">
        <v>13000000</v>
      </c>
      <c r="G22" s="60">
        <v>3926732</v>
      </c>
      <c r="H22" s="60"/>
      <c r="I22" s="60"/>
      <c r="J22" s="60">
        <v>3926732</v>
      </c>
      <c r="K22" s="60">
        <v>6906277</v>
      </c>
      <c r="L22" s="60"/>
      <c r="M22" s="60">
        <v>192719</v>
      </c>
      <c r="N22" s="60">
        <v>7098996</v>
      </c>
      <c r="O22" s="60"/>
      <c r="P22" s="60">
        <v>291991</v>
      </c>
      <c r="Q22" s="60">
        <v>361340</v>
      </c>
      <c r="R22" s="60">
        <v>653331</v>
      </c>
      <c r="S22" s="60"/>
      <c r="T22" s="60"/>
      <c r="U22" s="60"/>
      <c r="V22" s="60"/>
      <c r="W22" s="60">
        <v>11679059</v>
      </c>
      <c r="X22" s="60">
        <v>9750000</v>
      </c>
      <c r="Y22" s="60">
        <v>1929059</v>
      </c>
      <c r="Z22" s="140">
        <v>19.79</v>
      </c>
      <c r="AA22" s="155">
        <v>13000000</v>
      </c>
    </row>
    <row r="23" spans="1:27" ht="12.75">
      <c r="A23" s="291" t="s">
        <v>207</v>
      </c>
      <c r="B23" s="142"/>
      <c r="C23" s="62">
        <v>37776</v>
      </c>
      <c r="D23" s="156"/>
      <c r="E23" s="60">
        <v>12629208</v>
      </c>
      <c r="F23" s="60">
        <v>8075000</v>
      </c>
      <c r="G23" s="60"/>
      <c r="H23" s="60">
        <v>40029</v>
      </c>
      <c r="I23" s="60">
        <v>457275</v>
      </c>
      <c r="J23" s="60">
        <v>497304</v>
      </c>
      <c r="K23" s="60">
        <v>524058</v>
      </c>
      <c r="L23" s="60"/>
      <c r="M23" s="60"/>
      <c r="N23" s="60">
        <v>524058</v>
      </c>
      <c r="O23" s="60">
        <v>632875</v>
      </c>
      <c r="P23" s="60">
        <v>64307</v>
      </c>
      <c r="Q23" s="60">
        <v>602332</v>
      </c>
      <c r="R23" s="60">
        <v>1299514</v>
      </c>
      <c r="S23" s="60"/>
      <c r="T23" s="60"/>
      <c r="U23" s="60"/>
      <c r="V23" s="60"/>
      <c r="W23" s="60">
        <v>2320876</v>
      </c>
      <c r="X23" s="60">
        <v>6056250</v>
      </c>
      <c r="Y23" s="60">
        <v>-3735374</v>
      </c>
      <c r="Z23" s="140">
        <v>-61.68</v>
      </c>
      <c r="AA23" s="155">
        <v>8075000</v>
      </c>
    </row>
    <row r="24" spans="1:27" ht="12.75">
      <c r="A24" s="291" t="s">
        <v>208</v>
      </c>
      <c r="B24" s="142"/>
      <c r="C24" s="62">
        <v>3825153</v>
      </c>
      <c r="D24" s="156"/>
      <c r="E24" s="60">
        <v>4468010</v>
      </c>
      <c r="F24" s="60">
        <v>6041925</v>
      </c>
      <c r="G24" s="60"/>
      <c r="H24" s="60"/>
      <c r="I24" s="60">
        <v>38101</v>
      </c>
      <c r="J24" s="60">
        <v>38101</v>
      </c>
      <c r="K24" s="60"/>
      <c r="L24" s="60"/>
      <c r="M24" s="60">
        <v>54334</v>
      </c>
      <c r="N24" s="60">
        <v>54334</v>
      </c>
      <c r="O24" s="60">
        <v>1676220</v>
      </c>
      <c r="P24" s="60">
        <v>1303858</v>
      </c>
      <c r="Q24" s="60">
        <v>1522659</v>
      </c>
      <c r="R24" s="60">
        <v>4502737</v>
      </c>
      <c r="S24" s="60"/>
      <c r="T24" s="60"/>
      <c r="U24" s="60"/>
      <c r="V24" s="60"/>
      <c r="W24" s="60">
        <v>4595172</v>
      </c>
      <c r="X24" s="60">
        <v>4531444</v>
      </c>
      <c r="Y24" s="60">
        <v>63728</v>
      </c>
      <c r="Z24" s="140">
        <v>1.41</v>
      </c>
      <c r="AA24" s="155">
        <v>6041925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28527570</v>
      </c>
      <c r="D26" s="294">
        <f t="shared" si="3"/>
        <v>0</v>
      </c>
      <c r="E26" s="295">
        <f t="shared" si="3"/>
        <v>67726708</v>
      </c>
      <c r="F26" s="295">
        <f t="shared" si="3"/>
        <v>67260121</v>
      </c>
      <c r="G26" s="295">
        <f t="shared" si="3"/>
        <v>4649057</v>
      </c>
      <c r="H26" s="295">
        <f t="shared" si="3"/>
        <v>805856</v>
      </c>
      <c r="I26" s="295">
        <f t="shared" si="3"/>
        <v>1572369</v>
      </c>
      <c r="J26" s="295">
        <f t="shared" si="3"/>
        <v>7027282</v>
      </c>
      <c r="K26" s="295">
        <f t="shared" si="3"/>
        <v>11775221</v>
      </c>
      <c r="L26" s="295">
        <f t="shared" si="3"/>
        <v>3587818</v>
      </c>
      <c r="M26" s="295">
        <f t="shared" si="3"/>
        <v>4338211</v>
      </c>
      <c r="N26" s="295">
        <f t="shared" si="3"/>
        <v>19701250</v>
      </c>
      <c r="O26" s="295">
        <f t="shared" si="3"/>
        <v>6637679</v>
      </c>
      <c r="P26" s="295">
        <f t="shared" si="3"/>
        <v>4659486</v>
      </c>
      <c r="Q26" s="295">
        <f t="shared" si="3"/>
        <v>3985758</v>
      </c>
      <c r="R26" s="295">
        <f t="shared" si="3"/>
        <v>15282923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42011455</v>
      </c>
      <c r="X26" s="295">
        <f t="shared" si="3"/>
        <v>50445091</v>
      </c>
      <c r="Y26" s="295">
        <f t="shared" si="3"/>
        <v>-8433636</v>
      </c>
      <c r="Z26" s="296">
        <f>+IF(X26&lt;&gt;0,+(Y26/X26)*100,0)</f>
        <v>-16.718447390648976</v>
      </c>
      <c r="AA26" s="297">
        <f>SUM(AA21:AA25)</f>
        <v>67260121</v>
      </c>
    </row>
    <row r="27" spans="1:27" ht="12.75">
      <c r="A27" s="298" t="s">
        <v>211</v>
      </c>
      <c r="B27" s="147"/>
      <c r="C27" s="62">
        <v>1009074</v>
      </c>
      <c r="D27" s="156"/>
      <c r="E27" s="60"/>
      <c r="F27" s="60">
        <v>845927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634445</v>
      </c>
      <c r="Y27" s="60">
        <v>-634445</v>
      </c>
      <c r="Z27" s="140">
        <v>-100</v>
      </c>
      <c r="AA27" s="155">
        <v>845927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149070</v>
      </c>
      <c r="D30" s="156"/>
      <c r="E30" s="60">
        <v>1567091</v>
      </c>
      <c r="F30" s="60">
        <v>300000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225000</v>
      </c>
      <c r="Y30" s="60">
        <v>-225000</v>
      </c>
      <c r="Z30" s="140">
        <v>-100</v>
      </c>
      <c r="AA30" s="155">
        <v>300000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460000</v>
      </c>
      <c r="D33" s="276"/>
      <c r="E33" s="82"/>
      <c r="F33" s="82"/>
      <c r="G33" s="82"/>
      <c r="H33" s="82"/>
      <c r="I33" s="82"/>
      <c r="J33" s="82"/>
      <c r="K33" s="82"/>
      <c r="L33" s="82"/>
      <c r="M33" s="82">
        <v>320000</v>
      </c>
      <c r="N33" s="82">
        <v>320000</v>
      </c>
      <c r="O33" s="82">
        <v>305001</v>
      </c>
      <c r="P33" s="82"/>
      <c r="Q33" s="82"/>
      <c r="R33" s="82">
        <v>305001</v>
      </c>
      <c r="S33" s="82"/>
      <c r="T33" s="82"/>
      <c r="U33" s="82"/>
      <c r="V33" s="82"/>
      <c r="W33" s="82">
        <v>625001</v>
      </c>
      <c r="X33" s="82"/>
      <c r="Y33" s="82">
        <v>625001</v>
      </c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18518417</v>
      </c>
      <c r="D36" s="156">
        <f t="shared" si="4"/>
        <v>0</v>
      </c>
      <c r="E36" s="60">
        <f t="shared" si="4"/>
        <v>37629490</v>
      </c>
      <c r="F36" s="60">
        <f t="shared" si="4"/>
        <v>40143196</v>
      </c>
      <c r="G36" s="60">
        <f t="shared" si="4"/>
        <v>722325</v>
      </c>
      <c r="H36" s="60">
        <f t="shared" si="4"/>
        <v>765827</v>
      </c>
      <c r="I36" s="60">
        <f t="shared" si="4"/>
        <v>1076993</v>
      </c>
      <c r="J36" s="60">
        <f t="shared" si="4"/>
        <v>2565145</v>
      </c>
      <c r="K36" s="60">
        <f t="shared" si="4"/>
        <v>4344886</v>
      </c>
      <c r="L36" s="60">
        <f t="shared" si="4"/>
        <v>3587818</v>
      </c>
      <c r="M36" s="60">
        <f t="shared" si="4"/>
        <v>4091158</v>
      </c>
      <c r="N36" s="60">
        <f t="shared" si="4"/>
        <v>12023862</v>
      </c>
      <c r="O36" s="60">
        <f t="shared" si="4"/>
        <v>4328584</v>
      </c>
      <c r="P36" s="60">
        <f t="shared" si="4"/>
        <v>2999330</v>
      </c>
      <c r="Q36" s="60">
        <f t="shared" si="4"/>
        <v>1499427</v>
      </c>
      <c r="R36" s="60">
        <f t="shared" si="4"/>
        <v>8827341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23416348</v>
      </c>
      <c r="X36" s="60">
        <f t="shared" si="4"/>
        <v>30107397</v>
      </c>
      <c r="Y36" s="60">
        <f t="shared" si="4"/>
        <v>-6691049</v>
      </c>
      <c r="Z36" s="140">
        <f aca="true" t="shared" si="5" ref="Z36:Z49">+IF(X36&lt;&gt;0,+(Y36/X36)*100,0)</f>
        <v>-22.223937193906202</v>
      </c>
      <c r="AA36" s="155">
        <f>AA6+AA21</f>
        <v>40143196</v>
      </c>
    </row>
    <row r="37" spans="1:27" ht="12.75">
      <c r="A37" s="291" t="s">
        <v>206</v>
      </c>
      <c r="B37" s="142"/>
      <c r="C37" s="62">
        <f t="shared" si="4"/>
        <v>6146224</v>
      </c>
      <c r="D37" s="156">
        <f t="shared" si="4"/>
        <v>0</v>
      </c>
      <c r="E37" s="60">
        <f t="shared" si="4"/>
        <v>13000000</v>
      </c>
      <c r="F37" s="60">
        <f t="shared" si="4"/>
        <v>13150000</v>
      </c>
      <c r="G37" s="60">
        <f t="shared" si="4"/>
        <v>3926732</v>
      </c>
      <c r="H37" s="60">
        <f t="shared" si="4"/>
        <v>0</v>
      </c>
      <c r="I37" s="60">
        <f t="shared" si="4"/>
        <v>0</v>
      </c>
      <c r="J37" s="60">
        <f t="shared" si="4"/>
        <v>3926732</v>
      </c>
      <c r="K37" s="60">
        <f t="shared" si="4"/>
        <v>6906277</v>
      </c>
      <c r="L37" s="60">
        <f t="shared" si="4"/>
        <v>0</v>
      </c>
      <c r="M37" s="60">
        <f t="shared" si="4"/>
        <v>192719</v>
      </c>
      <c r="N37" s="60">
        <f t="shared" si="4"/>
        <v>7098996</v>
      </c>
      <c r="O37" s="60">
        <f t="shared" si="4"/>
        <v>0</v>
      </c>
      <c r="P37" s="60">
        <f t="shared" si="4"/>
        <v>291991</v>
      </c>
      <c r="Q37" s="60">
        <f t="shared" si="4"/>
        <v>361340</v>
      </c>
      <c r="R37" s="60">
        <f t="shared" si="4"/>
        <v>653331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11679059</v>
      </c>
      <c r="X37" s="60">
        <f t="shared" si="4"/>
        <v>9862500</v>
      </c>
      <c r="Y37" s="60">
        <f t="shared" si="4"/>
        <v>1816559</v>
      </c>
      <c r="Z37" s="140">
        <f t="shared" si="5"/>
        <v>18.41884917617237</v>
      </c>
      <c r="AA37" s="155">
        <f>AA7+AA22</f>
        <v>13150000</v>
      </c>
    </row>
    <row r="38" spans="1:27" ht="12.75">
      <c r="A38" s="291" t="s">
        <v>207</v>
      </c>
      <c r="B38" s="142"/>
      <c r="C38" s="62">
        <f t="shared" si="4"/>
        <v>37776</v>
      </c>
      <c r="D38" s="156">
        <f t="shared" si="4"/>
        <v>0</v>
      </c>
      <c r="E38" s="60">
        <f t="shared" si="4"/>
        <v>13146298</v>
      </c>
      <c r="F38" s="60">
        <f t="shared" si="4"/>
        <v>8455000</v>
      </c>
      <c r="G38" s="60">
        <f t="shared" si="4"/>
        <v>0</v>
      </c>
      <c r="H38" s="60">
        <f t="shared" si="4"/>
        <v>40029</v>
      </c>
      <c r="I38" s="60">
        <f t="shared" si="4"/>
        <v>457275</v>
      </c>
      <c r="J38" s="60">
        <f t="shared" si="4"/>
        <v>497304</v>
      </c>
      <c r="K38" s="60">
        <f t="shared" si="4"/>
        <v>524058</v>
      </c>
      <c r="L38" s="60">
        <f t="shared" si="4"/>
        <v>0</v>
      </c>
      <c r="M38" s="60">
        <f t="shared" si="4"/>
        <v>0</v>
      </c>
      <c r="N38" s="60">
        <f t="shared" si="4"/>
        <v>524058</v>
      </c>
      <c r="O38" s="60">
        <f t="shared" si="4"/>
        <v>632875</v>
      </c>
      <c r="P38" s="60">
        <f t="shared" si="4"/>
        <v>64307</v>
      </c>
      <c r="Q38" s="60">
        <f t="shared" si="4"/>
        <v>602332</v>
      </c>
      <c r="R38" s="60">
        <f t="shared" si="4"/>
        <v>1299514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2320876</v>
      </c>
      <c r="X38" s="60">
        <f t="shared" si="4"/>
        <v>6341250</v>
      </c>
      <c r="Y38" s="60">
        <f t="shared" si="4"/>
        <v>-4020374</v>
      </c>
      <c r="Z38" s="140">
        <f t="shared" si="5"/>
        <v>-63.40033904987187</v>
      </c>
      <c r="AA38" s="155">
        <f>AA8+AA23</f>
        <v>8455000</v>
      </c>
    </row>
    <row r="39" spans="1:27" ht="12.75">
      <c r="A39" s="291" t="s">
        <v>208</v>
      </c>
      <c r="B39" s="142"/>
      <c r="C39" s="62">
        <f t="shared" si="4"/>
        <v>3825153</v>
      </c>
      <c r="D39" s="156">
        <f t="shared" si="4"/>
        <v>0</v>
      </c>
      <c r="E39" s="60">
        <f t="shared" si="4"/>
        <v>4468010</v>
      </c>
      <c r="F39" s="60">
        <f t="shared" si="4"/>
        <v>6191925</v>
      </c>
      <c r="G39" s="60">
        <f t="shared" si="4"/>
        <v>0</v>
      </c>
      <c r="H39" s="60">
        <f t="shared" si="4"/>
        <v>0</v>
      </c>
      <c r="I39" s="60">
        <f t="shared" si="4"/>
        <v>38101</v>
      </c>
      <c r="J39" s="60">
        <f t="shared" si="4"/>
        <v>38101</v>
      </c>
      <c r="K39" s="60">
        <f t="shared" si="4"/>
        <v>0</v>
      </c>
      <c r="L39" s="60">
        <f t="shared" si="4"/>
        <v>0</v>
      </c>
      <c r="M39" s="60">
        <f t="shared" si="4"/>
        <v>54334</v>
      </c>
      <c r="N39" s="60">
        <f t="shared" si="4"/>
        <v>54334</v>
      </c>
      <c r="O39" s="60">
        <f t="shared" si="4"/>
        <v>1676220</v>
      </c>
      <c r="P39" s="60">
        <f t="shared" si="4"/>
        <v>1303858</v>
      </c>
      <c r="Q39" s="60">
        <f t="shared" si="4"/>
        <v>1522659</v>
      </c>
      <c r="R39" s="60">
        <f t="shared" si="4"/>
        <v>4502737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4595172</v>
      </c>
      <c r="X39" s="60">
        <f t="shared" si="4"/>
        <v>4643944</v>
      </c>
      <c r="Y39" s="60">
        <f t="shared" si="4"/>
        <v>-48772</v>
      </c>
      <c r="Z39" s="140">
        <f t="shared" si="5"/>
        <v>-1.0502279958586924</v>
      </c>
      <c r="AA39" s="155">
        <f>AA9+AA24</f>
        <v>6191925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28527570</v>
      </c>
      <c r="D41" s="294">
        <f t="shared" si="6"/>
        <v>0</v>
      </c>
      <c r="E41" s="295">
        <f t="shared" si="6"/>
        <v>68243798</v>
      </c>
      <c r="F41" s="295">
        <f t="shared" si="6"/>
        <v>67940121</v>
      </c>
      <c r="G41" s="295">
        <f t="shared" si="6"/>
        <v>4649057</v>
      </c>
      <c r="H41" s="295">
        <f t="shared" si="6"/>
        <v>805856</v>
      </c>
      <c r="I41" s="295">
        <f t="shared" si="6"/>
        <v>1572369</v>
      </c>
      <c r="J41" s="295">
        <f t="shared" si="6"/>
        <v>7027282</v>
      </c>
      <c r="K41" s="295">
        <f t="shared" si="6"/>
        <v>11775221</v>
      </c>
      <c r="L41" s="295">
        <f t="shared" si="6"/>
        <v>3587818</v>
      </c>
      <c r="M41" s="295">
        <f t="shared" si="6"/>
        <v>4338211</v>
      </c>
      <c r="N41" s="295">
        <f t="shared" si="6"/>
        <v>19701250</v>
      </c>
      <c r="O41" s="295">
        <f t="shared" si="6"/>
        <v>6637679</v>
      </c>
      <c r="P41" s="295">
        <f t="shared" si="6"/>
        <v>4659486</v>
      </c>
      <c r="Q41" s="295">
        <f t="shared" si="6"/>
        <v>3985758</v>
      </c>
      <c r="R41" s="295">
        <f t="shared" si="6"/>
        <v>15282923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42011455</v>
      </c>
      <c r="X41" s="295">
        <f t="shared" si="6"/>
        <v>50955091</v>
      </c>
      <c r="Y41" s="295">
        <f t="shared" si="6"/>
        <v>-8943636</v>
      </c>
      <c r="Z41" s="296">
        <f t="shared" si="5"/>
        <v>-17.55199691430244</v>
      </c>
      <c r="AA41" s="297">
        <f>SUM(AA36:AA40)</f>
        <v>67940121</v>
      </c>
    </row>
    <row r="42" spans="1:27" ht="12.75">
      <c r="A42" s="298" t="s">
        <v>211</v>
      </c>
      <c r="B42" s="136"/>
      <c r="C42" s="95">
        <f aca="true" t="shared" si="7" ref="C42:Y48">C12+C27</f>
        <v>1009074</v>
      </c>
      <c r="D42" s="129">
        <f t="shared" si="7"/>
        <v>0</v>
      </c>
      <c r="E42" s="54">
        <f t="shared" si="7"/>
        <v>1050000</v>
      </c>
      <c r="F42" s="54">
        <f t="shared" si="7"/>
        <v>1545927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1159445</v>
      </c>
      <c r="Y42" s="54">
        <f t="shared" si="7"/>
        <v>-1159445</v>
      </c>
      <c r="Z42" s="184">
        <f t="shared" si="5"/>
        <v>-100</v>
      </c>
      <c r="AA42" s="130">
        <f aca="true" t="shared" si="8" ref="AA42:AA48">AA12+AA27</f>
        <v>1545927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4926497</v>
      </c>
      <c r="D45" s="129">
        <f t="shared" si="7"/>
        <v>0</v>
      </c>
      <c r="E45" s="54">
        <f t="shared" si="7"/>
        <v>8801250</v>
      </c>
      <c r="F45" s="54">
        <f t="shared" si="7"/>
        <v>5230792</v>
      </c>
      <c r="G45" s="54">
        <f t="shared" si="7"/>
        <v>40028</v>
      </c>
      <c r="H45" s="54">
        <f t="shared" si="7"/>
        <v>520000</v>
      </c>
      <c r="I45" s="54">
        <f t="shared" si="7"/>
        <v>0</v>
      </c>
      <c r="J45" s="54">
        <f t="shared" si="7"/>
        <v>560028</v>
      </c>
      <c r="K45" s="54">
        <f t="shared" si="7"/>
        <v>0</v>
      </c>
      <c r="L45" s="54">
        <f t="shared" si="7"/>
        <v>1413</v>
      </c>
      <c r="M45" s="54">
        <f t="shared" si="7"/>
        <v>0</v>
      </c>
      <c r="N45" s="54">
        <f t="shared" si="7"/>
        <v>1413</v>
      </c>
      <c r="O45" s="54">
        <f t="shared" si="7"/>
        <v>43869</v>
      </c>
      <c r="P45" s="54">
        <f t="shared" si="7"/>
        <v>177255</v>
      </c>
      <c r="Q45" s="54">
        <f t="shared" si="7"/>
        <v>0</v>
      </c>
      <c r="R45" s="54">
        <f t="shared" si="7"/>
        <v>221124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782565</v>
      </c>
      <c r="X45" s="54">
        <f t="shared" si="7"/>
        <v>3923094</v>
      </c>
      <c r="Y45" s="54">
        <f t="shared" si="7"/>
        <v>-3140529</v>
      </c>
      <c r="Z45" s="184">
        <f t="shared" si="5"/>
        <v>-80.05235153682271</v>
      </c>
      <c r="AA45" s="130">
        <f t="shared" si="8"/>
        <v>5230792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1536739</v>
      </c>
      <c r="D48" s="129">
        <f t="shared" si="7"/>
        <v>0</v>
      </c>
      <c r="E48" s="54">
        <f t="shared" si="7"/>
        <v>60000</v>
      </c>
      <c r="F48" s="54">
        <f t="shared" si="7"/>
        <v>2200000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320000</v>
      </c>
      <c r="N48" s="54">
        <f t="shared" si="7"/>
        <v>320000</v>
      </c>
      <c r="O48" s="54">
        <f t="shared" si="7"/>
        <v>305001</v>
      </c>
      <c r="P48" s="54">
        <f t="shared" si="7"/>
        <v>0</v>
      </c>
      <c r="Q48" s="54">
        <f t="shared" si="7"/>
        <v>0</v>
      </c>
      <c r="R48" s="54">
        <f t="shared" si="7"/>
        <v>305001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625001</v>
      </c>
      <c r="X48" s="54">
        <f t="shared" si="7"/>
        <v>1650000</v>
      </c>
      <c r="Y48" s="54">
        <f t="shared" si="7"/>
        <v>-1024999</v>
      </c>
      <c r="Z48" s="184">
        <f t="shared" si="5"/>
        <v>-62.12115151515152</v>
      </c>
      <c r="AA48" s="130">
        <f t="shared" si="8"/>
        <v>2200000</v>
      </c>
    </row>
    <row r="49" spans="1:27" ht="12.75">
      <c r="A49" s="308" t="s">
        <v>220</v>
      </c>
      <c r="B49" s="149"/>
      <c r="C49" s="239">
        <f aca="true" t="shared" si="9" ref="C49:Y49">SUM(C41:C48)</f>
        <v>35999880</v>
      </c>
      <c r="D49" s="218">
        <f t="shared" si="9"/>
        <v>0</v>
      </c>
      <c r="E49" s="220">
        <f t="shared" si="9"/>
        <v>78155048</v>
      </c>
      <c r="F49" s="220">
        <f t="shared" si="9"/>
        <v>76916840</v>
      </c>
      <c r="G49" s="220">
        <f t="shared" si="9"/>
        <v>4689085</v>
      </c>
      <c r="H49" s="220">
        <f t="shared" si="9"/>
        <v>1325856</v>
      </c>
      <c r="I49" s="220">
        <f t="shared" si="9"/>
        <v>1572369</v>
      </c>
      <c r="J49" s="220">
        <f t="shared" si="9"/>
        <v>7587310</v>
      </c>
      <c r="K49" s="220">
        <f t="shared" si="9"/>
        <v>11775221</v>
      </c>
      <c r="L49" s="220">
        <f t="shared" si="9"/>
        <v>3589231</v>
      </c>
      <c r="M49" s="220">
        <f t="shared" si="9"/>
        <v>4658211</v>
      </c>
      <c r="N49" s="220">
        <f t="shared" si="9"/>
        <v>20022663</v>
      </c>
      <c r="O49" s="220">
        <f t="shared" si="9"/>
        <v>6986549</v>
      </c>
      <c r="P49" s="220">
        <f t="shared" si="9"/>
        <v>4836741</v>
      </c>
      <c r="Q49" s="220">
        <f t="shared" si="9"/>
        <v>3985758</v>
      </c>
      <c r="R49" s="220">
        <f t="shared" si="9"/>
        <v>15809048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43419021</v>
      </c>
      <c r="X49" s="220">
        <f t="shared" si="9"/>
        <v>57687630</v>
      </c>
      <c r="Y49" s="220">
        <f t="shared" si="9"/>
        <v>-14268609</v>
      </c>
      <c r="Z49" s="221">
        <f t="shared" si="5"/>
        <v>-24.73426105388625</v>
      </c>
      <c r="AA49" s="222">
        <f>SUM(AA41:AA48)</f>
        <v>76916840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3973892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230801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55670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1006199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1860000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112278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3264948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708944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>
        <v>993112</v>
      </c>
      <c r="M66" s="275"/>
      <c r="N66" s="275">
        <v>993112</v>
      </c>
      <c r="O66" s="275">
        <v>21811</v>
      </c>
      <c r="P66" s="275"/>
      <c r="Q66" s="275"/>
      <c r="R66" s="275">
        <v>21811</v>
      </c>
      <c r="S66" s="275"/>
      <c r="T66" s="275"/>
      <c r="U66" s="275"/>
      <c r="V66" s="275"/>
      <c r="W66" s="275">
        <v>1014923</v>
      </c>
      <c r="X66" s="275"/>
      <c r="Y66" s="275">
        <v>1014923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>
        <v>36268</v>
      </c>
      <c r="N67" s="60">
        <v>36268</v>
      </c>
      <c r="O67" s="60">
        <v>65526</v>
      </c>
      <c r="P67" s="60">
        <v>314789</v>
      </c>
      <c r="Q67" s="60">
        <v>446438</v>
      </c>
      <c r="R67" s="60">
        <v>826753</v>
      </c>
      <c r="S67" s="60"/>
      <c r="T67" s="60"/>
      <c r="U67" s="60"/>
      <c r="V67" s="60"/>
      <c r="W67" s="60">
        <v>863021</v>
      </c>
      <c r="X67" s="60"/>
      <c r="Y67" s="60">
        <v>863021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993112</v>
      </c>
      <c r="M69" s="220">
        <f t="shared" si="12"/>
        <v>36268</v>
      </c>
      <c r="N69" s="220">
        <f t="shared" si="12"/>
        <v>1029380</v>
      </c>
      <c r="O69" s="220">
        <f t="shared" si="12"/>
        <v>87337</v>
      </c>
      <c r="P69" s="220">
        <f t="shared" si="12"/>
        <v>314789</v>
      </c>
      <c r="Q69" s="220">
        <f t="shared" si="12"/>
        <v>446438</v>
      </c>
      <c r="R69" s="220">
        <f t="shared" si="12"/>
        <v>848564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1877944</v>
      </c>
      <c r="X69" s="220">
        <f t="shared" si="12"/>
        <v>0</v>
      </c>
      <c r="Y69" s="220">
        <f t="shared" si="12"/>
        <v>1877944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517090</v>
      </c>
      <c r="F5" s="358">
        <f t="shared" si="0"/>
        <v>680000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510000</v>
      </c>
      <c r="Y5" s="358">
        <f t="shared" si="0"/>
        <v>-510000</v>
      </c>
      <c r="Z5" s="359">
        <f>+IF(X5&lt;&gt;0,+(Y5/X5)*100,0)</f>
        <v>-100</v>
      </c>
      <c r="AA5" s="360">
        <f>+AA6+AA8+AA11+AA13+AA15</f>
        <v>680000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112500</v>
      </c>
      <c r="Y8" s="59">
        <f t="shared" si="2"/>
        <v>-112500</v>
      </c>
      <c r="Z8" s="61">
        <f>+IF(X8&lt;&gt;0,+(Y8/X8)*100,0)</f>
        <v>-100</v>
      </c>
      <c r="AA8" s="62">
        <f>SUM(AA9:AA10)</f>
        <v>150000</v>
      </c>
    </row>
    <row r="9" spans="1:27" ht="12.75">
      <c r="A9" s="291" t="s">
        <v>230</v>
      </c>
      <c r="B9" s="142"/>
      <c r="C9" s="60"/>
      <c r="D9" s="340"/>
      <c r="E9" s="60"/>
      <c r="F9" s="59">
        <v>150000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112500</v>
      </c>
      <c r="Y9" s="59">
        <v>-112500</v>
      </c>
      <c r="Z9" s="61">
        <v>-100</v>
      </c>
      <c r="AA9" s="62">
        <v>150000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517090</v>
      </c>
      <c r="F11" s="364">
        <f t="shared" si="3"/>
        <v>380000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285000</v>
      </c>
      <c r="Y11" s="364">
        <f t="shared" si="3"/>
        <v>-285000</v>
      </c>
      <c r="Z11" s="365">
        <f>+IF(X11&lt;&gt;0,+(Y11/X11)*100,0)</f>
        <v>-100</v>
      </c>
      <c r="AA11" s="366">
        <f t="shared" si="3"/>
        <v>380000</v>
      </c>
    </row>
    <row r="12" spans="1:27" ht="12.75">
      <c r="A12" s="291" t="s">
        <v>232</v>
      </c>
      <c r="B12" s="136"/>
      <c r="C12" s="60"/>
      <c r="D12" s="340"/>
      <c r="E12" s="60">
        <v>517090</v>
      </c>
      <c r="F12" s="59">
        <v>380000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285000</v>
      </c>
      <c r="Y12" s="59">
        <v>-285000</v>
      </c>
      <c r="Z12" s="61">
        <v>-100</v>
      </c>
      <c r="AA12" s="62">
        <v>380000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112500</v>
      </c>
      <c r="Y13" s="342">
        <f t="shared" si="4"/>
        <v>-112500</v>
      </c>
      <c r="Z13" s="335">
        <f>+IF(X13&lt;&gt;0,+(Y13/X13)*100,0)</f>
        <v>-100</v>
      </c>
      <c r="AA13" s="273">
        <f t="shared" si="4"/>
        <v>150000</v>
      </c>
    </row>
    <row r="14" spans="1:27" ht="12.75">
      <c r="A14" s="291" t="s">
        <v>233</v>
      </c>
      <c r="B14" s="136"/>
      <c r="C14" s="60"/>
      <c r="D14" s="340"/>
      <c r="E14" s="60"/>
      <c r="F14" s="59">
        <v>150000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112500</v>
      </c>
      <c r="Y14" s="59">
        <v>-112500</v>
      </c>
      <c r="Z14" s="61">
        <v>-100</v>
      </c>
      <c r="AA14" s="62">
        <v>150000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1050000</v>
      </c>
      <c r="F22" s="345">
        <f t="shared" si="6"/>
        <v>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525000</v>
      </c>
      <c r="Y22" s="345">
        <f t="shared" si="6"/>
        <v>-525000</v>
      </c>
      <c r="Z22" s="336">
        <f>+IF(X22&lt;&gt;0,+(Y22/X22)*100,0)</f>
        <v>-100</v>
      </c>
      <c r="AA22" s="350">
        <f>SUM(AA23:AA32)</f>
        <v>700000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1050000</v>
      </c>
      <c r="F32" s="59">
        <v>700000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525000</v>
      </c>
      <c r="Y32" s="59">
        <v>-525000</v>
      </c>
      <c r="Z32" s="61">
        <v>-100</v>
      </c>
      <c r="AA32" s="62">
        <v>700000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4777427</v>
      </c>
      <c r="D40" s="344">
        <f t="shared" si="9"/>
        <v>0</v>
      </c>
      <c r="E40" s="343">
        <f t="shared" si="9"/>
        <v>7234159</v>
      </c>
      <c r="F40" s="345">
        <f t="shared" si="9"/>
        <v>4930792</v>
      </c>
      <c r="G40" s="345">
        <f t="shared" si="9"/>
        <v>40028</v>
      </c>
      <c r="H40" s="343">
        <f t="shared" si="9"/>
        <v>520000</v>
      </c>
      <c r="I40" s="343">
        <f t="shared" si="9"/>
        <v>0</v>
      </c>
      <c r="J40" s="345">
        <f t="shared" si="9"/>
        <v>560028</v>
      </c>
      <c r="K40" s="345">
        <f t="shared" si="9"/>
        <v>0</v>
      </c>
      <c r="L40" s="343">
        <f t="shared" si="9"/>
        <v>1413</v>
      </c>
      <c r="M40" s="343">
        <f t="shared" si="9"/>
        <v>0</v>
      </c>
      <c r="N40" s="345">
        <f t="shared" si="9"/>
        <v>1413</v>
      </c>
      <c r="O40" s="345">
        <f t="shared" si="9"/>
        <v>43869</v>
      </c>
      <c r="P40" s="343">
        <f t="shared" si="9"/>
        <v>177255</v>
      </c>
      <c r="Q40" s="343">
        <f t="shared" si="9"/>
        <v>0</v>
      </c>
      <c r="R40" s="345">
        <f t="shared" si="9"/>
        <v>221124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782565</v>
      </c>
      <c r="X40" s="343">
        <f t="shared" si="9"/>
        <v>3698094</v>
      </c>
      <c r="Y40" s="345">
        <f t="shared" si="9"/>
        <v>-2915529</v>
      </c>
      <c r="Z40" s="336">
        <f>+IF(X40&lt;&gt;0,+(Y40/X40)*100,0)</f>
        <v>-78.83869366219464</v>
      </c>
      <c r="AA40" s="350">
        <f>SUM(AA41:AA49)</f>
        <v>4930792</v>
      </c>
    </row>
    <row r="41" spans="1:27" ht="12.75">
      <c r="A41" s="361" t="s">
        <v>248</v>
      </c>
      <c r="B41" s="142"/>
      <c r="C41" s="362">
        <v>2544949</v>
      </c>
      <c r="D41" s="363"/>
      <c r="E41" s="362">
        <v>1326909</v>
      </c>
      <c r="F41" s="364">
        <v>1600000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1200000</v>
      </c>
      <c r="Y41" s="364">
        <v>-1200000</v>
      </c>
      <c r="Z41" s="365">
        <v>-100</v>
      </c>
      <c r="AA41" s="366">
        <v>1600000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2100700</v>
      </c>
      <c r="F43" s="370">
        <v>1850000</v>
      </c>
      <c r="G43" s="370"/>
      <c r="H43" s="305"/>
      <c r="I43" s="305"/>
      <c r="J43" s="370"/>
      <c r="K43" s="370"/>
      <c r="L43" s="305">
        <v>1413</v>
      </c>
      <c r="M43" s="305"/>
      <c r="N43" s="370">
        <v>1413</v>
      </c>
      <c r="O43" s="370"/>
      <c r="P43" s="305"/>
      <c r="Q43" s="305"/>
      <c r="R43" s="370"/>
      <c r="S43" s="370"/>
      <c r="T43" s="305"/>
      <c r="U43" s="305"/>
      <c r="V43" s="370"/>
      <c r="W43" s="370">
        <v>1413</v>
      </c>
      <c r="X43" s="305">
        <v>1387500</v>
      </c>
      <c r="Y43" s="370">
        <v>-1386087</v>
      </c>
      <c r="Z43" s="371">
        <v>-99.9</v>
      </c>
      <c r="AA43" s="303">
        <v>1850000</v>
      </c>
    </row>
    <row r="44" spans="1:27" ht="12.75">
      <c r="A44" s="361" t="s">
        <v>251</v>
      </c>
      <c r="B44" s="136"/>
      <c r="C44" s="60">
        <v>1641213</v>
      </c>
      <c r="D44" s="368"/>
      <c r="E44" s="54">
        <v>1306550</v>
      </c>
      <c r="F44" s="53">
        <v>1150792</v>
      </c>
      <c r="G44" s="53">
        <v>40028</v>
      </c>
      <c r="H44" s="54">
        <v>520000</v>
      </c>
      <c r="I44" s="54"/>
      <c r="J44" s="53">
        <v>560028</v>
      </c>
      <c r="K44" s="53"/>
      <c r="L44" s="54"/>
      <c r="M44" s="54"/>
      <c r="N44" s="53"/>
      <c r="O44" s="53">
        <v>43869</v>
      </c>
      <c r="P44" s="54">
        <v>177255</v>
      </c>
      <c r="Q44" s="54"/>
      <c r="R44" s="53">
        <v>221124</v>
      </c>
      <c r="S44" s="53"/>
      <c r="T44" s="54"/>
      <c r="U44" s="54"/>
      <c r="V44" s="53"/>
      <c r="W44" s="53">
        <v>781152</v>
      </c>
      <c r="X44" s="54">
        <v>863094</v>
      </c>
      <c r="Y44" s="53">
        <v>-81942</v>
      </c>
      <c r="Z44" s="94">
        <v>-9.49</v>
      </c>
      <c r="AA44" s="95">
        <v>1150792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330000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247500</v>
      </c>
      <c r="Y48" s="53">
        <v>-247500</v>
      </c>
      <c r="Z48" s="94">
        <v>-100</v>
      </c>
      <c r="AA48" s="95">
        <v>330000</v>
      </c>
    </row>
    <row r="49" spans="1:27" ht="12.75">
      <c r="A49" s="361" t="s">
        <v>93</v>
      </c>
      <c r="B49" s="136"/>
      <c r="C49" s="54">
        <v>591265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1076739</v>
      </c>
      <c r="D57" s="344">
        <f aca="true" t="shared" si="13" ref="D57:AA57">+D58</f>
        <v>0</v>
      </c>
      <c r="E57" s="343">
        <f t="shared" si="13"/>
        <v>60000</v>
      </c>
      <c r="F57" s="345">
        <f t="shared" si="13"/>
        <v>2200000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1650000</v>
      </c>
      <c r="Y57" s="345">
        <f t="shared" si="13"/>
        <v>-1650000</v>
      </c>
      <c r="Z57" s="336">
        <f>+IF(X57&lt;&gt;0,+(Y57/X57)*100,0)</f>
        <v>-100</v>
      </c>
      <c r="AA57" s="350">
        <f t="shared" si="13"/>
        <v>2200000</v>
      </c>
    </row>
    <row r="58" spans="1:27" ht="12.75">
      <c r="A58" s="361" t="s">
        <v>217</v>
      </c>
      <c r="B58" s="136"/>
      <c r="C58" s="60">
        <v>1076739</v>
      </c>
      <c r="D58" s="340"/>
      <c r="E58" s="60">
        <v>60000</v>
      </c>
      <c r="F58" s="59">
        <v>2200000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1650000</v>
      </c>
      <c r="Y58" s="59">
        <v>-1650000</v>
      </c>
      <c r="Z58" s="61">
        <v>-100</v>
      </c>
      <c r="AA58" s="62">
        <v>2200000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5854166</v>
      </c>
      <c r="D60" s="346">
        <f t="shared" si="14"/>
        <v>0</v>
      </c>
      <c r="E60" s="219">
        <f t="shared" si="14"/>
        <v>8861249</v>
      </c>
      <c r="F60" s="264">
        <f t="shared" si="14"/>
        <v>8510792</v>
      </c>
      <c r="G60" s="264">
        <f t="shared" si="14"/>
        <v>40028</v>
      </c>
      <c r="H60" s="219">
        <f t="shared" si="14"/>
        <v>520000</v>
      </c>
      <c r="I60" s="219">
        <f t="shared" si="14"/>
        <v>0</v>
      </c>
      <c r="J60" s="264">
        <f t="shared" si="14"/>
        <v>560028</v>
      </c>
      <c r="K60" s="264">
        <f t="shared" si="14"/>
        <v>0</v>
      </c>
      <c r="L60" s="219">
        <f t="shared" si="14"/>
        <v>1413</v>
      </c>
      <c r="M60" s="219">
        <f t="shared" si="14"/>
        <v>0</v>
      </c>
      <c r="N60" s="264">
        <f t="shared" si="14"/>
        <v>1413</v>
      </c>
      <c r="O60" s="264">
        <f t="shared" si="14"/>
        <v>43869</v>
      </c>
      <c r="P60" s="219">
        <f t="shared" si="14"/>
        <v>177255</v>
      </c>
      <c r="Q60" s="219">
        <f t="shared" si="14"/>
        <v>0</v>
      </c>
      <c r="R60" s="264">
        <f t="shared" si="14"/>
        <v>221124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782565</v>
      </c>
      <c r="X60" s="219">
        <f t="shared" si="14"/>
        <v>6383094</v>
      </c>
      <c r="Y60" s="264">
        <f t="shared" si="14"/>
        <v>-5600529</v>
      </c>
      <c r="Z60" s="337">
        <f>+IF(X60&lt;&gt;0,+(Y60/X60)*100,0)</f>
        <v>-87.74003641494235</v>
      </c>
      <c r="AA60" s="232">
        <f>+AA57+AA54+AA51+AA40+AA37+AA34+AA22+AA5</f>
        <v>8510792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>
        <v>2000000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500000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28527570</v>
      </c>
      <c r="D5" s="357">
        <f t="shared" si="0"/>
        <v>0</v>
      </c>
      <c r="E5" s="356">
        <f t="shared" si="0"/>
        <v>67726708</v>
      </c>
      <c r="F5" s="358">
        <f t="shared" si="0"/>
        <v>67260121</v>
      </c>
      <c r="G5" s="358">
        <f t="shared" si="0"/>
        <v>4649057</v>
      </c>
      <c r="H5" s="356">
        <f t="shared" si="0"/>
        <v>805856</v>
      </c>
      <c r="I5" s="356">
        <f t="shared" si="0"/>
        <v>1572369</v>
      </c>
      <c r="J5" s="358">
        <f t="shared" si="0"/>
        <v>7027282</v>
      </c>
      <c r="K5" s="358">
        <f t="shared" si="0"/>
        <v>11775221</v>
      </c>
      <c r="L5" s="356">
        <f t="shared" si="0"/>
        <v>3587818</v>
      </c>
      <c r="M5" s="356">
        <f t="shared" si="0"/>
        <v>4338211</v>
      </c>
      <c r="N5" s="358">
        <f t="shared" si="0"/>
        <v>19701250</v>
      </c>
      <c r="O5" s="358">
        <f t="shared" si="0"/>
        <v>6637679</v>
      </c>
      <c r="P5" s="356">
        <f t="shared" si="0"/>
        <v>4659486</v>
      </c>
      <c r="Q5" s="356">
        <f t="shared" si="0"/>
        <v>3985758</v>
      </c>
      <c r="R5" s="358">
        <f t="shared" si="0"/>
        <v>15282923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42011455</v>
      </c>
      <c r="X5" s="356">
        <f t="shared" si="0"/>
        <v>50445091</v>
      </c>
      <c r="Y5" s="358">
        <f t="shared" si="0"/>
        <v>-8433636</v>
      </c>
      <c r="Z5" s="359">
        <f>+IF(X5&lt;&gt;0,+(Y5/X5)*100,0)</f>
        <v>-16.718447390648976</v>
      </c>
      <c r="AA5" s="360">
        <f>+AA6+AA8+AA11+AA13+AA15</f>
        <v>67260121</v>
      </c>
    </row>
    <row r="6" spans="1:27" ht="12.75">
      <c r="A6" s="361" t="s">
        <v>205</v>
      </c>
      <c r="B6" s="142"/>
      <c r="C6" s="60">
        <f>+C7</f>
        <v>18518417</v>
      </c>
      <c r="D6" s="340">
        <f aca="true" t="shared" si="1" ref="D6:AA6">+D7</f>
        <v>0</v>
      </c>
      <c r="E6" s="60">
        <f t="shared" si="1"/>
        <v>37629490</v>
      </c>
      <c r="F6" s="59">
        <f t="shared" si="1"/>
        <v>40143196</v>
      </c>
      <c r="G6" s="59">
        <f t="shared" si="1"/>
        <v>722325</v>
      </c>
      <c r="H6" s="60">
        <f t="shared" si="1"/>
        <v>765827</v>
      </c>
      <c r="I6" s="60">
        <f t="shared" si="1"/>
        <v>1076993</v>
      </c>
      <c r="J6" s="59">
        <f t="shared" si="1"/>
        <v>2565145</v>
      </c>
      <c r="K6" s="59">
        <f t="shared" si="1"/>
        <v>4344886</v>
      </c>
      <c r="L6" s="60">
        <f t="shared" si="1"/>
        <v>3587818</v>
      </c>
      <c r="M6" s="60">
        <f t="shared" si="1"/>
        <v>4091158</v>
      </c>
      <c r="N6" s="59">
        <f t="shared" si="1"/>
        <v>12023862</v>
      </c>
      <c r="O6" s="59">
        <f t="shared" si="1"/>
        <v>4328584</v>
      </c>
      <c r="P6" s="60">
        <f t="shared" si="1"/>
        <v>2999330</v>
      </c>
      <c r="Q6" s="60">
        <f t="shared" si="1"/>
        <v>1499427</v>
      </c>
      <c r="R6" s="59">
        <f t="shared" si="1"/>
        <v>8827341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23416348</v>
      </c>
      <c r="X6" s="60">
        <f t="shared" si="1"/>
        <v>30107397</v>
      </c>
      <c r="Y6" s="59">
        <f t="shared" si="1"/>
        <v>-6691049</v>
      </c>
      <c r="Z6" s="61">
        <f>+IF(X6&lt;&gt;0,+(Y6/X6)*100,0)</f>
        <v>-22.223937193906202</v>
      </c>
      <c r="AA6" s="62">
        <f t="shared" si="1"/>
        <v>40143196</v>
      </c>
    </row>
    <row r="7" spans="1:27" ht="12.75">
      <c r="A7" s="291" t="s">
        <v>229</v>
      </c>
      <c r="B7" s="142"/>
      <c r="C7" s="60">
        <v>18518417</v>
      </c>
      <c r="D7" s="340"/>
      <c r="E7" s="60">
        <v>37629490</v>
      </c>
      <c r="F7" s="59">
        <v>40143196</v>
      </c>
      <c r="G7" s="59">
        <v>722325</v>
      </c>
      <c r="H7" s="60">
        <v>765827</v>
      </c>
      <c r="I7" s="60">
        <v>1076993</v>
      </c>
      <c r="J7" s="59">
        <v>2565145</v>
      </c>
      <c r="K7" s="59">
        <v>4344886</v>
      </c>
      <c r="L7" s="60">
        <v>3587818</v>
      </c>
      <c r="M7" s="60">
        <v>4091158</v>
      </c>
      <c r="N7" s="59">
        <v>12023862</v>
      </c>
      <c r="O7" s="59">
        <v>4328584</v>
      </c>
      <c r="P7" s="60">
        <v>2999330</v>
      </c>
      <c r="Q7" s="60">
        <v>1499427</v>
      </c>
      <c r="R7" s="59">
        <v>8827341</v>
      </c>
      <c r="S7" s="59"/>
      <c r="T7" s="60"/>
      <c r="U7" s="60"/>
      <c r="V7" s="59"/>
      <c r="W7" s="59">
        <v>23416348</v>
      </c>
      <c r="X7" s="60">
        <v>30107397</v>
      </c>
      <c r="Y7" s="59">
        <v>-6691049</v>
      </c>
      <c r="Z7" s="61">
        <v>-22.22</v>
      </c>
      <c r="AA7" s="62">
        <v>40143196</v>
      </c>
    </row>
    <row r="8" spans="1:27" ht="12.75">
      <c r="A8" s="361" t="s">
        <v>206</v>
      </c>
      <c r="B8" s="142"/>
      <c r="C8" s="60">
        <f aca="true" t="shared" si="2" ref="C8:Y8">SUM(C9:C10)</f>
        <v>6146224</v>
      </c>
      <c r="D8" s="340">
        <f t="shared" si="2"/>
        <v>0</v>
      </c>
      <c r="E8" s="60">
        <f t="shared" si="2"/>
        <v>13000000</v>
      </c>
      <c r="F8" s="59">
        <f t="shared" si="2"/>
        <v>13000000</v>
      </c>
      <c r="G8" s="59">
        <f t="shared" si="2"/>
        <v>3926732</v>
      </c>
      <c r="H8" s="60">
        <f t="shared" si="2"/>
        <v>0</v>
      </c>
      <c r="I8" s="60">
        <f t="shared" si="2"/>
        <v>0</v>
      </c>
      <c r="J8" s="59">
        <f t="shared" si="2"/>
        <v>3926732</v>
      </c>
      <c r="K8" s="59">
        <f t="shared" si="2"/>
        <v>6906277</v>
      </c>
      <c r="L8" s="60">
        <f t="shared" si="2"/>
        <v>0</v>
      </c>
      <c r="M8" s="60">
        <f t="shared" si="2"/>
        <v>192719</v>
      </c>
      <c r="N8" s="59">
        <f t="shared" si="2"/>
        <v>7098996</v>
      </c>
      <c r="O8" s="59">
        <f t="shared" si="2"/>
        <v>0</v>
      </c>
      <c r="P8" s="60">
        <f t="shared" si="2"/>
        <v>291991</v>
      </c>
      <c r="Q8" s="60">
        <f t="shared" si="2"/>
        <v>361340</v>
      </c>
      <c r="R8" s="59">
        <f t="shared" si="2"/>
        <v>653331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11679059</v>
      </c>
      <c r="X8" s="60">
        <f t="shared" si="2"/>
        <v>9750000</v>
      </c>
      <c r="Y8" s="59">
        <f t="shared" si="2"/>
        <v>1929059</v>
      </c>
      <c r="Z8" s="61">
        <f>+IF(X8&lt;&gt;0,+(Y8/X8)*100,0)</f>
        <v>19.785220512820512</v>
      </c>
      <c r="AA8" s="62">
        <f>SUM(AA9:AA10)</f>
        <v>13000000</v>
      </c>
    </row>
    <row r="9" spans="1:27" ht="12.75">
      <c r="A9" s="291" t="s">
        <v>230</v>
      </c>
      <c r="B9" s="142"/>
      <c r="C9" s="60">
        <v>6146224</v>
      </c>
      <c r="D9" s="340"/>
      <c r="E9" s="60">
        <v>13000000</v>
      </c>
      <c r="F9" s="59">
        <v>13000000</v>
      </c>
      <c r="G9" s="59">
        <v>3926732</v>
      </c>
      <c r="H9" s="60"/>
      <c r="I9" s="60"/>
      <c r="J9" s="59">
        <v>3926732</v>
      </c>
      <c r="K9" s="59">
        <v>6906277</v>
      </c>
      <c r="L9" s="60"/>
      <c r="M9" s="60">
        <v>192719</v>
      </c>
      <c r="N9" s="59">
        <v>7098996</v>
      </c>
      <c r="O9" s="59"/>
      <c r="P9" s="60">
        <v>291991</v>
      </c>
      <c r="Q9" s="60">
        <v>361340</v>
      </c>
      <c r="R9" s="59">
        <v>653331</v>
      </c>
      <c r="S9" s="59"/>
      <c r="T9" s="60"/>
      <c r="U9" s="60"/>
      <c r="V9" s="59"/>
      <c r="W9" s="59">
        <v>11679059</v>
      </c>
      <c r="X9" s="60">
        <v>9750000</v>
      </c>
      <c r="Y9" s="59">
        <v>1929059</v>
      </c>
      <c r="Z9" s="61">
        <v>19.79</v>
      </c>
      <c r="AA9" s="62">
        <v>13000000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37776</v>
      </c>
      <c r="D11" s="363">
        <f aca="true" t="shared" si="3" ref="D11:AA11">+D12</f>
        <v>0</v>
      </c>
      <c r="E11" s="362">
        <f t="shared" si="3"/>
        <v>12629208</v>
      </c>
      <c r="F11" s="364">
        <f t="shared" si="3"/>
        <v>8075000</v>
      </c>
      <c r="G11" s="364">
        <f t="shared" si="3"/>
        <v>0</v>
      </c>
      <c r="H11" s="362">
        <f t="shared" si="3"/>
        <v>40029</v>
      </c>
      <c r="I11" s="362">
        <f t="shared" si="3"/>
        <v>457275</v>
      </c>
      <c r="J11" s="364">
        <f t="shared" si="3"/>
        <v>497304</v>
      </c>
      <c r="K11" s="364">
        <f t="shared" si="3"/>
        <v>524058</v>
      </c>
      <c r="L11" s="362">
        <f t="shared" si="3"/>
        <v>0</v>
      </c>
      <c r="M11" s="362">
        <f t="shared" si="3"/>
        <v>0</v>
      </c>
      <c r="N11" s="364">
        <f t="shared" si="3"/>
        <v>524058</v>
      </c>
      <c r="O11" s="364">
        <f t="shared" si="3"/>
        <v>632875</v>
      </c>
      <c r="P11" s="362">
        <f t="shared" si="3"/>
        <v>64307</v>
      </c>
      <c r="Q11" s="362">
        <f t="shared" si="3"/>
        <v>602332</v>
      </c>
      <c r="R11" s="364">
        <f t="shared" si="3"/>
        <v>1299514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2320876</v>
      </c>
      <c r="X11" s="362">
        <f t="shared" si="3"/>
        <v>6056250</v>
      </c>
      <c r="Y11" s="364">
        <f t="shared" si="3"/>
        <v>-3735374</v>
      </c>
      <c r="Z11" s="365">
        <f>+IF(X11&lt;&gt;0,+(Y11/X11)*100,0)</f>
        <v>-61.678002063983485</v>
      </c>
      <c r="AA11" s="366">
        <f t="shared" si="3"/>
        <v>8075000</v>
      </c>
    </row>
    <row r="12" spans="1:27" ht="12.75">
      <c r="A12" s="291" t="s">
        <v>232</v>
      </c>
      <c r="B12" s="136"/>
      <c r="C12" s="60">
        <v>37776</v>
      </c>
      <c r="D12" s="340"/>
      <c r="E12" s="60">
        <v>12629208</v>
      </c>
      <c r="F12" s="59">
        <v>8075000</v>
      </c>
      <c r="G12" s="59"/>
      <c r="H12" s="60">
        <v>40029</v>
      </c>
      <c r="I12" s="60">
        <v>457275</v>
      </c>
      <c r="J12" s="59">
        <v>497304</v>
      </c>
      <c r="K12" s="59">
        <v>524058</v>
      </c>
      <c r="L12" s="60"/>
      <c r="M12" s="60"/>
      <c r="N12" s="59">
        <v>524058</v>
      </c>
      <c r="O12" s="59">
        <v>632875</v>
      </c>
      <c r="P12" s="60">
        <v>64307</v>
      </c>
      <c r="Q12" s="60">
        <v>602332</v>
      </c>
      <c r="R12" s="59">
        <v>1299514</v>
      </c>
      <c r="S12" s="59"/>
      <c r="T12" s="60"/>
      <c r="U12" s="60"/>
      <c r="V12" s="59"/>
      <c r="W12" s="59">
        <v>2320876</v>
      </c>
      <c r="X12" s="60">
        <v>6056250</v>
      </c>
      <c r="Y12" s="59">
        <v>-3735374</v>
      </c>
      <c r="Z12" s="61">
        <v>-61.68</v>
      </c>
      <c r="AA12" s="62">
        <v>8075000</v>
      </c>
    </row>
    <row r="13" spans="1:27" ht="12.75">
      <c r="A13" s="361" t="s">
        <v>208</v>
      </c>
      <c r="B13" s="136"/>
      <c r="C13" s="275">
        <f>+C14</f>
        <v>3825153</v>
      </c>
      <c r="D13" s="341">
        <f aca="true" t="shared" si="4" ref="D13:AA13">+D14</f>
        <v>0</v>
      </c>
      <c r="E13" s="275">
        <f t="shared" si="4"/>
        <v>4468010</v>
      </c>
      <c r="F13" s="342">
        <f t="shared" si="4"/>
        <v>6041925</v>
      </c>
      <c r="G13" s="342">
        <f t="shared" si="4"/>
        <v>0</v>
      </c>
      <c r="H13" s="275">
        <f t="shared" si="4"/>
        <v>0</v>
      </c>
      <c r="I13" s="275">
        <f t="shared" si="4"/>
        <v>38101</v>
      </c>
      <c r="J13" s="342">
        <f t="shared" si="4"/>
        <v>38101</v>
      </c>
      <c r="K13" s="342">
        <f t="shared" si="4"/>
        <v>0</v>
      </c>
      <c r="L13" s="275">
        <f t="shared" si="4"/>
        <v>0</v>
      </c>
      <c r="M13" s="275">
        <f t="shared" si="4"/>
        <v>54334</v>
      </c>
      <c r="N13" s="342">
        <f t="shared" si="4"/>
        <v>54334</v>
      </c>
      <c r="O13" s="342">
        <f t="shared" si="4"/>
        <v>1676220</v>
      </c>
      <c r="P13" s="275">
        <f t="shared" si="4"/>
        <v>1303858</v>
      </c>
      <c r="Q13" s="275">
        <f t="shared" si="4"/>
        <v>1522659</v>
      </c>
      <c r="R13" s="342">
        <f t="shared" si="4"/>
        <v>4502737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4595172</v>
      </c>
      <c r="X13" s="275">
        <f t="shared" si="4"/>
        <v>4531444</v>
      </c>
      <c r="Y13" s="342">
        <f t="shared" si="4"/>
        <v>63728</v>
      </c>
      <c r="Z13" s="335">
        <f>+IF(X13&lt;&gt;0,+(Y13/X13)*100,0)</f>
        <v>1.4063508232695803</v>
      </c>
      <c r="AA13" s="273">
        <f t="shared" si="4"/>
        <v>6041925</v>
      </c>
    </row>
    <row r="14" spans="1:27" ht="12.75">
      <c r="A14" s="291" t="s">
        <v>233</v>
      </c>
      <c r="B14" s="136"/>
      <c r="C14" s="60">
        <v>3825153</v>
      </c>
      <c r="D14" s="340"/>
      <c r="E14" s="60">
        <v>4468010</v>
      </c>
      <c r="F14" s="59">
        <v>6041925</v>
      </c>
      <c r="G14" s="59"/>
      <c r="H14" s="60"/>
      <c r="I14" s="60">
        <v>38101</v>
      </c>
      <c r="J14" s="59">
        <v>38101</v>
      </c>
      <c r="K14" s="59"/>
      <c r="L14" s="60"/>
      <c r="M14" s="60">
        <v>54334</v>
      </c>
      <c r="N14" s="59">
        <v>54334</v>
      </c>
      <c r="O14" s="59">
        <v>1676220</v>
      </c>
      <c r="P14" s="60">
        <v>1303858</v>
      </c>
      <c r="Q14" s="60">
        <v>1522659</v>
      </c>
      <c r="R14" s="59">
        <v>4502737</v>
      </c>
      <c r="S14" s="59"/>
      <c r="T14" s="60"/>
      <c r="U14" s="60"/>
      <c r="V14" s="59"/>
      <c r="W14" s="59">
        <v>4595172</v>
      </c>
      <c r="X14" s="60">
        <v>4531444</v>
      </c>
      <c r="Y14" s="59">
        <v>63728</v>
      </c>
      <c r="Z14" s="61">
        <v>1.41</v>
      </c>
      <c r="AA14" s="62">
        <v>6041925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1009074</v>
      </c>
      <c r="D22" s="344">
        <f t="shared" si="6"/>
        <v>0</v>
      </c>
      <c r="E22" s="343">
        <f t="shared" si="6"/>
        <v>0</v>
      </c>
      <c r="F22" s="345">
        <f t="shared" si="6"/>
        <v>845927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634445</v>
      </c>
      <c r="Y22" s="345">
        <f t="shared" si="6"/>
        <v>-634445</v>
      </c>
      <c r="Z22" s="336">
        <f>+IF(X22&lt;&gt;0,+(Y22/X22)*100,0)</f>
        <v>-100</v>
      </c>
      <c r="AA22" s="350">
        <f>SUM(AA23:AA32)</f>
        <v>845927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1009074</v>
      </c>
      <c r="D24" s="340"/>
      <c r="E24" s="60"/>
      <c r="F24" s="59">
        <v>845927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634445</v>
      </c>
      <c r="Y24" s="59">
        <v>-634445</v>
      </c>
      <c r="Z24" s="61">
        <v>-100</v>
      </c>
      <c r="AA24" s="62">
        <v>845927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149070</v>
      </c>
      <c r="D40" s="344">
        <f t="shared" si="9"/>
        <v>0</v>
      </c>
      <c r="E40" s="343">
        <f t="shared" si="9"/>
        <v>1567091</v>
      </c>
      <c r="F40" s="345">
        <f t="shared" si="9"/>
        <v>300000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225000</v>
      </c>
      <c r="Y40" s="345">
        <f t="shared" si="9"/>
        <v>-225000</v>
      </c>
      <c r="Z40" s="336">
        <f>+IF(X40&lt;&gt;0,+(Y40/X40)*100,0)</f>
        <v>-100</v>
      </c>
      <c r="AA40" s="350">
        <f>SUM(AA41:AA49)</f>
        <v>300000</v>
      </c>
    </row>
    <row r="41" spans="1:27" ht="12.75">
      <c r="A41" s="361" t="s">
        <v>248</v>
      </c>
      <c r="B41" s="142"/>
      <c r="C41" s="362"/>
      <c r="D41" s="363"/>
      <c r="E41" s="362">
        <v>1567091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149070</v>
      </c>
      <c r="D48" s="368"/>
      <c r="E48" s="54"/>
      <c r="F48" s="53">
        <v>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225000</v>
      </c>
      <c r="Y48" s="53">
        <v>-225000</v>
      </c>
      <c r="Z48" s="94">
        <v>-100</v>
      </c>
      <c r="AA48" s="95">
        <v>300000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460000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320000</v>
      </c>
      <c r="N57" s="345">
        <f t="shared" si="13"/>
        <v>320000</v>
      </c>
      <c r="O57" s="345">
        <f t="shared" si="13"/>
        <v>305001</v>
      </c>
      <c r="P57" s="343">
        <f t="shared" si="13"/>
        <v>0</v>
      </c>
      <c r="Q57" s="343">
        <f t="shared" si="13"/>
        <v>0</v>
      </c>
      <c r="R57" s="345">
        <f t="shared" si="13"/>
        <v>305001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625001</v>
      </c>
      <c r="X57" s="343">
        <f t="shared" si="13"/>
        <v>0</v>
      </c>
      <c r="Y57" s="345">
        <f t="shared" si="13"/>
        <v>625001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460000</v>
      </c>
      <c r="D58" s="340"/>
      <c r="E58" s="60"/>
      <c r="F58" s="59"/>
      <c r="G58" s="59"/>
      <c r="H58" s="60"/>
      <c r="I58" s="60"/>
      <c r="J58" s="59"/>
      <c r="K58" s="59"/>
      <c r="L58" s="60"/>
      <c r="M58" s="60">
        <v>320000</v>
      </c>
      <c r="N58" s="59">
        <v>320000</v>
      </c>
      <c r="O58" s="59">
        <v>305001</v>
      </c>
      <c r="P58" s="60"/>
      <c r="Q58" s="60"/>
      <c r="R58" s="59">
        <v>305001</v>
      </c>
      <c r="S58" s="59"/>
      <c r="T58" s="60"/>
      <c r="U58" s="60"/>
      <c r="V58" s="59"/>
      <c r="W58" s="59">
        <v>625001</v>
      </c>
      <c r="X58" s="60"/>
      <c r="Y58" s="59">
        <v>625001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30145714</v>
      </c>
      <c r="D60" s="346">
        <f t="shared" si="14"/>
        <v>0</v>
      </c>
      <c r="E60" s="219">
        <f t="shared" si="14"/>
        <v>69293799</v>
      </c>
      <c r="F60" s="264">
        <f t="shared" si="14"/>
        <v>68406048</v>
      </c>
      <c r="G60" s="264">
        <f t="shared" si="14"/>
        <v>4649057</v>
      </c>
      <c r="H60" s="219">
        <f t="shared" si="14"/>
        <v>805856</v>
      </c>
      <c r="I60" s="219">
        <f t="shared" si="14"/>
        <v>1572369</v>
      </c>
      <c r="J60" s="264">
        <f t="shared" si="14"/>
        <v>7027282</v>
      </c>
      <c r="K60" s="264">
        <f t="shared" si="14"/>
        <v>11775221</v>
      </c>
      <c r="L60" s="219">
        <f t="shared" si="14"/>
        <v>3587818</v>
      </c>
      <c r="M60" s="219">
        <f t="shared" si="14"/>
        <v>4658211</v>
      </c>
      <c r="N60" s="264">
        <f t="shared" si="14"/>
        <v>20021250</v>
      </c>
      <c r="O60" s="264">
        <f t="shared" si="14"/>
        <v>6942680</v>
      </c>
      <c r="P60" s="219">
        <f t="shared" si="14"/>
        <v>4659486</v>
      </c>
      <c r="Q60" s="219">
        <f t="shared" si="14"/>
        <v>3985758</v>
      </c>
      <c r="R60" s="264">
        <f t="shared" si="14"/>
        <v>15587924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42636456</v>
      </c>
      <c r="X60" s="219">
        <f t="shared" si="14"/>
        <v>51304536</v>
      </c>
      <c r="Y60" s="264">
        <f t="shared" si="14"/>
        <v>-8668080</v>
      </c>
      <c r="Z60" s="337">
        <f>+IF(X60&lt;&gt;0,+(Y60/X60)*100,0)</f>
        <v>-16.895348200790668</v>
      </c>
      <c r="AA60" s="232">
        <f>+AA57+AA54+AA51+AA40+AA37+AA34+AA22+AA5</f>
        <v>68406048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2018-05-09T09:55:16Z</dcterms:created>
  <dcterms:modified xsi:type="dcterms:W3CDTF">2018-05-09T09:55:20Z</dcterms:modified>
  <cp:category/>
  <cp:version/>
  <cp:contentType/>
  <cp:contentStatus/>
</cp:coreProperties>
</file>