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<sst xmlns="http://schemas.openxmlformats.org/spreadsheetml/2006/main" count="857" uniqueCount="303">
  <si>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Kou-Kamma(EC109)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</si>
  <si>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</si>
  <si>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</si>
  <si>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</si>
  <si>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</si>
  <si>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</si>
  <si>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</si>
  <si>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</si>
  <si>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</si>
  <si>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</si>
  <si>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</si>
  <si>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</si>
  <si>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</si>
  <si>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</si>
  <si>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</si>
  <si>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</si>
  <si>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</si>
  <si>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</si>
  <si>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</si>
  <si>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</si>
  <si>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</si>
  <si>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</si>
  <si>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</si>
  <si>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</si>
  <si>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</si>
  <si>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</si>
  <si>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</si>
  <si>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</si>
  <si>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</si>
  <si>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</si>
  <si>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</si>
  <si>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</si>
  <si>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</si>
  <si>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</si>
  <si>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</si>
  <si>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</si>
  <si>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</si>
  <si>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</si>
  <si>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</si>
  <si>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</si>
  <si>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</si>
  <si>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</si>
  <si>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</si>
  <si>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</si>
  <si>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</si>
  <si>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</si>
  <si>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</si>
  <si>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</si>
  <si>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</si>
  <si>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</si>
  <si>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</si>
  <si>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</si>
  <si>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</si>
  <si>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</si>
  <si>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</si>
  <si>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</si>
  <si>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</si>
  <si>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</si>
  <si>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</si>
  <si>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</si>
  <si>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</si>
  <si>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</si>
  <si>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</si>
  <si>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</si>
  <si>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</si>
  <si>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</si>
  <si>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</si>
  <si>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</si>
  <si>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</si>
  <si>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</si>
  <si>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Kou-Kamma(EC109)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</si>
  <si>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</si>
  <si>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</si>
  <si>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</si>
  <si>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</si>
  <si>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</si>
  <si>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</si>
  <si>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</si>
  <si>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</si>
  <si>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</si>
  <si>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</si>
  <si>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</si>
  <si>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</si>
  <si>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</si>
  <si>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</si>
  <si>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</si>
  <si>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</si>
  <si>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</si>
  <si>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</si>
  <si>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</si>
  <si>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</si>
  <si>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</si>
  <si>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</si>
  <si>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</si>
  <si>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</si>
  <si>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</si>
  <si>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</si>
  <si>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</si>
  <si>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</si>
  <si>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</si>
  <si>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Kou-Kamma(EC109)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</si>
  <si>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</si>
  <si>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</si>
  <si>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</si>
  <si>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</si>
  <si>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</si>
  <si>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</si>
  <si>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</si>
  <si>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</si>
  <si>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</si>
  <si>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</si>
  <si>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</si>
  <si>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</si>
  <si>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</si>
  <si>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</si>
  <si>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</si>
  <si>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</si>
  <si>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</si>
  <si>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</si>
  <si>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</si>
  <si>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</si>
  <si>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</si>
  <si>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</si>
  <si>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</si>
  <si>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</si>
  <si>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</si>
  <si>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</si>
  <si>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</si>
  <si>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</si>
  <si>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Kou-Kamma(EC109)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</si>
  <si>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</si>
  <si>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</si>
  <si>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</si>
  <si>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</si>
  <si>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</si>
  <si>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</si>
  <si>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</si>
  <si>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</si>
  <si>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</si>
  <si>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</si>
  <si>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Kou-Kamma(EC109)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</si>
  <si>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</si>
  <si>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</si>
  <si>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</si>
  <si>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</si>
  <si>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</si>
  <si>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</si>
  <si>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</si>
  <si>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</si>
  <si>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</si>
  <si>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</si>
  <si>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</si>
  <si>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</si>
  <si>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</si>
  <si>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</si>
  <si>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</si>
  <si>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</si>
  <si>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</si>
  <si>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</si>
  <si>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</si>
  <si>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</si>
  <si>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</si>
  <si>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</si>
  <si>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</si>
  <si>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</si>
  <si>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</si>
  <si>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</si>
  <si>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</si>
  <si>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</si>
  <si>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</si>
  <si>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</si>
  <si>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</si>
  <si>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</si>
  <si>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</si>
  <si>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Kou-Kamma(EC109)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</si>
  <si>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</si>
  <si>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</si>
  <si>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</si>
  <si>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</si>
  <si>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</si>
  <si>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</si>
  <si>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</si>
  <si>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</si>
  <si>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</si>
  <si>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</si>
  <si>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</si>
  <si>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</si>
  <si>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</si>
  <si>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</si>
  <si>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</si>
  <si>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</si>
  <si>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</si>
  <si>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</si>
  <si>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</si>
  <si>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</si>
  <si>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</si>
  <si>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</si>
  <si>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</si>
  <si>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</si>
  <si>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</si>
  <si>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</si>
  <si>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</si>
  <si>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Kou-Kamma(EC109)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</si>
  <si>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</si>
  <si>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</si>
  <si>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</si>
  <si>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</si>
  <si>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</si>
  <si>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</si>
  <si>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</si>
  <si>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</si>
  <si>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</si>
  <si>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</si>
  <si>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</si>
  <si>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</si>
  <si>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</si>
  <si>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</si>
  <si>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</si>
  <si>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</si>
  <si>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</si>
  <si>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</si>
  <si>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</si>
  <si>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</si>
  <si>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</si>
  <si>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</si>
  <si>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</si>
  <si>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</si>
  <si>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Kou-Kamma(EC109)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</si>
  <si>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</si>
  <si>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</si>
  <si>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</si>
  <si>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</si>
  <si>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</si>
  <si>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</si>
  <si>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</si>
  <si>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</si>
  <si>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</si>
  <si>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</si>
  <si>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</si>
  <si>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</si>
  <si>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</si>
  <si>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</si>
  <si>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</si>
  <si>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</si>
  <si>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</si>
  <si>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</si>
  <si>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</si>
  <si>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</si>
  <si>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</si>
  <si>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</si>
  <si>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</si>
  <si>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</si>
  <si>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</si>
  <si>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</si>
  <si>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</si>
  <si>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</si>
  <si>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</si>
  <si>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</si>
  <si>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</si>
  <si>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</si>
  <si>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</si>
  <si>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</si>
  <si>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</si>
  <si>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Kou-Kamma(EC109)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</si>
  <si>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</si>
  <si>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</si>
  <si>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Eastern Cape: Kou-Kamma(EC109)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</si>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</sst>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16256133</v>
      </c>
      <c r="C5" s="19">
        <v>0</v>
      </c>
      <c r="D5" s="59">
        <v>12018927</v>
      </c>
      <c r="E5" s="60">
        <v>13865572</v>
      </c>
      <c r="F5" s="60">
        <v>14729401</v>
      </c>
      <c r="G5" s="60">
        <v>-672776</v>
      </c>
      <c r="H5" s="60">
        <v>-191041</v>
      </c>
      <c r="I5" s="60">
        <v>13865584</v>
      </c>
      <c r="J5" s="60">
        <v>35</v>
      </c>
      <c r="K5" s="60">
        <v>35</v>
      </c>
      <c r="L5" s="60">
        <v>72</v>
      </c>
      <c r="M5" s="60">
        <v>142</v>
      </c>
      <c r="N5" s="60">
        <v>-153</v>
      </c>
      <c r="O5" s="60">
        <v>-49229</v>
      </c>
      <c r="P5" s="60">
        <v>-332549</v>
      </c>
      <c r="Q5" s="60">
        <v>-381931</v>
      </c>
      <c r="R5" s="60">
        <v>0</v>
      </c>
      <c r="S5" s="60">
        <v>0</v>
      </c>
      <c r="T5" s="60">
        <v>0</v>
      </c>
      <c r="U5" s="60">
        <v>0</v>
      </c>
      <c r="V5" s="60">
        <v>13483795</v>
      </c>
      <c r="W5" s="60">
        <v>9014193</v>
      </c>
      <c r="X5" s="60">
        <v>4469602</v>
      </c>
      <c r="Y5" s="61">
        <v>49.58</v>
      </c>
      <c r="Z5" s="62">
        <v>13865572</v>
      </c>
    </row>
    <row r="6" spans="1:26" ht="12.75">
      <c r="A6" s="58" t="s">
        <v>32</v>
      </c>
      <c r="B6" s="19">
        <v>26471238</v>
      </c>
      <c r="C6" s="19">
        <v>0</v>
      </c>
      <c r="D6" s="59">
        <v>19037278</v>
      </c>
      <c r="E6" s="60">
        <v>17719344</v>
      </c>
      <c r="F6" s="60">
        <v>1769798</v>
      </c>
      <c r="G6" s="60">
        <v>1470813</v>
      </c>
      <c r="H6" s="60">
        <v>1521654</v>
      </c>
      <c r="I6" s="60">
        <v>4762265</v>
      </c>
      <c r="J6" s="60">
        <v>2678191</v>
      </c>
      <c r="K6" s="60">
        <v>1576485</v>
      </c>
      <c r="L6" s="60">
        <v>766594</v>
      </c>
      <c r="M6" s="60">
        <v>5021270</v>
      </c>
      <c r="N6" s="60">
        <v>2285028</v>
      </c>
      <c r="O6" s="60">
        <v>1810374</v>
      </c>
      <c r="P6" s="60">
        <v>1740557</v>
      </c>
      <c r="Q6" s="60">
        <v>5835959</v>
      </c>
      <c r="R6" s="60">
        <v>0</v>
      </c>
      <c r="S6" s="60">
        <v>0</v>
      </c>
      <c r="T6" s="60">
        <v>0</v>
      </c>
      <c r="U6" s="60">
        <v>0</v>
      </c>
      <c r="V6" s="60">
        <v>15619494</v>
      </c>
      <c r="W6" s="60">
        <v>14277951</v>
      </c>
      <c r="X6" s="60">
        <v>1341543</v>
      </c>
      <c r="Y6" s="61">
        <v>9.4</v>
      </c>
      <c r="Z6" s="62">
        <v>17719344</v>
      </c>
    </row>
    <row r="7" spans="1:26" ht="12.75">
      <c r="A7" s="58" t="s">
        <v>33</v>
      </c>
      <c r="B7" s="19">
        <v>72506</v>
      </c>
      <c r="C7" s="19">
        <v>0</v>
      </c>
      <c r="D7" s="59">
        <v>34632</v>
      </c>
      <c r="E7" s="60">
        <v>148631</v>
      </c>
      <c r="F7" s="60">
        <v>862972</v>
      </c>
      <c r="G7" s="60">
        <v>895339</v>
      </c>
      <c r="H7" s="60">
        <v>900598</v>
      </c>
      <c r="I7" s="60">
        <v>2658909</v>
      </c>
      <c r="J7" s="60">
        <v>907007</v>
      </c>
      <c r="K7" s="60">
        <v>956321</v>
      </c>
      <c r="L7" s="60">
        <v>-4492328</v>
      </c>
      <c r="M7" s="60">
        <v>-2629000</v>
      </c>
      <c r="N7" s="60">
        <v>37347</v>
      </c>
      <c r="O7" s="60">
        <v>26922</v>
      </c>
      <c r="P7" s="60">
        <v>14732</v>
      </c>
      <c r="Q7" s="60">
        <v>79001</v>
      </c>
      <c r="R7" s="60">
        <v>0</v>
      </c>
      <c r="S7" s="60">
        <v>0</v>
      </c>
      <c r="T7" s="60">
        <v>0</v>
      </c>
      <c r="U7" s="60">
        <v>0</v>
      </c>
      <c r="V7" s="60">
        <v>108910</v>
      </c>
      <c r="W7" s="60">
        <v>25974</v>
      </c>
      <c r="X7" s="60">
        <v>82936</v>
      </c>
      <c r="Y7" s="61">
        <v>319.3</v>
      </c>
      <c r="Z7" s="62">
        <v>148631</v>
      </c>
    </row>
    <row r="8" spans="1:26" ht="12.75">
      <c r="A8" s="58" t="s">
        <v>34</v>
      </c>
      <c r="B8" s="19">
        <v>48539572</v>
      </c>
      <c r="C8" s="19">
        <v>0</v>
      </c>
      <c r="D8" s="59">
        <v>49449600</v>
      </c>
      <c r="E8" s="60">
        <v>61299595</v>
      </c>
      <c r="F8" s="60">
        <v>17656000</v>
      </c>
      <c r="G8" s="60">
        <v>0</v>
      </c>
      <c r="H8" s="60">
        <v>0</v>
      </c>
      <c r="I8" s="60">
        <v>17656000</v>
      </c>
      <c r="J8" s="60">
        <v>0</v>
      </c>
      <c r="K8" s="60">
        <v>4324865</v>
      </c>
      <c r="L8" s="60">
        <v>11239352</v>
      </c>
      <c r="M8" s="60">
        <v>15564217</v>
      </c>
      <c r="N8" s="60">
        <v>2021121</v>
      </c>
      <c r="O8" s="60">
        <v>1387787</v>
      </c>
      <c r="P8" s="60">
        <v>16048638</v>
      </c>
      <c r="Q8" s="60">
        <v>19457546</v>
      </c>
      <c r="R8" s="60">
        <v>0</v>
      </c>
      <c r="S8" s="60">
        <v>0</v>
      </c>
      <c r="T8" s="60">
        <v>0</v>
      </c>
      <c r="U8" s="60">
        <v>0</v>
      </c>
      <c r="V8" s="60">
        <v>52677763</v>
      </c>
      <c r="W8" s="60">
        <v>37087200</v>
      </c>
      <c r="X8" s="60">
        <v>15590563</v>
      </c>
      <c r="Y8" s="61">
        <v>42.04</v>
      </c>
      <c r="Z8" s="62">
        <v>61299595</v>
      </c>
    </row>
    <row r="9" spans="1:26" ht="12.75">
      <c r="A9" s="58" t="s">
        <v>35</v>
      </c>
      <c r="B9" s="19">
        <v>24493700</v>
      </c>
      <c r="C9" s="19">
        <v>0</v>
      </c>
      <c r="D9" s="59">
        <v>22450836</v>
      </c>
      <c r="E9" s="60">
        <v>25244221</v>
      </c>
      <c r="F9" s="60">
        <v>549605</v>
      </c>
      <c r="G9" s="60">
        <v>535521</v>
      </c>
      <c r="H9" s="60">
        <v>722875</v>
      </c>
      <c r="I9" s="60">
        <v>1808001</v>
      </c>
      <c r="J9" s="60">
        <v>-119170</v>
      </c>
      <c r="K9" s="60">
        <v>847365</v>
      </c>
      <c r="L9" s="60">
        <v>7353099</v>
      </c>
      <c r="M9" s="60">
        <v>8081294</v>
      </c>
      <c r="N9" s="60">
        <v>1165785</v>
      </c>
      <c r="O9" s="60">
        <v>1118755</v>
      </c>
      <c r="P9" s="60">
        <v>6773321</v>
      </c>
      <c r="Q9" s="60">
        <v>9057861</v>
      </c>
      <c r="R9" s="60">
        <v>0</v>
      </c>
      <c r="S9" s="60">
        <v>0</v>
      </c>
      <c r="T9" s="60">
        <v>0</v>
      </c>
      <c r="U9" s="60">
        <v>0</v>
      </c>
      <c r="V9" s="60">
        <v>18947156</v>
      </c>
      <c r="W9" s="60">
        <v>16838118</v>
      </c>
      <c r="X9" s="60">
        <v>2109038</v>
      </c>
      <c r="Y9" s="61">
        <v>12.53</v>
      </c>
      <c r="Z9" s="62">
        <v>25244221</v>
      </c>
    </row>
    <row r="10" spans="1:26" ht="22.5">
      <c r="A10" s="63" t="s">
        <v>278</v>
      </c>
      <c r="B10" s="64">
        <f>SUM(B5:B9)</f>
        <v>115833149</v>
      </c>
      <c r="C10" s="64">
        <f>SUM(C5:C9)</f>
        <v>0</v>
      </c>
      <c r="D10" s="65">
        <f aca="true" t="shared" si="0" ref="D10:Z10">SUM(D5:D9)</f>
        <v>102991273</v>
      </c>
      <c r="E10" s="66">
        <f t="shared" si="0"/>
        <v>118277363</v>
      </c>
      <c r="F10" s="66">
        <f t="shared" si="0"/>
        <v>35567776</v>
      </c>
      <c r="G10" s="66">
        <f t="shared" si="0"/>
        <v>2228897</v>
      </c>
      <c r="H10" s="66">
        <f t="shared" si="0"/>
        <v>2954086</v>
      </c>
      <c r="I10" s="66">
        <f t="shared" si="0"/>
        <v>40750759</v>
      </c>
      <c r="J10" s="66">
        <f t="shared" si="0"/>
        <v>3466063</v>
      </c>
      <c r="K10" s="66">
        <f t="shared" si="0"/>
        <v>7705071</v>
      </c>
      <c r="L10" s="66">
        <f t="shared" si="0"/>
        <v>14866789</v>
      </c>
      <c r="M10" s="66">
        <f t="shared" si="0"/>
        <v>26037923</v>
      </c>
      <c r="N10" s="66">
        <f t="shared" si="0"/>
        <v>5509128</v>
      </c>
      <c r="O10" s="66">
        <f t="shared" si="0"/>
        <v>4294609</v>
      </c>
      <c r="P10" s="66">
        <f t="shared" si="0"/>
        <v>24244699</v>
      </c>
      <c r="Q10" s="66">
        <f t="shared" si="0"/>
        <v>34048436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100837118</v>
      </c>
      <c r="W10" s="66">
        <f t="shared" si="0"/>
        <v>77243436</v>
      </c>
      <c r="X10" s="66">
        <f t="shared" si="0"/>
        <v>23593682</v>
      </c>
      <c r="Y10" s="67">
        <f>+IF(W10&lt;&gt;0,(X10/W10)*100,0)</f>
        <v>30.544578571051655</v>
      </c>
      <c r="Z10" s="68">
        <f t="shared" si="0"/>
        <v>118277363</v>
      </c>
    </row>
    <row r="11" spans="1:26" ht="12.75">
      <c r="A11" s="58" t="s">
        <v>37</v>
      </c>
      <c r="B11" s="19">
        <v>41856093</v>
      </c>
      <c r="C11" s="19">
        <v>0</v>
      </c>
      <c r="D11" s="59">
        <v>47155366</v>
      </c>
      <c r="E11" s="60">
        <v>47578205</v>
      </c>
      <c r="F11" s="60">
        <v>3787317</v>
      </c>
      <c r="G11" s="60">
        <v>3643103</v>
      </c>
      <c r="H11" s="60">
        <v>3501324</v>
      </c>
      <c r="I11" s="60">
        <v>10931744</v>
      </c>
      <c r="J11" s="60">
        <v>3823429</v>
      </c>
      <c r="K11" s="60">
        <v>3539504</v>
      </c>
      <c r="L11" s="60">
        <v>2824911</v>
      </c>
      <c r="M11" s="60">
        <v>10187844</v>
      </c>
      <c r="N11" s="60">
        <v>3312601</v>
      </c>
      <c r="O11" s="60">
        <v>92800</v>
      </c>
      <c r="P11" s="60">
        <v>3305500</v>
      </c>
      <c r="Q11" s="60">
        <v>6710901</v>
      </c>
      <c r="R11" s="60">
        <v>0</v>
      </c>
      <c r="S11" s="60">
        <v>0</v>
      </c>
      <c r="T11" s="60">
        <v>0</v>
      </c>
      <c r="U11" s="60">
        <v>0</v>
      </c>
      <c r="V11" s="60">
        <v>27830489</v>
      </c>
      <c r="W11" s="60">
        <v>35366526</v>
      </c>
      <c r="X11" s="60">
        <v>-7536037</v>
      </c>
      <c r="Y11" s="61">
        <v>-21.31</v>
      </c>
      <c r="Z11" s="62">
        <v>47578205</v>
      </c>
    </row>
    <row r="12" spans="1:26" ht="12.75">
      <c r="A12" s="58" t="s">
        <v>38</v>
      </c>
      <c r="B12" s="19">
        <v>3123213</v>
      </c>
      <c r="C12" s="19">
        <v>0</v>
      </c>
      <c r="D12" s="59">
        <v>3215461</v>
      </c>
      <c r="E12" s="60">
        <v>3594437</v>
      </c>
      <c r="F12" s="60">
        <v>267642</v>
      </c>
      <c r="G12" s="60">
        <v>267642</v>
      </c>
      <c r="H12" s="60">
        <v>267642</v>
      </c>
      <c r="I12" s="60">
        <v>802926</v>
      </c>
      <c r="J12" s="60">
        <v>44360</v>
      </c>
      <c r="K12" s="60">
        <v>44360</v>
      </c>
      <c r="L12" s="60">
        <v>679139</v>
      </c>
      <c r="M12" s="60">
        <v>767859</v>
      </c>
      <c r="N12" s="60">
        <v>460378</v>
      </c>
      <c r="O12" s="60">
        <v>156159</v>
      </c>
      <c r="P12" s="60">
        <v>273138</v>
      </c>
      <c r="Q12" s="60">
        <v>889675</v>
      </c>
      <c r="R12" s="60">
        <v>0</v>
      </c>
      <c r="S12" s="60">
        <v>0</v>
      </c>
      <c r="T12" s="60">
        <v>0</v>
      </c>
      <c r="U12" s="60">
        <v>0</v>
      </c>
      <c r="V12" s="60">
        <v>2460460</v>
      </c>
      <c r="W12" s="60">
        <v>2411595</v>
      </c>
      <c r="X12" s="60">
        <v>48865</v>
      </c>
      <c r="Y12" s="61">
        <v>2.03</v>
      </c>
      <c r="Z12" s="62">
        <v>3594437</v>
      </c>
    </row>
    <row r="13" spans="1:26" ht="12.75">
      <c r="A13" s="58" t="s">
        <v>279</v>
      </c>
      <c r="B13" s="19">
        <v>23026507</v>
      </c>
      <c r="C13" s="19">
        <v>0</v>
      </c>
      <c r="D13" s="59">
        <v>23554134</v>
      </c>
      <c r="E13" s="60">
        <v>23554127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484</v>
      </c>
      <c r="P13" s="60">
        <v>0</v>
      </c>
      <c r="Q13" s="60">
        <v>484</v>
      </c>
      <c r="R13" s="60">
        <v>0</v>
      </c>
      <c r="S13" s="60">
        <v>0</v>
      </c>
      <c r="T13" s="60">
        <v>0</v>
      </c>
      <c r="U13" s="60">
        <v>0</v>
      </c>
      <c r="V13" s="60">
        <v>484</v>
      </c>
      <c r="W13" s="60">
        <v>17665605</v>
      </c>
      <c r="X13" s="60">
        <v>-17665121</v>
      </c>
      <c r="Y13" s="61">
        <v>-100</v>
      </c>
      <c r="Z13" s="62">
        <v>23554127</v>
      </c>
    </row>
    <row r="14" spans="1:26" ht="12.75">
      <c r="A14" s="58" t="s">
        <v>40</v>
      </c>
      <c r="B14" s="19">
        <v>1961355</v>
      </c>
      <c r="C14" s="19">
        <v>0</v>
      </c>
      <c r="D14" s="59">
        <v>825000</v>
      </c>
      <c r="E14" s="60">
        <v>1075000</v>
      </c>
      <c r="F14" s="60">
        <v>3776</v>
      </c>
      <c r="G14" s="60">
        <v>21976</v>
      </c>
      <c r="H14" s="60">
        <v>4219</v>
      </c>
      <c r="I14" s="60">
        <v>29971</v>
      </c>
      <c r="J14" s="60">
        <v>19858</v>
      </c>
      <c r="K14" s="60">
        <v>47562</v>
      </c>
      <c r="L14" s="60">
        <v>403933</v>
      </c>
      <c r="M14" s="60">
        <v>471353</v>
      </c>
      <c r="N14" s="60">
        <v>11972</v>
      </c>
      <c r="O14" s="60">
        <v>8421</v>
      </c>
      <c r="P14" s="60">
        <v>-395160</v>
      </c>
      <c r="Q14" s="60">
        <v>-374767</v>
      </c>
      <c r="R14" s="60">
        <v>0</v>
      </c>
      <c r="S14" s="60">
        <v>0</v>
      </c>
      <c r="T14" s="60">
        <v>0</v>
      </c>
      <c r="U14" s="60">
        <v>0</v>
      </c>
      <c r="V14" s="60">
        <v>126557</v>
      </c>
      <c r="W14" s="60">
        <v>618750</v>
      </c>
      <c r="X14" s="60">
        <v>-492193</v>
      </c>
      <c r="Y14" s="61">
        <v>-79.55</v>
      </c>
      <c r="Z14" s="62">
        <v>1075000</v>
      </c>
    </row>
    <row r="15" spans="1:26" ht="12.75">
      <c r="A15" s="58" t="s">
        <v>41</v>
      </c>
      <c r="B15" s="19">
        <v>3513477</v>
      </c>
      <c r="C15" s="19">
        <v>0</v>
      </c>
      <c r="D15" s="59">
        <v>11737891</v>
      </c>
      <c r="E15" s="60">
        <v>9828505</v>
      </c>
      <c r="F15" s="60">
        <v>45533</v>
      </c>
      <c r="G15" s="60">
        <v>820502</v>
      </c>
      <c r="H15" s="60">
        <v>113791</v>
      </c>
      <c r="I15" s="60">
        <v>979826</v>
      </c>
      <c r="J15" s="60">
        <v>625166</v>
      </c>
      <c r="K15" s="60">
        <v>686795</v>
      </c>
      <c r="L15" s="60">
        <v>861970</v>
      </c>
      <c r="M15" s="60">
        <v>2173931</v>
      </c>
      <c r="N15" s="60">
        <v>354162</v>
      </c>
      <c r="O15" s="60">
        <v>512598</v>
      </c>
      <c r="P15" s="60">
        <v>326202</v>
      </c>
      <c r="Q15" s="60">
        <v>1192962</v>
      </c>
      <c r="R15" s="60">
        <v>0</v>
      </c>
      <c r="S15" s="60">
        <v>0</v>
      </c>
      <c r="T15" s="60">
        <v>0</v>
      </c>
      <c r="U15" s="60">
        <v>0</v>
      </c>
      <c r="V15" s="60">
        <v>4346719</v>
      </c>
      <c r="W15" s="60">
        <v>8803422</v>
      </c>
      <c r="X15" s="60">
        <v>-4456703</v>
      </c>
      <c r="Y15" s="61">
        <v>-50.62</v>
      </c>
      <c r="Z15" s="62">
        <v>9828505</v>
      </c>
    </row>
    <row r="16" spans="1:26" ht="12.75">
      <c r="A16" s="69" t="s">
        <v>42</v>
      </c>
      <c r="B16" s="19">
        <v>16702373</v>
      </c>
      <c r="C16" s="19">
        <v>0</v>
      </c>
      <c r="D16" s="59">
        <v>0</v>
      </c>
      <c r="E16" s="60">
        <v>0</v>
      </c>
      <c r="F16" s="60">
        <v>7228</v>
      </c>
      <c r="G16" s="60">
        <v>126900</v>
      </c>
      <c r="H16" s="60">
        <v>6900</v>
      </c>
      <c r="I16" s="60">
        <v>141028</v>
      </c>
      <c r="J16" s="60">
        <v>1013324</v>
      </c>
      <c r="K16" s="60">
        <v>875611</v>
      </c>
      <c r="L16" s="60">
        <v>-2029963</v>
      </c>
      <c r="M16" s="60">
        <v>-141028</v>
      </c>
      <c r="N16" s="60">
        <v>906251</v>
      </c>
      <c r="O16" s="60">
        <v>0</v>
      </c>
      <c r="P16" s="60">
        <v>0</v>
      </c>
      <c r="Q16" s="60">
        <v>906251</v>
      </c>
      <c r="R16" s="60">
        <v>0</v>
      </c>
      <c r="S16" s="60">
        <v>0</v>
      </c>
      <c r="T16" s="60">
        <v>0</v>
      </c>
      <c r="U16" s="60">
        <v>0</v>
      </c>
      <c r="V16" s="60">
        <v>906251</v>
      </c>
      <c r="W16" s="60"/>
      <c r="X16" s="60">
        <v>906251</v>
      </c>
      <c r="Y16" s="61">
        <v>0</v>
      </c>
      <c r="Z16" s="62">
        <v>0</v>
      </c>
    </row>
    <row r="17" spans="1:26" ht="12.75">
      <c r="A17" s="58" t="s">
        <v>43</v>
      </c>
      <c r="B17" s="19">
        <v>38828867</v>
      </c>
      <c r="C17" s="19">
        <v>0</v>
      </c>
      <c r="D17" s="59">
        <v>37426067</v>
      </c>
      <c r="E17" s="60">
        <v>41093587</v>
      </c>
      <c r="F17" s="60">
        <v>390069</v>
      </c>
      <c r="G17" s="60">
        <v>763288</v>
      </c>
      <c r="H17" s="60">
        <v>1094715</v>
      </c>
      <c r="I17" s="60">
        <v>2248072</v>
      </c>
      <c r="J17" s="60">
        <v>1525483</v>
      </c>
      <c r="K17" s="60">
        <v>1480802</v>
      </c>
      <c r="L17" s="60">
        <v>3973176</v>
      </c>
      <c r="M17" s="60">
        <v>6979461</v>
      </c>
      <c r="N17" s="60">
        <v>1171903</v>
      </c>
      <c r="O17" s="60">
        <v>1713589</v>
      </c>
      <c r="P17" s="60">
        <v>1390158</v>
      </c>
      <c r="Q17" s="60">
        <v>4275650</v>
      </c>
      <c r="R17" s="60">
        <v>0</v>
      </c>
      <c r="S17" s="60">
        <v>0</v>
      </c>
      <c r="T17" s="60">
        <v>0</v>
      </c>
      <c r="U17" s="60">
        <v>0</v>
      </c>
      <c r="V17" s="60">
        <v>13503183</v>
      </c>
      <c r="W17" s="60">
        <v>28069551</v>
      </c>
      <c r="X17" s="60">
        <v>-14566368</v>
      </c>
      <c r="Y17" s="61">
        <v>-51.89</v>
      </c>
      <c r="Z17" s="62">
        <v>41093587</v>
      </c>
    </row>
    <row r="18" spans="1:26" ht="12.75">
      <c r="A18" s="70" t="s">
        <v>44</v>
      </c>
      <c r="B18" s="71">
        <f>SUM(B11:B17)</f>
        <v>129011885</v>
      </c>
      <c r="C18" s="71">
        <f>SUM(C11:C17)</f>
        <v>0</v>
      </c>
      <c r="D18" s="72">
        <f aca="true" t="shared" si="1" ref="D18:Z18">SUM(D11:D17)</f>
        <v>123913919</v>
      </c>
      <c r="E18" s="73">
        <f t="shared" si="1"/>
        <v>126723861</v>
      </c>
      <c r="F18" s="73">
        <f t="shared" si="1"/>
        <v>4501565</v>
      </c>
      <c r="G18" s="73">
        <f t="shared" si="1"/>
        <v>5643411</v>
      </c>
      <c r="H18" s="73">
        <f t="shared" si="1"/>
        <v>4988591</v>
      </c>
      <c r="I18" s="73">
        <f t="shared" si="1"/>
        <v>15133567</v>
      </c>
      <c r="J18" s="73">
        <f t="shared" si="1"/>
        <v>7051620</v>
      </c>
      <c r="K18" s="73">
        <f t="shared" si="1"/>
        <v>6674634</v>
      </c>
      <c r="L18" s="73">
        <f t="shared" si="1"/>
        <v>6713166</v>
      </c>
      <c r="M18" s="73">
        <f t="shared" si="1"/>
        <v>20439420</v>
      </c>
      <c r="N18" s="73">
        <f t="shared" si="1"/>
        <v>6217267</v>
      </c>
      <c r="O18" s="73">
        <f t="shared" si="1"/>
        <v>2484051</v>
      </c>
      <c r="P18" s="73">
        <f t="shared" si="1"/>
        <v>4899838</v>
      </c>
      <c r="Q18" s="73">
        <f t="shared" si="1"/>
        <v>13601156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49174143</v>
      </c>
      <c r="W18" s="73">
        <f t="shared" si="1"/>
        <v>92935449</v>
      </c>
      <c r="X18" s="73">
        <f t="shared" si="1"/>
        <v>-43761306</v>
      </c>
      <c r="Y18" s="67">
        <f>+IF(W18&lt;&gt;0,(X18/W18)*100,0)</f>
        <v>-47.08785126760404</v>
      </c>
      <c r="Z18" s="74">
        <f t="shared" si="1"/>
        <v>126723861</v>
      </c>
    </row>
    <row r="19" spans="1:26" ht="12.75">
      <c r="A19" s="70" t="s">
        <v>45</v>
      </c>
      <c r="B19" s="75">
        <f>+B10-B18</f>
        <v>-13178736</v>
      </c>
      <c r="C19" s="75">
        <f>+C10-C18</f>
        <v>0</v>
      </c>
      <c r="D19" s="76">
        <f aca="true" t="shared" si="2" ref="D19:Z19">+D10-D18</f>
        <v>-20922646</v>
      </c>
      <c r="E19" s="77">
        <f t="shared" si="2"/>
        <v>-8446498</v>
      </c>
      <c r="F19" s="77">
        <f t="shared" si="2"/>
        <v>31066211</v>
      </c>
      <c r="G19" s="77">
        <f t="shared" si="2"/>
        <v>-3414514</v>
      </c>
      <c r="H19" s="77">
        <f t="shared" si="2"/>
        <v>-2034505</v>
      </c>
      <c r="I19" s="77">
        <f t="shared" si="2"/>
        <v>25617192</v>
      </c>
      <c r="J19" s="77">
        <f t="shared" si="2"/>
        <v>-3585557</v>
      </c>
      <c r="K19" s="77">
        <f t="shared" si="2"/>
        <v>1030437</v>
      </c>
      <c r="L19" s="77">
        <f t="shared" si="2"/>
        <v>8153623</v>
      </c>
      <c r="M19" s="77">
        <f t="shared" si="2"/>
        <v>5598503</v>
      </c>
      <c r="N19" s="77">
        <f t="shared" si="2"/>
        <v>-708139</v>
      </c>
      <c r="O19" s="77">
        <f t="shared" si="2"/>
        <v>1810558</v>
      </c>
      <c r="P19" s="77">
        <f t="shared" si="2"/>
        <v>19344861</v>
      </c>
      <c r="Q19" s="77">
        <f t="shared" si="2"/>
        <v>20447280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51662975</v>
      </c>
      <c r="W19" s="77">
        <f>IF(E10=E18,0,W10-W18)</f>
        <v>-15692013</v>
      </c>
      <c r="X19" s="77">
        <f t="shared" si="2"/>
        <v>67354988</v>
      </c>
      <c r="Y19" s="78">
        <f>+IF(W19&lt;&gt;0,(X19/W19)*100,0)</f>
        <v>-429.23102345122965</v>
      </c>
      <c r="Z19" s="79">
        <f t="shared" si="2"/>
        <v>-8446498</v>
      </c>
    </row>
    <row r="20" spans="1:26" ht="12.75">
      <c r="A20" s="58" t="s">
        <v>46</v>
      </c>
      <c r="B20" s="19">
        <v>15950938</v>
      </c>
      <c r="C20" s="19">
        <v>0</v>
      </c>
      <c r="D20" s="59">
        <v>17812400</v>
      </c>
      <c r="E20" s="60">
        <v>22582400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8577621</v>
      </c>
      <c r="M20" s="60">
        <v>8577621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8577621</v>
      </c>
      <c r="W20" s="60"/>
      <c r="X20" s="60">
        <v>8577621</v>
      </c>
      <c r="Y20" s="61">
        <v>0</v>
      </c>
      <c r="Z20" s="62">
        <v>22582400</v>
      </c>
    </row>
    <row r="21" spans="1:26" ht="12.75">
      <c r="A21" s="58" t="s">
        <v>280</v>
      </c>
      <c r="B21" s="80">
        <v>0</v>
      </c>
      <c r="C21" s="80">
        <v>0</v>
      </c>
      <c r="D21" s="81">
        <v>27694185</v>
      </c>
      <c r="E21" s="82">
        <v>27444184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20770641</v>
      </c>
      <c r="X21" s="82">
        <v>-20770641</v>
      </c>
      <c r="Y21" s="83">
        <v>-100</v>
      </c>
      <c r="Z21" s="84">
        <v>27444184</v>
      </c>
    </row>
    <row r="22" spans="1:26" ht="22.5">
      <c r="A22" s="85" t="s">
        <v>281</v>
      </c>
      <c r="B22" s="86">
        <f>SUM(B19:B21)</f>
        <v>2772202</v>
      </c>
      <c r="C22" s="86">
        <f>SUM(C19:C21)</f>
        <v>0</v>
      </c>
      <c r="D22" s="87">
        <f aca="true" t="shared" si="3" ref="D22:Z22">SUM(D19:D21)</f>
        <v>24583939</v>
      </c>
      <c r="E22" s="88">
        <f t="shared" si="3"/>
        <v>41580086</v>
      </c>
      <c r="F22" s="88">
        <f t="shared" si="3"/>
        <v>31066211</v>
      </c>
      <c r="G22" s="88">
        <f t="shared" si="3"/>
        <v>-3414514</v>
      </c>
      <c r="H22" s="88">
        <f t="shared" si="3"/>
        <v>-2034505</v>
      </c>
      <c r="I22" s="88">
        <f t="shared" si="3"/>
        <v>25617192</v>
      </c>
      <c r="J22" s="88">
        <f t="shared" si="3"/>
        <v>-3585557</v>
      </c>
      <c r="K22" s="88">
        <f t="shared" si="3"/>
        <v>1030437</v>
      </c>
      <c r="L22" s="88">
        <f t="shared" si="3"/>
        <v>16731244</v>
      </c>
      <c r="M22" s="88">
        <f t="shared" si="3"/>
        <v>14176124</v>
      </c>
      <c r="N22" s="88">
        <f t="shared" si="3"/>
        <v>-708139</v>
      </c>
      <c r="O22" s="88">
        <f t="shared" si="3"/>
        <v>1810558</v>
      </c>
      <c r="P22" s="88">
        <f t="shared" si="3"/>
        <v>19344861</v>
      </c>
      <c r="Q22" s="88">
        <f t="shared" si="3"/>
        <v>20447280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60240596</v>
      </c>
      <c r="W22" s="88">
        <f t="shared" si="3"/>
        <v>5078628</v>
      </c>
      <c r="X22" s="88">
        <f t="shared" si="3"/>
        <v>55161968</v>
      </c>
      <c r="Y22" s="89">
        <f>+IF(W22&lt;&gt;0,(X22/W22)*100,0)</f>
        <v>1086.1588602276047</v>
      </c>
      <c r="Z22" s="90">
        <f t="shared" si="3"/>
        <v>41580086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2772202</v>
      </c>
      <c r="C24" s="75">
        <f>SUM(C22:C23)</f>
        <v>0</v>
      </c>
      <c r="D24" s="76">
        <f aca="true" t="shared" si="4" ref="D24:Z24">SUM(D22:D23)</f>
        <v>24583939</v>
      </c>
      <c r="E24" s="77">
        <f t="shared" si="4"/>
        <v>41580086</v>
      </c>
      <c r="F24" s="77">
        <f t="shared" si="4"/>
        <v>31066211</v>
      </c>
      <c r="G24" s="77">
        <f t="shared" si="4"/>
        <v>-3414514</v>
      </c>
      <c r="H24" s="77">
        <f t="shared" si="4"/>
        <v>-2034505</v>
      </c>
      <c r="I24" s="77">
        <f t="shared" si="4"/>
        <v>25617192</v>
      </c>
      <c r="J24" s="77">
        <f t="shared" si="4"/>
        <v>-3585557</v>
      </c>
      <c r="K24" s="77">
        <f t="shared" si="4"/>
        <v>1030437</v>
      </c>
      <c r="L24" s="77">
        <f t="shared" si="4"/>
        <v>16731244</v>
      </c>
      <c r="M24" s="77">
        <f t="shared" si="4"/>
        <v>14176124</v>
      </c>
      <c r="N24" s="77">
        <f t="shared" si="4"/>
        <v>-708139</v>
      </c>
      <c r="O24" s="77">
        <f t="shared" si="4"/>
        <v>1810558</v>
      </c>
      <c r="P24" s="77">
        <f t="shared" si="4"/>
        <v>19344861</v>
      </c>
      <c r="Q24" s="77">
        <f t="shared" si="4"/>
        <v>20447280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60240596</v>
      </c>
      <c r="W24" s="77">
        <f t="shared" si="4"/>
        <v>5078628</v>
      </c>
      <c r="X24" s="77">
        <f t="shared" si="4"/>
        <v>55161968</v>
      </c>
      <c r="Y24" s="78">
        <f>+IF(W24&lt;&gt;0,(X24/W24)*100,0)</f>
        <v>1086.1588602276047</v>
      </c>
      <c r="Z24" s="79">
        <f t="shared" si="4"/>
        <v>41580086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15790961</v>
      </c>
      <c r="C27" s="22">
        <v>0</v>
      </c>
      <c r="D27" s="99">
        <v>19943892</v>
      </c>
      <c r="E27" s="100">
        <v>23302601</v>
      </c>
      <c r="F27" s="100">
        <v>1599485</v>
      </c>
      <c r="G27" s="100">
        <v>946264</v>
      </c>
      <c r="H27" s="100">
        <v>1456262</v>
      </c>
      <c r="I27" s="100">
        <v>4002011</v>
      </c>
      <c r="J27" s="100">
        <v>0</v>
      </c>
      <c r="K27" s="100">
        <v>2063766</v>
      </c>
      <c r="L27" s="100">
        <v>2897279</v>
      </c>
      <c r="M27" s="100">
        <v>4961045</v>
      </c>
      <c r="N27" s="100">
        <v>1766981</v>
      </c>
      <c r="O27" s="100">
        <v>4352778</v>
      </c>
      <c r="P27" s="100">
        <v>1712986</v>
      </c>
      <c r="Q27" s="100">
        <v>7832745</v>
      </c>
      <c r="R27" s="100">
        <v>0</v>
      </c>
      <c r="S27" s="100">
        <v>0</v>
      </c>
      <c r="T27" s="100">
        <v>0</v>
      </c>
      <c r="U27" s="100">
        <v>0</v>
      </c>
      <c r="V27" s="100">
        <v>16795801</v>
      </c>
      <c r="W27" s="100">
        <v>17476951</v>
      </c>
      <c r="X27" s="100">
        <v>-681150</v>
      </c>
      <c r="Y27" s="101">
        <v>-3.9</v>
      </c>
      <c r="Z27" s="102">
        <v>23302601</v>
      </c>
    </row>
    <row r="28" spans="1:26" ht="12.75">
      <c r="A28" s="103" t="s">
        <v>46</v>
      </c>
      <c r="B28" s="19">
        <v>15772373</v>
      </c>
      <c r="C28" s="19">
        <v>0</v>
      </c>
      <c r="D28" s="59">
        <v>19900692</v>
      </c>
      <c r="E28" s="60">
        <v>23256901</v>
      </c>
      <c r="F28" s="60">
        <v>1599485</v>
      </c>
      <c r="G28" s="60">
        <v>946264</v>
      </c>
      <c r="H28" s="60">
        <v>1454096</v>
      </c>
      <c r="I28" s="60">
        <v>3999845</v>
      </c>
      <c r="J28" s="60">
        <v>0</v>
      </c>
      <c r="K28" s="60">
        <v>2052922</v>
      </c>
      <c r="L28" s="60">
        <v>2897279</v>
      </c>
      <c r="M28" s="60">
        <v>4950201</v>
      </c>
      <c r="N28" s="60">
        <v>1766981</v>
      </c>
      <c r="O28" s="60">
        <v>4352778</v>
      </c>
      <c r="P28" s="60">
        <v>1712986</v>
      </c>
      <c r="Q28" s="60">
        <v>7832745</v>
      </c>
      <c r="R28" s="60">
        <v>0</v>
      </c>
      <c r="S28" s="60">
        <v>0</v>
      </c>
      <c r="T28" s="60">
        <v>0</v>
      </c>
      <c r="U28" s="60">
        <v>0</v>
      </c>
      <c r="V28" s="60">
        <v>16782791</v>
      </c>
      <c r="W28" s="60">
        <v>17442676</v>
      </c>
      <c r="X28" s="60">
        <v>-659885</v>
      </c>
      <c r="Y28" s="61">
        <v>-3.78</v>
      </c>
      <c r="Z28" s="62">
        <v>23256901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18588</v>
      </c>
      <c r="C31" s="19">
        <v>0</v>
      </c>
      <c r="D31" s="59">
        <v>43200</v>
      </c>
      <c r="E31" s="60">
        <v>45700</v>
      </c>
      <c r="F31" s="60">
        <v>0</v>
      </c>
      <c r="G31" s="60">
        <v>0</v>
      </c>
      <c r="H31" s="60">
        <v>2166</v>
      </c>
      <c r="I31" s="60">
        <v>2166</v>
      </c>
      <c r="J31" s="60">
        <v>0</v>
      </c>
      <c r="K31" s="60">
        <v>10844</v>
      </c>
      <c r="L31" s="60">
        <v>0</v>
      </c>
      <c r="M31" s="60">
        <v>10844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13010</v>
      </c>
      <c r="W31" s="60">
        <v>34275</v>
      </c>
      <c r="X31" s="60">
        <v>-21265</v>
      </c>
      <c r="Y31" s="61">
        <v>-62.04</v>
      </c>
      <c r="Z31" s="62">
        <v>45700</v>
      </c>
    </row>
    <row r="32" spans="1:26" ht="12.75">
      <c r="A32" s="70" t="s">
        <v>54</v>
      </c>
      <c r="B32" s="22">
        <f>SUM(B28:B31)</f>
        <v>15790961</v>
      </c>
      <c r="C32" s="22">
        <f>SUM(C28:C31)</f>
        <v>0</v>
      </c>
      <c r="D32" s="99">
        <f aca="true" t="shared" si="5" ref="D32:Z32">SUM(D28:D31)</f>
        <v>19943892</v>
      </c>
      <c r="E32" s="100">
        <f t="shared" si="5"/>
        <v>23302601</v>
      </c>
      <c r="F32" s="100">
        <f t="shared" si="5"/>
        <v>1599485</v>
      </c>
      <c r="G32" s="100">
        <f t="shared" si="5"/>
        <v>946264</v>
      </c>
      <c r="H32" s="100">
        <f t="shared" si="5"/>
        <v>1456262</v>
      </c>
      <c r="I32" s="100">
        <f t="shared" si="5"/>
        <v>4002011</v>
      </c>
      <c r="J32" s="100">
        <f t="shared" si="5"/>
        <v>0</v>
      </c>
      <c r="K32" s="100">
        <f t="shared" si="5"/>
        <v>2063766</v>
      </c>
      <c r="L32" s="100">
        <f t="shared" si="5"/>
        <v>2897279</v>
      </c>
      <c r="M32" s="100">
        <f t="shared" si="5"/>
        <v>4961045</v>
      </c>
      <c r="N32" s="100">
        <f t="shared" si="5"/>
        <v>1766981</v>
      </c>
      <c r="O32" s="100">
        <f t="shared" si="5"/>
        <v>4352778</v>
      </c>
      <c r="P32" s="100">
        <f t="shared" si="5"/>
        <v>1712986</v>
      </c>
      <c r="Q32" s="100">
        <f t="shared" si="5"/>
        <v>7832745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16795801</v>
      </c>
      <c r="W32" s="100">
        <f t="shared" si="5"/>
        <v>17476951</v>
      </c>
      <c r="X32" s="100">
        <f t="shared" si="5"/>
        <v>-681150</v>
      </c>
      <c r="Y32" s="101">
        <f>+IF(W32&lt;&gt;0,(X32/W32)*100,0)</f>
        <v>-3.8974189491061684</v>
      </c>
      <c r="Z32" s="102">
        <f t="shared" si="5"/>
        <v>23302601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35573879</v>
      </c>
      <c r="C35" s="19">
        <v>0</v>
      </c>
      <c r="D35" s="59">
        <v>68207612</v>
      </c>
      <c r="E35" s="60">
        <v>63120138</v>
      </c>
      <c r="F35" s="60">
        <v>20558163</v>
      </c>
      <c r="G35" s="60">
        <v>6478197</v>
      </c>
      <c r="H35" s="60">
        <v>8693783</v>
      </c>
      <c r="I35" s="60">
        <v>8693783</v>
      </c>
      <c r="J35" s="60">
        <v>-1331079</v>
      </c>
      <c r="K35" s="60">
        <v>1955771</v>
      </c>
      <c r="L35" s="60">
        <v>-14117101</v>
      </c>
      <c r="M35" s="60">
        <v>-14117101</v>
      </c>
      <c r="N35" s="60">
        <v>4404072</v>
      </c>
      <c r="O35" s="60">
        <v>1122658</v>
      </c>
      <c r="P35" s="60">
        <v>-11194996</v>
      </c>
      <c r="Q35" s="60">
        <v>-11194996</v>
      </c>
      <c r="R35" s="60">
        <v>0</v>
      </c>
      <c r="S35" s="60">
        <v>0</v>
      </c>
      <c r="T35" s="60">
        <v>0</v>
      </c>
      <c r="U35" s="60">
        <v>0</v>
      </c>
      <c r="V35" s="60">
        <v>-11194996</v>
      </c>
      <c r="W35" s="60">
        <v>47340104</v>
      </c>
      <c r="X35" s="60">
        <v>-58535100</v>
      </c>
      <c r="Y35" s="61">
        <v>-123.65</v>
      </c>
      <c r="Z35" s="62">
        <v>63120138</v>
      </c>
    </row>
    <row r="36" spans="1:26" ht="12.75">
      <c r="A36" s="58" t="s">
        <v>57</v>
      </c>
      <c r="B36" s="19">
        <v>315738317</v>
      </c>
      <c r="C36" s="19">
        <v>0</v>
      </c>
      <c r="D36" s="59">
        <v>344770269</v>
      </c>
      <c r="E36" s="60">
        <v>344520269</v>
      </c>
      <c r="F36" s="60">
        <v>86372</v>
      </c>
      <c r="G36" s="60">
        <v>-830056</v>
      </c>
      <c r="H36" s="60">
        <v>-1277423</v>
      </c>
      <c r="I36" s="60">
        <v>-1277423</v>
      </c>
      <c r="J36" s="60">
        <v>-45133</v>
      </c>
      <c r="K36" s="60">
        <v>-1810321</v>
      </c>
      <c r="L36" s="60">
        <v>-2544592</v>
      </c>
      <c r="M36" s="60">
        <v>-2544592</v>
      </c>
      <c r="N36" s="60">
        <v>1549983</v>
      </c>
      <c r="O36" s="60">
        <v>4159080</v>
      </c>
      <c r="P36" s="60">
        <v>-1410347</v>
      </c>
      <c r="Q36" s="60">
        <v>-1410347</v>
      </c>
      <c r="R36" s="60">
        <v>0</v>
      </c>
      <c r="S36" s="60">
        <v>0</v>
      </c>
      <c r="T36" s="60">
        <v>0</v>
      </c>
      <c r="U36" s="60">
        <v>0</v>
      </c>
      <c r="V36" s="60">
        <v>-1410347</v>
      </c>
      <c r="W36" s="60">
        <v>258390202</v>
      </c>
      <c r="X36" s="60">
        <v>-259800549</v>
      </c>
      <c r="Y36" s="61">
        <v>-100.55</v>
      </c>
      <c r="Z36" s="62">
        <v>344520269</v>
      </c>
    </row>
    <row r="37" spans="1:26" ht="12.75">
      <c r="A37" s="58" t="s">
        <v>58</v>
      </c>
      <c r="B37" s="19">
        <v>42811091</v>
      </c>
      <c r="C37" s="19">
        <v>0</v>
      </c>
      <c r="D37" s="59">
        <v>15518096</v>
      </c>
      <c r="E37" s="60">
        <v>30746824</v>
      </c>
      <c r="F37" s="60">
        <v>18585087</v>
      </c>
      <c r="G37" s="60">
        <v>1368359</v>
      </c>
      <c r="H37" s="60">
        <v>5384856</v>
      </c>
      <c r="I37" s="60">
        <v>5384856</v>
      </c>
      <c r="J37" s="60">
        <v>-3984239</v>
      </c>
      <c r="K37" s="60">
        <v>1174927</v>
      </c>
      <c r="L37" s="60">
        <v>-4925193</v>
      </c>
      <c r="M37" s="60">
        <v>-4925193</v>
      </c>
      <c r="N37" s="60">
        <v>789727</v>
      </c>
      <c r="O37" s="60">
        <v>-2587634</v>
      </c>
      <c r="P37" s="60">
        <v>-1280194</v>
      </c>
      <c r="Q37" s="60">
        <v>-1280194</v>
      </c>
      <c r="R37" s="60">
        <v>0</v>
      </c>
      <c r="S37" s="60">
        <v>0</v>
      </c>
      <c r="T37" s="60">
        <v>0</v>
      </c>
      <c r="U37" s="60">
        <v>0</v>
      </c>
      <c r="V37" s="60">
        <v>-1280194</v>
      </c>
      <c r="W37" s="60">
        <v>23060118</v>
      </c>
      <c r="X37" s="60">
        <v>-24340312</v>
      </c>
      <c r="Y37" s="61">
        <v>-105.55</v>
      </c>
      <c r="Z37" s="62">
        <v>30746824</v>
      </c>
    </row>
    <row r="38" spans="1:26" ht="12.75">
      <c r="A38" s="58" t="s">
        <v>59</v>
      </c>
      <c r="B38" s="19">
        <v>4937640</v>
      </c>
      <c r="C38" s="19">
        <v>0</v>
      </c>
      <c r="D38" s="59">
        <v>0</v>
      </c>
      <c r="E38" s="60">
        <v>4950000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3712500</v>
      </c>
      <c r="X38" s="60">
        <v>-3712500</v>
      </c>
      <c r="Y38" s="61">
        <v>-100</v>
      </c>
      <c r="Z38" s="62">
        <v>4950000</v>
      </c>
    </row>
    <row r="39" spans="1:26" ht="12.75">
      <c r="A39" s="58" t="s">
        <v>60</v>
      </c>
      <c r="B39" s="19">
        <v>303563465</v>
      </c>
      <c r="C39" s="19">
        <v>0</v>
      </c>
      <c r="D39" s="59">
        <v>397459785</v>
      </c>
      <c r="E39" s="60">
        <v>371943583</v>
      </c>
      <c r="F39" s="60">
        <v>2059448</v>
      </c>
      <c r="G39" s="60">
        <v>4279782</v>
      </c>
      <c r="H39" s="60">
        <v>2031504</v>
      </c>
      <c r="I39" s="60">
        <v>2031504</v>
      </c>
      <c r="J39" s="60">
        <v>2608027</v>
      </c>
      <c r="K39" s="60">
        <v>-1029477</v>
      </c>
      <c r="L39" s="60">
        <v>-11736500</v>
      </c>
      <c r="M39" s="60">
        <v>-11736500</v>
      </c>
      <c r="N39" s="60">
        <v>5164328</v>
      </c>
      <c r="O39" s="60">
        <v>7869372</v>
      </c>
      <c r="P39" s="60">
        <v>-11325149</v>
      </c>
      <c r="Q39" s="60">
        <v>-11325149</v>
      </c>
      <c r="R39" s="60">
        <v>0</v>
      </c>
      <c r="S39" s="60">
        <v>0</v>
      </c>
      <c r="T39" s="60">
        <v>0</v>
      </c>
      <c r="U39" s="60">
        <v>0</v>
      </c>
      <c r="V39" s="60">
        <v>-11325149</v>
      </c>
      <c r="W39" s="60">
        <v>278957687</v>
      </c>
      <c r="X39" s="60">
        <v>-290282836</v>
      </c>
      <c r="Y39" s="61">
        <v>-104.06</v>
      </c>
      <c r="Z39" s="62">
        <v>371943583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14681466</v>
      </c>
      <c r="C42" s="19">
        <v>0</v>
      </c>
      <c r="D42" s="59">
        <v>18942765</v>
      </c>
      <c r="E42" s="60">
        <v>33188917</v>
      </c>
      <c r="F42" s="60">
        <v>1323745</v>
      </c>
      <c r="G42" s="60">
        <v>-2889522</v>
      </c>
      <c r="H42" s="60">
        <v>560071</v>
      </c>
      <c r="I42" s="60">
        <v>-1005706</v>
      </c>
      <c r="J42" s="60">
        <v>-481610</v>
      </c>
      <c r="K42" s="60">
        <v>-2430824</v>
      </c>
      <c r="L42" s="60">
        <v>15396351</v>
      </c>
      <c r="M42" s="60">
        <v>12483917</v>
      </c>
      <c r="N42" s="60">
        <v>-7922267</v>
      </c>
      <c r="O42" s="60">
        <v>-1041376</v>
      </c>
      <c r="P42" s="60">
        <v>13539331</v>
      </c>
      <c r="Q42" s="60">
        <v>4575688</v>
      </c>
      <c r="R42" s="60">
        <v>0</v>
      </c>
      <c r="S42" s="60">
        <v>0</v>
      </c>
      <c r="T42" s="60">
        <v>0</v>
      </c>
      <c r="U42" s="60">
        <v>0</v>
      </c>
      <c r="V42" s="60">
        <v>16053899</v>
      </c>
      <c r="W42" s="60">
        <v>19616618</v>
      </c>
      <c r="X42" s="60">
        <v>-3562719</v>
      </c>
      <c r="Y42" s="61">
        <v>-18.16</v>
      </c>
      <c r="Z42" s="62">
        <v>33188917</v>
      </c>
    </row>
    <row r="43" spans="1:26" ht="12.75">
      <c r="A43" s="58" t="s">
        <v>63</v>
      </c>
      <c r="B43" s="19">
        <v>-15804995</v>
      </c>
      <c r="C43" s="19">
        <v>0</v>
      </c>
      <c r="D43" s="59">
        <v>-19943892</v>
      </c>
      <c r="E43" s="60">
        <v>-23302600</v>
      </c>
      <c r="F43" s="60">
        <v>-86372</v>
      </c>
      <c r="G43" s="60">
        <v>-830056</v>
      </c>
      <c r="H43" s="60">
        <v>-1277423</v>
      </c>
      <c r="I43" s="60">
        <v>-2193851</v>
      </c>
      <c r="J43" s="60">
        <v>-45133</v>
      </c>
      <c r="K43" s="60">
        <v>-1955428</v>
      </c>
      <c r="L43" s="60">
        <v>-2544592</v>
      </c>
      <c r="M43" s="60">
        <v>-4545153</v>
      </c>
      <c r="N43" s="60">
        <v>-1549983</v>
      </c>
      <c r="O43" s="60">
        <v>-4159564</v>
      </c>
      <c r="P43" s="60">
        <v>-1410347</v>
      </c>
      <c r="Q43" s="60">
        <v>-7119894</v>
      </c>
      <c r="R43" s="60">
        <v>0</v>
      </c>
      <c r="S43" s="60">
        <v>0</v>
      </c>
      <c r="T43" s="60">
        <v>0</v>
      </c>
      <c r="U43" s="60">
        <v>0</v>
      </c>
      <c r="V43" s="60">
        <v>-13858898</v>
      </c>
      <c r="W43" s="60">
        <v>-14957919</v>
      </c>
      <c r="X43" s="60">
        <v>1099021</v>
      </c>
      <c r="Y43" s="61">
        <v>-7.35</v>
      </c>
      <c r="Z43" s="62">
        <v>-23302600</v>
      </c>
    </row>
    <row r="44" spans="1:26" ht="12.75">
      <c r="A44" s="58" t="s">
        <v>64</v>
      </c>
      <c r="B44" s="19">
        <v>835502</v>
      </c>
      <c r="C44" s="19">
        <v>0</v>
      </c>
      <c r="D44" s="59">
        <v>0</v>
      </c>
      <c r="E44" s="60">
        <v>0</v>
      </c>
      <c r="F44" s="60">
        <v>6000000</v>
      </c>
      <c r="G44" s="60">
        <v>0</v>
      </c>
      <c r="H44" s="60">
        <v>0</v>
      </c>
      <c r="I44" s="60">
        <v>6000000</v>
      </c>
      <c r="J44" s="60">
        <v>0</v>
      </c>
      <c r="K44" s="60">
        <v>0</v>
      </c>
      <c r="L44" s="60">
        <v>-3000000</v>
      </c>
      <c r="M44" s="60">
        <v>-3000000</v>
      </c>
      <c r="N44" s="60">
        <v>0</v>
      </c>
      <c r="O44" s="60">
        <v>0</v>
      </c>
      <c r="P44" s="60">
        <v>-3000000</v>
      </c>
      <c r="Q44" s="60">
        <v>-3000000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713695</v>
      </c>
      <c r="C45" s="22">
        <v>0</v>
      </c>
      <c r="D45" s="99">
        <v>-23</v>
      </c>
      <c r="E45" s="100">
        <v>10599971</v>
      </c>
      <c r="F45" s="100">
        <v>7942145</v>
      </c>
      <c r="G45" s="100">
        <v>4222567</v>
      </c>
      <c r="H45" s="100">
        <v>3505215</v>
      </c>
      <c r="I45" s="100">
        <v>3505215</v>
      </c>
      <c r="J45" s="100">
        <v>2978472</v>
      </c>
      <c r="K45" s="100">
        <v>-1407780</v>
      </c>
      <c r="L45" s="100">
        <v>8443979</v>
      </c>
      <c r="M45" s="100">
        <v>8443979</v>
      </c>
      <c r="N45" s="100">
        <v>-1028271</v>
      </c>
      <c r="O45" s="100">
        <v>-6229211</v>
      </c>
      <c r="P45" s="100">
        <v>2899773</v>
      </c>
      <c r="Q45" s="100">
        <v>2899773</v>
      </c>
      <c r="R45" s="100">
        <v>0</v>
      </c>
      <c r="S45" s="100">
        <v>0</v>
      </c>
      <c r="T45" s="100">
        <v>0</v>
      </c>
      <c r="U45" s="100">
        <v>0</v>
      </c>
      <c r="V45" s="100">
        <v>2899773</v>
      </c>
      <c r="W45" s="100">
        <v>5372353</v>
      </c>
      <c r="X45" s="100">
        <v>-2472580</v>
      </c>
      <c r="Y45" s="101">
        <v>-46.02</v>
      </c>
      <c r="Z45" s="102">
        <v>10599971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26813564</v>
      </c>
      <c r="C49" s="52">
        <v>0</v>
      </c>
      <c r="D49" s="129">
        <v>2118162</v>
      </c>
      <c r="E49" s="54">
        <v>1928093</v>
      </c>
      <c r="F49" s="54">
        <v>0</v>
      </c>
      <c r="G49" s="54">
        <v>0</v>
      </c>
      <c r="H49" s="54">
        <v>0</v>
      </c>
      <c r="I49" s="54">
        <v>2210850</v>
      </c>
      <c r="J49" s="54">
        <v>0</v>
      </c>
      <c r="K49" s="54">
        <v>0</v>
      </c>
      <c r="L49" s="54">
        <v>0</v>
      </c>
      <c r="M49" s="54">
        <v>102785351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135856020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-9389007</v>
      </c>
      <c r="C51" s="52">
        <v>0</v>
      </c>
      <c r="D51" s="129">
        <v>385053</v>
      </c>
      <c r="E51" s="54">
        <v>1320214</v>
      </c>
      <c r="F51" s="54">
        <v>0</v>
      </c>
      <c r="G51" s="54">
        <v>0</v>
      </c>
      <c r="H51" s="54">
        <v>0</v>
      </c>
      <c r="I51" s="54">
        <v>710492</v>
      </c>
      <c r="J51" s="54">
        <v>0</v>
      </c>
      <c r="K51" s="54">
        <v>0</v>
      </c>
      <c r="L51" s="54">
        <v>0</v>
      </c>
      <c r="M51" s="54">
        <v>1142571</v>
      </c>
      <c r="N51" s="54">
        <v>0</v>
      </c>
      <c r="O51" s="54">
        <v>0</v>
      </c>
      <c r="P51" s="54">
        <v>0</v>
      </c>
      <c r="Q51" s="54">
        <v>936432</v>
      </c>
      <c r="R51" s="54">
        <v>0</v>
      </c>
      <c r="S51" s="54">
        <v>0</v>
      </c>
      <c r="T51" s="54">
        <v>0</v>
      </c>
      <c r="U51" s="54">
        <v>0</v>
      </c>
      <c r="V51" s="54">
        <v>729878</v>
      </c>
      <c r="W51" s="54">
        <v>7729442</v>
      </c>
      <c r="X51" s="54">
        <v>3565075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32.53540527463677</v>
      </c>
      <c r="C58" s="5">
        <f>IF(C67=0,0,+(C76/C67)*100)</f>
        <v>0</v>
      </c>
      <c r="D58" s="6">
        <f aca="true" t="shared" si="6" ref="D58:Z58">IF(D67=0,0,+(D76/D67)*100)</f>
        <v>64.99999382970935</v>
      </c>
      <c r="E58" s="7">
        <f t="shared" si="6"/>
        <v>62.8387266802136</v>
      </c>
      <c r="F58" s="7">
        <f t="shared" si="6"/>
        <v>2.077876629041204</v>
      </c>
      <c r="G58" s="7">
        <f t="shared" si="6"/>
        <v>64.52933886524058</v>
      </c>
      <c r="H58" s="7">
        <f t="shared" si="6"/>
        <v>32.745659331450995</v>
      </c>
      <c r="I58" s="7">
        <f t="shared" si="6"/>
        <v>6.944006256438947</v>
      </c>
      <c r="J58" s="7">
        <f t="shared" si="6"/>
        <v>25.24084972664741</v>
      </c>
      <c r="K58" s="7">
        <f t="shared" si="6"/>
        <v>31.81742064800954</v>
      </c>
      <c r="L58" s="7">
        <f t="shared" si="6"/>
        <v>6.34113621371236</v>
      </c>
      <c r="M58" s="7">
        <f t="shared" si="6"/>
        <v>15.009250411150605</v>
      </c>
      <c r="N58" s="7">
        <f t="shared" si="6"/>
        <v>10.005389146663266</v>
      </c>
      <c r="O58" s="7">
        <f t="shared" si="6"/>
        <v>27.246991305994705</v>
      </c>
      <c r="P58" s="7">
        <f t="shared" si="6"/>
        <v>19.152347823039246</v>
      </c>
      <c r="Q58" s="7">
        <f t="shared" si="6"/>
        <v>18.223790154235207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11.72013902285275</v>
      </c>
      <c r="W58" s="7">
        <f t="shared" si="6"/>
        <v>65.00001628957293</v>
      </c>
      <c r="X58" s="7">
        <f t="shared" si="6"/>
        <v>0</v>
      </c>
      <c r="Y58" s="7">
        <f t="shared" si="6"/>
        <v>0</v>
      </c>
      <c r="Z58" s="8">
        <f t="shared" si="6"/>
        <v>62.8387266802136</v>
      </c>
    </row>
    <row r="59" spans="1:26" ht="12.75">
      <c r="A59" s="37" t="s">
        <v>31</v>
      </c>
      <c r="B59" s="9">
        <f aca="true" t="shared" si="7" ref="B59:Z66">IF(B68=0,0,+(B77/B68)*100)</f>
        <v>65.54766130419823</v>
      </c>
      <c r="C59" s="9">
        <f t="shared" si="7"/>
        <v>0</v>
      </c>
      <c r="D59" s="2">
        <f t="shared" si="7"/>
        <v>64.99997878346379</v>
      </c>
      <c r="E59" s="10">
        <f t="shared" si="7"/>
        <v>59.48720326864265</v>
      </c>
      <c r="F59" s="10">
        <f t="shared" si="7"/>
        <v>0.016904964431343813</v>
      </c>
      <c r="G59" s="10">
        <f t="shared" si="7"/>
        <v>0</v>
      </c>
      <c r="H59" s="10">
        <f t="shared" si="7"/>
        <v>-6.672389696452593</v>
      </c>
      <c r="I59" s="10">
        <f t="shared" si="7"/>
        <v>0.10989079147333425</v>
      </c>
      <c r="J59" s="10">
        <f t="shared" si="7"/>
        <v>191.42857142857144</v>
      </c>
      <c r="K59" s="10">
        <f t="shared" si="7"/>
        <v>3117.142857142857</v>
      </c>
      <c r="L59" s="10">
        <f t="shared" si="7"/>
        <v>256.94444444444446</v>
      </c>
      <c r="M59" s="10">
        <f t="shared" si="7"/>
        <v>945.774647887324</v>
      </c>
      <c r="N59" s="10">
        <f t="shared" si="7"/>
        <v>0</v>
      </c>
      <c r="O59" s="10">
        <f t="shared" si="7"/>
        <v>-0.0385951370127364</v>
      </c>
      <c r="P59" s="10">
        <f t="shared" si="7"/>
        <v>-0.02826651110061976</v>
      </c>
      <c r="Q59" s="10">
        <f t="shared" si="7"/>
        <v>-0.029586495990113395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0.12380045825377796</v>
      </c>
      <c r="W59" s="10">
        <f t="shared" si="7"/>
        <v>64.99999500787258</v>
      </c>
      <c r="X59" s="10">
        <f t="shared" si="7"/>
        <v>0</v>
      </c>
      <c r="Y59" s="10">
        <f t="shared" si="7"/>
        <v>0</v>
      </c>
      <c r="Z59" s="11">
        <f t="shared" si="7"/>
        <v>59.48720326864265</v>
      </c>
    </row>
    <row r="60" spans="1:26" ht="12.75">
      <c r="A60" s="38" t="s">
        <v>32</v>
      </c>
      <c r="B60" s="12">
        <f t="shared" si="7"/>
        <v>23.55538868261469</v>
      </c>
      <c r="C60" s="12">
        <f t="shared" si="7"/>
        <v>0</v>
      </c>
      <c r="D60" s="3">
        <f t="shared" si="7"/>
        <v>65.00000682870734</v>
      </c>
      <c r="E60" s="13">
        <f t="shared" si="7"/>
        <v>69.83459432809703</v>
      </c>
      <c r="F60" s="13">
        <f t="shared" si="7"/>
        <v>19.230612759196248</v>
      </c>
      <c r="G60" s="13">
        <f t="shared" si="7"/>
        <v>35.012472693673494</v>
      </c>
      <c r="H60" s="13">
        <f t="shared" si="7"/>
        <v>27.79679217483081</v>
      </c>
      <c r="I60" s="13">
        <f t="shared" si="7"/>
        <v>26.841891410914766</v>
      </c>
      <c r="J60" s="13">
        <f t="shared" si="7"/>
        <v>25.23867789862635</v>
      </c>
      <c r="K60" s="13">
        <f t="shared" si="7"/>
        <v>31.74892244455228</v>
      </c>
      <c r="L60" s="13">
        <f t="shared" si="7"/>
        <v>51.4126121519344</v>
      </c>
      <c r="M60" s="13">
        <f t="shared" si="7"/>
        <v>31.278600832060416</v>
      </c>
      <c r="N60" s="13">
        <f t="shared" si="7"/>
        <v>14.283719936911057</v>
      </c>
      <c r="O60" s="13">
        <f t="shared" si="7"/>
        <v>41.004289721350396</v>
      </c>
      <c r="P60" s="13">
        <f t="shared" si="7"/>
        <v>26.366502217393627</v>
      </c>
      <c r="Q60" s="13">
        <f t="shared" si="7"/>
        <v>26.176366215047093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28.019518429982433</v>
      </c>
      <c r="W60" s="13">
        <f t="shared" si="7"/>
        <v>65.00004097226557</v>
      </c>
      <c r="X60" s="13">
        <f t="shared" si="7"/>
        <v>0</v>
      </c>
      <c r="Y60" s="13">
        <f t="shared" si="7"/>
        <v>0</v>
      </c>
      <c r="Z60" s="14">
        <f t="shared" si="7"/>
        <v>69.83459432809703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65.00036818319144</v>
      </c>
      <c r="E61" s="13">
        <f t="shared" si="7"/>
        <v>227.36109305718043</v>
      </c>
      <c r="F61" s="13">
        <f t="shared" si="7"/>
        <v>90.06861965902858</v>
      </c>
      <c r="G61" s="13">
        <f t="shared" si="7"/>
        <v>-1715.0573902537253</v>
      </c>
      <c r="H61" s="13">
        <f t="shared" si="7"/>
        <v>96.31802172726822</v>
      </c>
      <c r="I61" s="13">
        <f t="shared" si="7"/>
        <v>332.3053862296392</v>
      </c>
      <c r="J61" s="13">
        <f t="shared" si="7"/>
        <v>97.15664958679035</v>
      </c>
      <c r="K61" s="13">
        <f t="shared" si="7"/>
        <v>158.90922138500179</v>
      </c>
      <c r="L61" s="13">
        <f t="shared" si="7"/>
        <v>-57.99873795000219</v>
      </c>
      <c r="M61" s="13">
        <f t="shared" si="7"/>
        <v>362.06530513656617</v>
      </c>
      <c r="N61" s="13">
        <f t="shared" si="7"/>
        <v>92.02033192479637</v>
      </c>
      <c r="O61" s="13">
        <f t="shared" si="7"/>
        <v>108.14722785408316</v>
      </c>
      <c r="P61" s="13">
        <f t="shared" si="7"/>
        <v>115.94320141357801</v>
      </c>
      <c r="Q61" s="13">
        <f t="shared" si="7"/>
        <v>108.22267679622027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189.31460435135799</v>
      </c>
      <c r="W61" s="13">
        <f t="shared" si="7"/>
        <v>65.00041291601289</v>
      </c>
      <c r="X61" s="13">
        <f t="shared" si="7"/>
        <v>0</v>
      </c>
      <c r="Y61" s="13">
        <f t="shared" si="7"/>
        <v>0</v>
      </c>
      <c r="Z61" s="14">
        <f t="shared" si="7"/>
        <v>227.36109305718043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64.99999842654334</v>
      </c>
      <c r="E62" s="13">
        <f t="shared" si="7"/>
        <v>60.67553630090367</v>
      </c>
      <c r="F62" s="13">
        <f t="shared" si="7"/>
        <v>16.63240149301335</v>
      </c>
      <c r="G62" s="13">
        <f t="shared" si="7"/>
        <v>12.629750028023764</v>
      </c>
      <c r="H62" s="13">
        <f t="shared" si="7"/>
        <v>27.06446279670512</v>
      </c>
      <c r="I62" s="13">
        <f t="shared" si="7"/>
        <v>18.492846248234482</v>
      </c>
      <c r="J62" s="13">
        <f t="shared" si="7"/>
        <v>16.108463368615165</v>
      </c>
      <c r="K62" s="13">
        <f t="shared" si="7"/>
        <v>22.40873957784939</v>
      </c>
      <c r="L62" s="13">
        <f t="shared" si="7"/>
        <v>33.06622844378108</v>
      </c>
      <c r="M62" s="13">
        <f t="shared" si="7"/>
        <v>21.188733563025934</v>
      </c>
      <c r="N62" s="13">
        <f t="shared" si="7"/>
        <v>14.835488580898454</v>
      </c>
      <c r="O62" s="13">
        <f t="shared" si="7"/>
        <v>29.706329014062284</v>
      </c>
      <c r="P62" s="13">
        <f t="shared" si="7"/>
        <v>18.03926291956289</v>
      </c>
      <c r="Q62" s="13">
        <f t="shared" si="7"/>
        <v>19.732582855635393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19.83835753557346</v>
      </c>
      <c r="W62" s="13">
        <f t="shared" si="7"/>
        <v>65.00001888148594</v>
      </c>
      <c r="X62" s="13">
        <f t="shared" si="7"/>
        <v>0</v>
      </c>
      <c r="Y62" s="13">
        <f t="shared" si="7"/>
        <v>0</v>
      </c>
      <c r="Z62" s="14">
        <f t="shared" si="7"/>
        <v>60.67553630090367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64.99997535083162</v>
      </c>
      <c r="E63" s="13">
        <f t="shared" si="7"/>
        <v>79.84087322079615</v>
      </c>
      <c r="F63" s="13">
        <f t="shared" si="7"/>
        <v>5.508458869052202</v>
      </c>
      <c r="G63" s="13">
        <f t="shared" si="7"/>
        <v>10.252198013986527</v>
      </c>
      <c r="H63" s="13">
        <f t="shared" si="7"/>
        <v>22.886633606273787</v>
      </c>
      <c r="I63" s="13">
        <f t="shared" si="7"/>
        <v>12.734030331224599</v>
      </c>
      <c r="J63" s="13">
        <f t="shared" si="7"/>
        <v>9.236842035617213</v>
      </c>
      <c r="K63" s="13">
        <f t="shared" si="7"/>
        <v>28.933505495238272</v>
      </c>
      <c r="L63" s="13">
        <f t="shared" si="7"/>
        <v>808.2896875564385</v>
      </c>
      <c r="M63" s="13">
        <f t="shared" si="7"/>
        <v>19.247022208455032</v>
      </c>
      <c r="N63" s="13">
        <f t="shared" si="7"/>
        <v>6.5645283854170176</v>
      </c>
      <c r="O63" s="13">
        <f t="shared" si="7"/>
        <v>13.326843220704035</v>
      </c>
      <c r="P63" s="13">
        <f t="shared" si="7"/>
        <v>18.803401593406225</v>
      </c>
      <c r="Q63" s="13">
        <f t="shared" si="7"/>
        <v>10.891354640755365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14.039720164472088</v>
      </c>
      <c r="W63" s="13">
        <f t="shared" si="7"/>
        <v>64.99998816839684</v>
      </c>
      <c r="X63" s="13">
        <f t="shared" si="7"/>
        <v>0</v>
      </c>
      <c r="Y63" s="13">
        <f t="shared" si="7"/>
        <v>0</v>
      </c>
      <c r="Z63" s="14">
        <f t="shared" si="7"/>
        <v>79.84087322079615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64.99991107027428</v>
      </c>
      <c r="E64" s="13">
        <f t="shared" si="7"/>
        <v>65.37480006196856</v>
      </c>
      <c r="F64" s="13">
        <f t="shared" si="7"/>
        <v>8.819253594615049</v>
      </c>
      <c r="G64" s="13">
        <f t="shared" si="7"/>
        <v>9.046802308666365</v>
      </c>
      <c r="H64" s="13">
        <f t="shared" si="7"/>
        <v>17.79463066048584</v>
      </c>
      <c r="I64" s="13">
        <f t="shared" si="7"/>
        <v>11.775465192245045</v>
      </c>
      <c r="J64" s="13">
        <f t="shared" si="7"/>
        <v>12.822907113030999</v>
      </c>
      <c r="K64" s="13">
        <f t="shared" si="7"/>
        <v>81.56116642958749</v>
      </c>
      <c r="L64" s="13">
        <f t="shared" si="7"/>
        <v>10.281160933051734</v>
      </c>
      <c r="M64" s="13">
        <f t="shared" si="7"/>
        <v>18.1624914343553</v>
      </c>
      <c r="N64" s="13">
        <f t="shared" si="7"/>
        <v>11.744286713209098</v>
      </c>
      <c r="O64" s="13">
        <f t="shared" si="7"/>
        <v>14.541308444563386</v>
      </c>
      <c r="P64" s="13">
        <f t="shared" si="7"/>
        <v>17.20955376173033</v>
      </c>
      <c r="Q64" s="13">
        <f t="shared" si="7"/>
        <v>14.485144837485445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14.770921547606674</v>
      </c>
      <c r="W64" s="13">
        <f t="shared" si="7"/>
        <v>65.00002013506602</v>
      </c>
      <c r="X64" s="13">
        <f t="shared" si="7"/>
        <v>0</v>
      </c>
      <c r="Y64" s="13">
        <f t="shared" si="7"/>
        <v>0</v>
      </c>
      <c r="Z64" s="14">
        <f t="shared" si="7"/>
        <v>65.37480006196856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64.99998678720262</v>
      </c>
      <c r="E66" s="16">
        <f t="shared" si="7"/>
        <v>55.806256906765505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64.99999365785658</v>
      </c>
      <c r="X66" s="16">
        <f t="shared" si="7"/>
        <v>0</v>
      </c>
      <c r="Y66" s="16">
        <f t="shared" si="7"/>
        <v>0</v>
      </c>
      <c r="Z66" s="17">
        <f t="shared" si="7"/>
        <v>55.806256906765505</v>
      </c>
    </row>
    <row r="67" spans="1:26" ht="12.75" hidden="1">
      <c r="A67" s="41" t="s">
        <v>286</v>
      </c>
      <c r="B67" s="24">
        <v>51915499</v>
      </c>
      <c r="C67" s="24"/>
      <c r="D67" s="25">
        <v>40516730</v>
      </c>
      <c r="E67" s="26">
        <v>42604003</v>
      </c>
      <c r="F67" s="26">
        <v>16499199</v>
      </c>
      <c r="G67" s="26">
        <v>798037</v>
      </c>
      <c r="H67" s="26">
        <v>1330613</v>
      </c>
      <c r="I67" s="26">
        <v>18627849</v>
      </c>
      <c r="J67" s="26">
        <v>2678226</v>
      </c>
      <c r="K67" s="26">
        <v>1576520</v>
      </c>
      <c r="L67" s="26">
        <v>6218302</v>
      </c>
      <c r="M67" s="26">
        <v>10473048</v>
      </c>
      <c r="N67" s="26">
        <v>3262112</v>
      </c>
      <c r="O67" s="26">
        <v>2724521</v>
      </c>
      <c r="P67" s="26">
        <v>2396667</v>
      </c>
      <c r="Q67" s="26">
        <v>8383300</v>
      </c>
      <c r="R67" s="26"/>
      <c r="S67" s="26"/>
      <c r="T67" s="26"/>
      <c r="U67" s="26"/>
      <c r="V67" s="26">
        <v>37484197</v>
      </c>
      <c r="W67" s="26">
        <v>30387537</v>
      </c>
      <c r="X67" s="26"/>
      <c r="Y67" s="25"/>
      <c r="Z67" s="27">
        <v>42604003</v>
      </c>
    </row>
    <row r="68" spans="1:26" ht="12.75" hidden="1">
      <c r="A68" s="37" t="s">
        <v>31</v>
      </c>
      <c r="B68" s="19">
        <v>16256133</v>
      </c>
      <c r="C68" s="19"/>
      <c r="D68" s="20">
        <v>12018927</v>
      </c>
      <c r="E68" s="21">
        <v>13865572</v>
      </c>
      <c r="F68" s="21">
        <v>14729401</v>
      </c>
      <c r="G68" s="21">
        <v>-672776</v>
      </c>
      <c r="H68" s="21">
        <v>-191041</v>
      </c>
      <c r="I68" s="21">
        <v>13865584</v>
      </c>
      <c r="J68" s="21">
        <v>35</v>
      </c>
      <c r="K68" s="21">
        <v>35</v>
      </c>
      <c r="L68" s="21">
        <v>72</v>
      </c>
      <c r="M68" s="21">
        <v>142</v>
      </c>
      <c r="N68" s="21">
        <v>-153</v>
      </c>
      <c r="O68" s="21">
        <v>-49229</v>
      </c>
      <c r="P68" s="21">
        <v>-332549</v>
      </c>
      <c r="Q68" s="21">
        <v>-381931</v>
      </c>
      <c r="R68" s="21"/>
      <c r="S68" s="21"/>
      <c r="T68" s="21"/>
      <c r="U68" s="21"/>
      <c r="V68" s="21">
        <v>13483795</v>
      </c>
      <c r="W68" s="21">
        <v>9014193</v>
      </c>
      <c r="X68" s="21"/>
      <c r="Y68" s="20"/>
      <c r="Z68" s="23">
        <v>13865572</v>
      </c>
    </row>
    <row r="69" spans="1:26" ht="12.75" hidden="1">
      <c r="A69" s="38" t="s">
        <v>32</v>
      </c>
      <c r="B69" s="19">
        <v>26471238</v>
      </c>
      <c r="C69" s="19"/>
      <c r="D69" s="20">
        <v>19037278</v>
      </c>
      <c r="E69" s="21">
        <v>17719344</v>
      </c>
      <c r="F69" s="21">
        <v>1769798</v>
      </c>
      <c r="G69" s="21">
        <v>1470813</v>
      </c>
      <c r="H69" s="21">
        <v>1521654</v>
      </c>
      <c r="I69" s="21">
        <v>4762265</v>
      </c>
      <c r="J69" s="21">
        <v>2678191</v>
      </c>
      <c r="K69" s="21">
        <v>1576485</v>
      </c>
      <c r="L69" s="21">
        <v>766594</v>
      </c>
      <c r="M69" s="21">
        <v>5021270</v>
      </c>
      <c r="N69" s="21">
        <v>2285028</v>
      </c>
      <c r="O69" s="21">
        <v>1810374</v>
      </c>
      <c r="P69" s="21">
        <v>1740557</v>
      </c>
      <c r="Q69" s="21">
        <v>5835959</v>
      </c>
      <c r="R69" s="21"/>
      <c r="S69" s="21"/>
      <c r="T69" s="21"/>
      <c r="U69" s="21"/>
      <c r="V69" s="21">
        <v>15619494</v>
      </c>
      <c r="W69" s="21">
        <v>14277951</v>
      </c>
      <c r="X69" s="21"/>
      <c r="Y69" s="20"/>
      <c r="Z69" s="23">
        <v>17719344</v>
      </c>
    </row>
    <row r="70" spans="1:26" ht="12.75" hidden="1">
      <c r="A70" s="39" t="s">
        <v>103</v>
      </c>
      <c r="B70" s="19">
        <v>2033461</v>
      </c>
      <c r="C70" s="19"/>
      <c r="D70" s="20">
        <v>1453081</v>
      </c>
      <c r="E70" s="21">
        <v>415422</v>
      </c>
      <c r="F70" s="21">
        <v>89333</v>
      </c>
      <c r="G70" s="21">
        <v>-19864</v>
      </c>
      <c r="H70" s="21">
        <v>80636</v>
      </c>
      <c r="I70" s="21">
        <v>150105</v>
      </c>
      <c r="J70" s="21">
        <v>367489</v>
      </c>
      <c r="K70" s="21">
        <v>41805</v>
      </c>
      <c r="L70" s="21">
        <v>-251971</v>
      </c>
      <c r="M70" s="21">
        <v>157323</v>
      </c>
      <c r="N70" s="21">
        <v>65316</v>
      </c>
      <c r="O70" s="21">
        <v>393594</v>
      </c>
      <c r="P70" s="21">
        <v>140919</v>
      </c>
      <c r="Q70" s="21">
        <v>599829</v>
      </c>
      <c r="R70" s="21"/>
      <c r="S70" s="21"/>
      <c r="T70" s="21"/>
      <c r="U70" s="21"/>
      <c r="V70" s="21">
        <v>907257</v>
      </c>
      <c r="W70" s="21">
        <v>1089810</v>
      </c>
      <c r="X70" s="21"/>
      <c r="Y70" s="20"/>
      <c r="Z70" s="23">
        <v>415422</v>
      </c>
    </row>
    <row r="71" spans="1:26" ht="12.75" hidden="1">
      <c r="A71" s="39" t="s">
        <v>104</v>
      </c>
      <c r="B71" s="19">
        <v>11765315</v>
      </c>
      <c r="C71" s="19"/>
      <c r="D71" s="20">
        <v>9533151</v>
      </c>
      <c r="E71" s="21">
        <v>10212597</v>
      </c>
      <c r="F71" s="21">
        <v>928056</v>
      </c>
      <c r="G71" s="21">
        <v>802890</v>
      </c>
      <c r="H71" s="21">
        <v>750619</v>
      </c>
      <c r="I71" s="21">
        <v>2481565</v>
      </c>
      <c r="J71" s="21">
        <v>1194099</v>
      </c>
      <c r="K71" s="21">
        <v>1097902</v>
      </c>
      <c r="L71" s="21">
        <v>397971</v>
      </c>
      <c r="M71" s="21">
        <v>2689972</v>
      </c>
      <c r="N71" s="21">
        <v>1118433</v>
      </c>
      <c r="O71" s="21">
        <v>709842</v>
      </c>
      <c r="P71" s="21">
        <v>946491</v>
      </c>
      <c r="Q71" s="21">
        <v>2774766</v>
      </c>
      <c r="R71" s="21"/>
      <c r="S71" s="21"/>
      <c r="T71" s="21"/>
      <c r="U71" s="21"/>
      <c r="V71" s="21">
        <v>7946303</v>
      </c>
      <c r="W71" s="21">
        <v>7149861</v>
      </c>
      <c r="X71" s="21"/>
      <c r="Y71" s="20"/>
      <c r="Z71" s="23">
        <v>10212597</v>
      </c>
    </row>
    <row r="72" spans="1:26" ht="12.75" hidden="1">
      <c r="A72" s="39" t="s">
        <v>105</v>
      </c>
      <c r="B72" s="19">
        <v>8580251</v>
      </c>
      <c r="C72" s="19"/>
      <c r="D72" s="20">
        <v>5071165</v>
      </c>
      <c r="E72" s="21">
        <v>4128532</v>
      </c>
      <c r="F72" s="21">
        <v>350697</v>
      </c>
      <c r="G72" s="21">
        <v>326886</v>
      </c>
      <c r="H72" s="21">
        <v>329498</v>
      </c>
      <c r="I72" s="21">
        <v>1007081</v>
      </c>
      <c r="J72" s="21">
        <v>755702</v>
      </c>
      <c r="K72" s="21">
        <v>329922</v>
      </c>
      <c r="L72" s="21">
        <v>5537</v>
      </c>
      <c r="M72" s="21">
        <v>1091161</v>
      </c>
      <c r="N72" s="21">
        <v>740891</v>
      </c>
      <c r="O72" s="21">
        <v>348222</v>
      </c>
      <c r="P72" s="21">
        <v>297978</v>
      </c>
      <c r="Q72" s="21">
        <v>1387091</v>
      </c>
      <c r="R72" s="21"/>
      <c r="S72" s="21"/>
      <c r="T72" s="21"/>
      <c r="U72" s="21"/>
      <c r="V72" s="21">
        <v>3485333</v>
      </c>
      <c r="W72" s="21">
        <v>3803373</v>
      </c>
      <c r="X72" s="21"/>
      <c r="Y72" s="20"/>
      <c r="Z72" s="23">
        <v>4128532</v>
      </c>
    </row>
    <row r="73" spans="1:26" ht="12.75" hidden="1">
      <c r="A73" s="39" t="s">
        <v>106</v>
      </c>
      <c r="B73" s="19">
        <v>4092211</v>
      </c>
      <c r="C73" s="19"/>
      <c r="D73" s="20">
        <v>2979881</v>
      </c>
      <c r="E73" s="21">
        <v>2962793</v>
      </c>
      <c r="F73" s="21">
        <v>401712</v>
      </c>
      <c r="G73" s="21">
        <v>360901</v>
      </c>
      <c r="H73" s="21">
        <v>360901</v>
      </c>
      <c r="I73" s="21">
        <v>1123514</v>
      </c>
      <c r="J73" s="21">
        <v>360901</v>
      </c>
      <c r="K73" s="21">
        <v>106856</v>
      </c>
      <c r="L73" s="21">
        <v>615057</v>
      </c>
      <c r="M73" s="21">
        <v>1082814</v>
      </c>
      <c r="N73" s="21">
        <v>360388</v>
      </c>
      <c r="O73" s="21">
        <v>358716</v>
      </c>
      <c r="P73" s="21">
        <v>355169</v>
      </c>
      <c r="Q73" s="21">
        <v>1074273</v>
      </c>
      <c r="R73" s="21"/>
      <c r="S73" s="21"/>
      <c r="T73" s="21"/>
      <c r="U73" s="21"/>
      <c r="V73" s="21">
        <v>3280601</v>
      </c>
      <c r="W73" s="21">
        <v>2234907</v>
      </c>
      <c r="X73" s="21"/>
      <c r="Y73" s="20"/>
      <c r="Z73" s="23">
        <v>2962793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9188128</v>
      </c>
      <c r="C75" s="28"/>
      <c r="D75" s="29">
        <v>9460525</v>
      </c>
      <c r="E75" s="30">
        <v>11019087</v>
      </c>
      <c r="F75" s="30"/>
      <c r="G75" s="30"/>
      <c r="H75" s="30"/>
      <c r="I75" s="30"/>
      <c r="J75" s="30"/>
      <c r="K75" s="30"/>
      <c r="L75" s="30">
        <v>5451636</v>
      </c>
      <c r="M75" s="30">
        <v>5451636</v>
      </c>
      <c r="N75" s="30">
        <v>977237</v>
      </c>
      <c r="O75" s="30">
        <v>963376</v>
      </c>
      <c r="P75" s="30">
        <v>988659</v>
      </c>
      <c r="Q75" s="30">
        <v>2929272</v>
      </c>
      <c r="R75" s="30"/>
      <c r="S75" s="30"/>
      <c r="T75" s="30"/>
      <c r="U75" s="30"/>
      <c r="V75" s="30">
        <v>8380908</v>
      </c>
      <c r="W75" s="30">
        <v>7095393</v>
      </c>
      <c r="X75" s="30"/>
      <c r="Y75" s="29"/>
      <c r="Z75" s="31">
        <v>11019087</v>
      </c>
    </row>
    <row r="76" spans="1:26" ht="12.75" hidden="1">
      <c r="A76" s="42" t="s">
        <v>287</v>
      </c>
      <c r="B76" s="32">
        <v>16890918</v>
      </c>
      <c r="C76" s="32"/>
      <c r="D76" s="33">
        <v>26335872</v>
      </c>
      <c r="E76" s="34">
        <v>26771813</v>
      </c>
      <c r="F76" s="34">
        <v>342833</v>
      </c>
      <c r="G76" s="34">
        <v>514968</v>
      </c>
      <c r="H76" s="34">
        <v>435718</v>
      </c>
      <c r="I76" s="34">
        <v>1293519</v>
      </c>
      <c r="J76" s="34">
        <v>676007</v>
      </c>
      <c r="K76" s="34">
        <v>501608</v>
      </c>
      <c r="L76" s="34">
        <v>394311</v>
      </c>
      <c r="M76" s="34">
        <v>1571926</v>
      </c>
      <c r="N76" s="34">
        <v>326387</v>
      </c>
      <c r="O76" s="34">
        <v>742350</v>
      </c>
      <c r="P76" s="34">
        <v>459018</v>
      </c>
      <c r="Q76" s="34">
        <v>1527755</v>
      </c>
      <c r="R76" s="34"/>
      <c r="S76" s="34"/>
      <c r="T76" s="34"/>
      <c r="U76" s="34"/>
      <c r="V76" s="34">
        <v>4393200</v>
      </c>
      <c r="W76" s="34">
        <v>19751904</v>
      </c>
      <c r="X76" s="34"/>
      <c r="Y76" s="33"/>
      <c r="Z76" s="35">
        <v>26771813</v>
      </c>
    </row>
    <row r="77" spans="1:26" ht="12.75" hidden="1">
      <c r="A77" s="37" t="s">
        <v>31</v>
      </c>
      <c r="B77" s="19">
        <v>10655515</v>
      </c>
      <c r="C77" s="19"/>
      <c r="D77" s="20">
        <v>7812300</v>
      </c>
      <c r="E77" s="21">
        <v>8248241</v>
      </c>
      <c r="F77" s="21">
        <v>2490</v>
      </c>
      <c r="G77" s="21"/>
      <c r="H77" s="21">
        <v>12747</v>
      </c>
      <c r="I77" s="21">
        <v>15237</v>
      </c>
      <c r="J77" s="21">
        <v>67</v>
      </c>
      <c r="K77" s="21">
        <v>1091</v>
      </c>
      <c r="L77" s="21">
        <v>185</v>
      </c>
      <c r="M77" s="21">
        <v>1343</v>
      </c>
      <c r="N77" s="21"/>
      <c r="O77" s="21">
        <v>19</v>
      </c>
      <c r="P77" s="21">
        <v>94</v>
      </c>
      <c r="Q77" s="21">
        <v>113</v>
      </c>
      <c r="R77" s="21"/>
      <c r="S77" s="21"/>
      <c r="T77" s="21"/>
      <c r="U77" s="21"/>
      <c r="V77" s="21">
        <v>16693</v>
      </c>
      <c r="W77" s="21">
        <v>5859225</v>
      </c>
      <c r="X77" s="21"/>
      <c r="Y77" s="20"/>
      <c r="Z77" s="23">
        <v>8248241</v>
      </c>
    </row>
    <row r="78" spans="1:26" ht="12.75" hidden="1">
      <c r="A78" s="38" t="s">
        <v>32</v>
      </c>
      <c r="B78" s="19">
        <v>6235403</v>
      </c>
      <c r="C78" s="19"/>
      <c r="D78" s="20">
        <v>12374232</v>
      </c>
      <c r="E78" s="21">
        <v>12374232</v>
      </c>
      <c r="F78" s="21">
        <v>340343</v>
      </c>
      <c r="G78" s="21">
        <v>514968</v>
      </c>
      <c r="H78" s="21">
        <v>422971</v>
      </c>
      <c r="I78" s="21">
        <v>1278282</v>
      </c>
      <c r="J78" s="21">
        <v>675940</v>
      </c>
      <c r="K78" s="21">
        <v>500517</v>
      </c>
      <c r="L78" s="21">
        <v>394126</v>
      </c>
      <c r="M78" s="21">
        <v>1570583</v>
      </c>
      <c r="N78" s="21">
        <v>326387</v>
      </c>
      <c r="O78" s="21">
        <v>742331</v>
      </c>
      <c r="P78" s="21">
        <v>458924</v>
      </c>
      <c r="Q78" s="21">
        <v>1527642</v>
      </c>
      <c r="R78" s="21"/>
      <c r="S78" s="21"/>
      <c r="T78" s="21"/>
      <c r="U78" s="21"/>
      <c r="V78" s="21">
        <v>4376507</v>
      </c>
      <c r="W78" s="21">
        <v>9280674</v>
      </c>
      <c r="X78" s="21"/>
      <c r="Y78" s="20"/>
      <c r="Z78" s="23">
        <v>12374232</v>
      </c>
    </row>
    <row r="79" spans="1:26" ht="12.75" hidden="1">
      <c r="A79" s="39" t="s">
        <v>103</v>
      </c>
      <c r="B79" s="19"/>
      <c r="C79" s="19"/>
      <c r="D79" s="20">
        <v>944508</v>
      </c>
      <c r="E79" s="21">
        <v>944508</v>
      </c>
      <c r="F79" s="21">
        <v>80461</v>
      </c>
      <c r="G79" s="21">
        <v>340679</v>
      </c>
      <c r="H79" s="21">
        <v>77667</v>
      </c>
      <c r="I79" s="21">
        <v>498807</v>
      </c>
      <c r="J79" s="21">
        <v>357040</v>
      </c>
      <c r="K79" s="21">
        <v>66432</v>
      </c>
      <c r="L79" s="21">
        <v>146140</v>
      </c>
      <c r="M79" s="21">
        <v>569612</v>
      </c>
      <c r="N79" s="21">
        <v>60104</v>
      </c>
      <c r="O79" s="21">
        <v>425661</v>
      </c>
      <c r="P79" s="21">
        <v>163386</v>
      </c>
      <c r="Q79" s="21">
        <v>649151</v>
      </c>
      <c r="R79" s="21"/>
      <c r="S79" s="21"/>
      <c r="T79" s="21"/>
      <c r="U79" s="21"/>
      <c r="V79" s="21">
        <v>1717570</v>
      </c>
      <c r="W79" s="21">
        <v>708381</v>
      </c>
      <c r="X79" s="21"/>
      <c r="Y79" s="20"/>
      <c r="Z79" s="23">
        <v>944508</v>
      </c>
    </row>
    <row r="80" spans="1:26" ht="12.75" hidden="1">
      <c r="A80" s="39" t="s">
        <v>104</v>
      </c>
      <c r="B80" s="19"/>
      <c r="C80" s="19"/>
      <c r="D80" s="20">
        <v>6196548</v>
      </c>
      <c r="E80" s="21">
        <v>6196548</v>
      </c>
      <c r="F80" s="21">
        <v>154358</v>
      </c>
      <c r="G80" s="21">
        <v>101403</v>
      </c>
      <c r="H80" s="21">
        <v>203151</v>
      </c>
      <c r="I80" s="21">
        <v>458912</v>
      </c>
      <c r="J80" s="21">
        <v>192351</v>
      </c>
      <c r="K80" s="21">
        <v>246026</v>
      </c>
      <c r="L80" s="21">
        <v>131594</v>
      </c>
      <c r="M80" s="21">
        <v>569971</v>
      </c>
      <c r="N80" s="21">
        <v>165925</v>
      </c>
      <c r="O80" s="21">
        <v>210868</v>
      </c>
      <c r="P80" s="21">
        <v>170740</v>
      </c>
      <c r="Q80" s="21">
        <v>547533</v>
      </c>
      <c r="R80" s="21"/>
      <c r="S80" s="21"/>
      <c r="T80" s="21"/>
      <c r="U80" s="21"/>
      <c r="V80" s="21">
        <v>1576416</v>
      </c>
      <c r="W80" s="21">
        <v>4647411</v>
      </c>
      <c r="X80" s="21"/>
      <c r="Y80" s="20"/>
      <c r="Z80" s="23">
        <v>6196548</v>
      </c>
    </row>
    <row r="81" spans="1:26" ht="12.75" hidden="1">
      <c r="A81" s="39" t="s">
        <v>105</v>
      </c>
      <c r="B81" s="19"/>
      <c r="C81" s="19"/>
      <c r="D81" s="20">
        <v>3296256</v>
      </c>
      <c r="E81" s="21">
        <v>3296256</v>
      </c>
      <c r="F81" s="21">
        <v>19318</v>
      </c>
      <c r="G81" s="21">
        <v>33513</v>
      </c>
      <c r="H81" s="21">
        <v>75411</v>
      </c>
      <c r="I81" s="21">
        <v>128242</v>
      </c>
      <c r="J81" s="21">
        <v>69803</v>
      </c>
      <c r="K81" s="21">
        <v>95458</v>
      </c>
      <c r="L81" s="21">
        <v>44755</v>
      </c>
      <c r="M81" s="21">
        <v>210016</v>
      </c>
      <c r="N81" s="21">
        <v>48636</v>
      </c>
      <c r="O81" s="21">
        <v>46407</v>
      </c>
      <c r="P81" s="21">
        <v>56030</v>
      </c>
      <c r="Q81" s="21">
        <v>151073</v>
      </c>
      <c r="R81" s="21"/>
      <c r="S81" s="21"/>
      <c r="T81" s="21"/>
      <c r="U81" s="21"/>
      <c r="V81" s="21">
        <v>489331</v>
      </c>
      <c r="W81" s="21">
        <v>2472192</v>
      </c>
      <c r="X81" s="21"/>
      <c r="Y81" s="20"/>
      <c r="Z81" s="23">
        <v>3296256</v>
      </c>
    </row>
    <row r="82" spans="1:26" ht="12.75" hidden="1">
      <c r="A82" s="39" t="s">
        <v>106</v>
      </c>
      <c r="B82" s="19"/>
      <c r="C82" s="19"/>
      <c r="D82" s="20">
        <v>1936920</v>
      </c>
      <c r="E82" s="21">
        <v>1936920</v>
      </c>
      <c r="F82" s="21">
        <v>35428</v>
      </c>
      <c r="G82" s="21">
        <v>32650</v>
      </c>
      <c r="H82" s="21">
        <v>64221</v>
      </c>
      <c r="I82" s="21">
        <v>132299</v>
      </c>
      <c r="J82" s="21">
        <v>46278</v>
      </c>
      <c r="K82" s="21">
        <v>87153</v>
      </c>
      <c r="L82" s="21">
        <v>63235</v>
      </c>
      <c r="M82" s="21">
        <v>196666</v>
      </c>
      <c r="N82" s="21">
        <v>42325</v>
      </c>
      <c r="O82" s="21">
        <v>52162</v>
      </c>
      <c r="P82" s="21">
        <v>61123</v>
      </c>
      <c r="Q82" s="21">
        <v>155610</v>
      </c>
      <c r="R82" s="21"/>
      <c r="S82" s="21"/>
      <c r="T82" s="21"/>
      <c r="U82" s="21"/>
      <c r="V82" s="21">
        <v>484575</v>
      </c>
      <c r="W82" s="21">
        <v>1452690</v>
      </c>
      <c r="X82" s="21"/>
      <c r="Y82" s="20"/>
      <c r="Z82" s="23">
        <v>1936920</v>
      </c>
    </row>
    <row r="83" spans="1:26" ht="12.75" hidden="1">
      <c r="A83" s="39" t="s">
        <v>107</v>
      </c>
      <c r="B83" s="19">
        <v>6235403</v>
      </c>
      <c r="C83" s="19"/>
      <c r="D83" s="20"/>
      <c r="E83" s="21"/>
      <c r="F83" s="21">
        <v>50778</v>
      </c>
      <c r="G83" s="21">
        <v>6723</v>
      </c>
      <c r="H83" s="21">
        <v>2521</v>
      </c>
      <c r="I83" s="21">
        <v>60022</v>
      </c>
      <c r="J83" s="21">
        <v>10468</v>
      </c>
      <c r="K83" s="21">
        <v>5448</v>
      </c>
      <c r="L83" s="21">
        <v>8402</v>
      </c>
      <c r="M83" s="21">
        <v>24318</v>
      </c>
      <c r="N83" s="21">
        <v>9397</v>
      </c>
      <c r="O83" s="21">
        <v>7233</v>
      </c>
      <c r="P83" s="21">
        <v>7645</v>
      </c>
      <c r="Q83" s="21">
        <v>24275</v>
      </c>
      <c r="R83" s="21"/>
      <c r="S83" s="21"/>
      <c r="T83" s="21"/>
      <c r="U83" s="21"/>
      <c r="V83" s="21">
        <v>108615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6149340</v>
      </c>
      <c r="E84" s="30">
        <v>6149340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4612005</v>
      </c>
      <c r="X84" s="30"/>
      <c r="Y84" s="29"/>
      <c r="Z84" s="31">
        <v>6149340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319222</v>
      </c>
      <c r="D5" s="357">
        <f t="shared" si="0"/>
        <v>0</v>
      </c>
      <c r="E5" s="356">
        <f t="shared" si="0"/>
        <v>5319787</v>
      </c>
      <c r="F5" s="358">
        <f t="shared" si="0"/>
        <v>6408000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4806000</v>
      </c>
      <c r="Y5" s="358">
        <f t="shared" si="0"/>
        <v>-4806000</v>
      </c>
      <c r="Z5" s="359">
        <f>+IF(X5&lt;&gt;0,+(Y5/X5)*100,0)</f>
        <v>-100</v>
      </c>
      <c r="AA5" s="360">
        <f>+AA6+AA8+AA11+AA13+AA15</f>
        <v>6408000</v>
      </c>
    </row>
    <row r="6" spans="1:27" ht="12.75">
      <c r="A6" s="361" t="s">
        <v>205</v>
      </c>
      <c r="B6" s="142"/>
      <c r="C6" s="60">
        <f>+C7</f>
        <v>38600</v>
      </c>
      <c r="D6" s="340">
        <f aca="true" t="shared" si="1" ref="D6:AA6">+D7</f>
        <v>0</v>
      </c>
      <c r="E6" s="60">
        <f t="shared" si="1"/>
        <v>218000</v>
      </c>
      <c r="F6" s="59">
        <f t="shared" si="1"/>
        <v>129000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96750</v>
      </c>
      <c r="Y6" s="59">
        <f t="shared" si="1"/>
        <v>-96750</v>
      </c>
      <c r="Z6" s="61">
        <f>+IF(X6&lt;&gt;0,+(Y6/X6)*100,0)</f>
        <v>-100</v>
      </c>
      <c r="AA6" s="62">
        <f t="shared" si="1"/>
        <v>129000</v>
      </c>
    </row>
    <row r="7" spans="1:27" ht="12.75">
      <c r="A7" s="291" t="s">
        <v>229</v>
      </c>
      <c r="B7" s="142"/>
      <c r="C7" s="60">
        <v>38600</v>
      </c>
      <c r="D7" s="340"/>
      <c r="E7" s="60">
        <v>218000</v>
      </c>
      <c r="F7" s="59">
        <v>129000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96750</v>
      </c>
      <c r="Y7" s="59">
        <v>-96750</v>
      </c>
      <c r="Z7" s="61">
        <v>-100</v>
      </c>
      <c r="AA7" s="62">
        <v>129000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375000</v>
      </c>
      <c r="Y8" s="59">
        <f t="shared" si="2"/>
        <v>-375000</v>
      </c>
      <c r="Z8" s="61">
        <f>+IF(X8&lt;&gt;0,+(Y8/X8)*100,0)</f>
        <v>-100</v>
      </c>
      <c r="AA8" s="62">
        <f>SUM(AA9:AA10)</f>
        <v>500000</v>
      </c>
    </row>
    <row r="9" spans="1:27" ht="12.75">
      <c r="A9" s="291" t="s">
        <v>230</v>
      </c>
      <c r="B9" s="142"/>
      <c r="C9" s="60"/>
      <c r="D9" s="340"/>
      <c r="E9" s="60"/>
      <c r="F9" s="59">
        <v>500000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375000</v>
      </c>
      <c r="Y9" s="59">
        <v>-375000</v>
      </c>
      <c r="Z9" s="61">
        <v>-100</v>
      </c>
      <c r="AA9" s="62">
        <v>500000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168640</v>
      </c>
      <c r="D11" s="363">
        <f aca="true" t="shared" si="3" ref="D11:AA11">+D12</f>
        <v>0</v>
      </c>
      <c r="E11" s="362">
        <f t="shared" si="3"/>
        <v>3702640</v>
      </c>
      <c r="F11" s="364">
        <f t="shared" si="3"/>
        <v>3823000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2867250</v>
      </c>
      <c r="Y11" s="364">
        <f t="shared" si="3"/>
        <v>-2867250</v>
      </c>
      <c r="Z11" s="365">
        <f>+IF(X11&lt;&gt;0,+(Y11/X11)*100,0)</f>
        <v>-100</v>
      </c>
      <c r="AA11" s="366">
        <f t="shared" si="3"/>
        <v>3823000</v>
      </c>
    </row>
    <row r="12" spans="1:27" ht="12.75">
      <c r="A12" s="291" t="s">
        <v>232</v>
      </c>
      <c r="B12" s="136"/>
      <c r="C12" s="60">
        <v>168640</v>
      </c>
      <c r="D12" s="340"/>
      <c r="E12" s="60">
        <v>3702640</v>
      </c>
      <c r="F12" s="59">
        <v>3823000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2867250</v>
      </c>
      <c r="Y12" s="59">
        <v>-2867250</v>
      </c>
      <c r="Z12" s="61">
        <v>-100</v>
      </c>
      <c r="AA12" s="62">
        <v>3823000</v>
      </c>
    </row>
    <row r="13" spans="1:27" ht="12.75">
      <c r="A13" s="361" t="s">
        <v>208</v>
      </c>
      <c r="B13" s="136"/>
      <c r="C13" s="275">
        <f>+C14</f>
        <v>111982</v>
      </c>
      <c r="D13" s="341">
        <f aca="true" t="shared" si="4" ref="D13:AA13">+D14</f>
        <v>0</v>
      </c>
      <c r="E13" s="275">
        <f t="shared" si="4"/>
        <v>1399147</v>
      </c>
      <c r="F13" s="342">
        <f t="shared" si="4"/>
        <v>1709000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1281750</v>
      </c>
      <c r="Y13" s="342">
        <f t="shared" si="4"/>
        <v>-1281750</v>
      </c>
      <c r="Z13" s="335">
        <f>+IF(X13&lt;&gt;0,+(Y13/X13)*100,0)</f>
        <v>-100</v>
      </c>
      <c r="AA13" s="273">
        <f t="shared" si="4"/>
        <v>1709000</v>
      </c>
    </row>
    <row r="14" spans="1:27" ht="12.75">
      <c r="A14" s="291" t="s">
        <v>233</v>
      </c>
      <c r="B14" s="136"/>
      <c r="C14" s="60">
        <v>111982</v>
      </c>
      <c r="D14" s="340"/>
      <c r="E14" s="60">
        <v>1399147</v>
      </c>
      <c r="F14" s="59">
        <v>1709000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1281750</v>
      </c>
      <c r="Y14" s="59">
        <v>-1281750</v>
      </c>
      <c r="Z14" s="61">
        <v>-100</v>
      </c>
      <c r="AA14" s="62">
        <v>1709000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247000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185250</v>
      </c>
      <c r="Y15" s="59">
        <f t="shared" si="5"/>
        <v>-185250</v>
      </c>
      <c r="Z15" s="61">
        <f>+IF(X15&lt;&gt;0,+(Y15/X15)*100,0)</f>
        <v>-100</v>
      </c>
      <c r="AA15" s="62">
        <f>SUM(AA16:AA20)</f>
        <v>247000</v>
      </c>
    </row>
    <row r="16" spans="1:27" ht="12.75">
      <c r="A16" s="291" t="s">
        <v>234</v>
      </c>
      <c r="B16" s="300"/>
      <c r="C16" s="60"/>
      <c r="D16" s="340"/>
      <c r="E16" s="60"/>
      <c r="F16" s="59">
        <v>247000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185250</v>
      </c>
      <c r="Y16" s="59">
        <v>-185250</v>
      </c>
      <c r="Z16" s="61">
        <v>-100</v>
      </c>
      <c r="AA16" s="62">
        <v>247000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6455</v>
      </c>
      <c r="D22" s="344">
        <f t="shared" si="6"/>
        <v>0</v>
      </c>
      <c r="E22" s="343">
        <f t="shared" si="6"/>
        <v>367000</v>
      </c>
      <c r="F22" s="345">
        <f t="shared" si="6"/>
        <v>295000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221250</v>
      </c>
      <c r="Y22" s="345">
        <f t="shared" si="6"/>
        <v>-221250</v>
      </c>
      <c r="Z22" s="336">
        <f>+IF(X22&lt;&gt;0,+(Y22/X22)*100,0)</f>
        <v>-100</v>
      </c>
      <c r="AA22" s="350">
        <f>SUM(AA23:AA32)</f>
        <v>295000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72000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6455</v>
      </c>
      <c r="D25" s="340"/>
      <c r="E25" s="60">
        <v>270000</v>
      </c>
      <c r="F25" s="59">
        <v>270000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202500</v>
      </c>
      <c r="Y25" s="59">
        <v>-202500</v>
      </c>
      <c r="Z25" s="61">
        <v>-100</v>
      </c>
      <c r="AA25" s="62">
        <v>270000</v>
      </c>
    </row>
    <row r="26" spans="1:27" ht="12.75">
      <c r="A26" s="361" t="s">
        <v>240</v>
      </c>
      <c r="B26" s="302"/>
      <c r="C26" s="362"/>
      <c r="D26" s="363"/>
      <c r="E26" s="362">
        <v>25000</v>
      </c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>
        <v>25000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18750</v>
      </c>
      <c r="Y32" s="59">
        <v>-18750</v>
      </c>
      <c r="Z32" s="61">
        <v>-100</v>
      </c>
      <c r="AA32" s="62">
        <v>25000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702182</v>
      </c>
      <c r="D40" s="344">
        <f t="shared" si="9"/>
        <v>0</v>
      </c>
      <c r="E40" s="343">
        <f t="shared" si="9"/>
        <v>1248000</v>
      </c>
      <c r="F40" s="345">
        <f t="shared" si="9"/>
        <v>88082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66062</v>
      </c>
      <c r="Y40" s="345">
        <f t="shared" si="9"/>
        <v>-66062</v>
      </c>
      <c r="Z40" s="336">
        <f>+IF(X40&lt;&gt;0,+(Y40/X40)*100,0)</f>
        <v>-100</v>
      </c>
      <c r="AA40" s="350">
        <f>SUM(AA41:AA49)</f>
        <v>88082</v>
      </c>
    </row>
    <row r="41" spans="1:27" ht="12.75">
      <c r="A41" s="361" t="s">
        <v>248</v>
      </c>
      <c r="B41" s="142"/>
      <c r="C41" s="362">
        <v>546308</v>
      </c>
      <c r="D41" s="363"/>
      <c r="E41" s="362">
        <v>675000</v>
      </c>
      <c r="F41" s="364">
        <v>88082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66062</v>
      </c>
      <c r="Y41" s="364">
        <v>-66062</v>
      </c>
      <c r="Z41" s="365">
        <v>-100</v>
      </c>
      <c r="AA41" s="366">
        <v>88082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1780</v>
      </c>
      <c r="D43" s="369"/>
      <c r="E43" s="305">
        <v>83000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25991</v>
      </c>
      <c r="D44" s="368"/>
      <c r="E44" s="54">
        <v>90000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128103</v>
      </c>
      <c r="D48" s="368"/>
      <c r="E48" s="54">
        <v>400000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1027859</v>
      </c>
      <c r="D60" s="346">
        <f t="shared" si="14"/>
        <v>0</v>
      </c>
      <c r="E60" s="219">
        <f t="shared" si="14"/>
        <v>6934787</v>
      </c>
      <c r="F60" s="264">
        <f t="shared" si="14"/>
        <v>6791082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5093312</v>
      </c>
      <c r="Y60" s="264">
        <f t="shared" si="14"/>
        <v>-5093312</v>
      </c>
      <c r="Z60" s="337">
        <f>+IF(X60&lt;&gt;0,+(Y60/X60)*100,0)</f>
        <v>-100</v>
      </c>
      <c r="AA60" s="232">
        <f>+AA57+AA54+AA51+AA40+AA37+AA34+AA22+AA5</f>
        <v>6791082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61801841</v>
      </c>
      <c r="D5" s="153">
        <f>SUM(D6:D8)</f>
        <v>0</v>
      </c>
      <c r="E5" s="154">
        <f t="shared" si="0"/>
        <v>61557744</v>
      </c>
      <c r="F5" s="100">
        <f t="shared" si="0"/>
        <v>77502866</v>
      </c>
      <c r="G5" s="100">
        <f t="shared" si="0"/>
        <v>33272565</v>
      </c>
      <c r="H5" s="100">
        <f t="shared" si="0"/>
        <v>255758</v>
      </c>
      <c r="I5" s="100">
        <f t="shared" si="0"/>
        <v>771360</v>
      </c>
      <c r="J5" s="100">
        <f t="shared" si="0"/>
        <v>34299683</v>
      </c>
      <c r="K5" s="100">
        <f t="shared" si="0"/>
        <v>965066</v>
      </c>
      <c r="L5" s="100">
        <f t="shared" si="0"/>
        <v>1140267</v>
      </c>
      <c r="M5" s="100">
        <f t="shared" si="0"/>
        <v>14452927</v>
      </c>
      <c r="N5" s="100">
        <f t="shared" si="0"/>
        <v>16558260</v>
      </c>
      <c r="O5" s="100">
        <f t="shared" si="0"/>
        <v>1192113</v>
      </c>
      <c r="P5" s="100">
        <f t="shared" si="0"/>
        <v>2102613</v>
      </c>
      <c r="Q5" s="100">
        <f t="shared" si="0"/>
        <v>8992839</v>
      </c>
      <c r="R5" s="100">
        <f t="shared" si="0"/>
        <v>12287565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63145508</v>
      </c>
      <c r="X5" s="100">
        <f t="shared" si="0"/>
        <v>46168308</v>
      </c>
      <c r="Y5" s="100">
        <f t="shared" si="0"/>
        <v>16977200</v>
      </c>
      <c r="Z5" s="137">
        <f>+IF(X5&lt;&gt;0,+(Y5/X5)*100,0)</f>
        <v>36.7724110660499</v>
      </c>
      <c r="AA5" s="153">
        <f>SUM(AA6:AA8)</f>
        <v>77502866</v>
      </c>
    </row>
    <row r="6" spans="1:27" ht="12.75">
      <c r="A6" s="138" t="s">
        <v>75</v>
      </c>
      <c r="B6" s="136"/>
      <c r="C6" s="155">
        <v>28249479</v>
      </c>
      <c r="D6" s="155"/>
      <c r="E6" s="156">
        <v>25764291</v>
      </c>
      <c r="F6" s="60">
        <v>25764205</v>
      </c>
      <c r="G6" s="60">
        <v>17656000</v>
      </c>
      <c r="H6" s="60"/>
      <c r="I6" s="60"/>
      <c r="J6" s="60">
        <v>17656000</v>
      </c>
      <c r="K6" s="60"/>
      <c r="L6" s="60"/>
      <c r="M6" s="60">
        <v>5790291</v>
      </c>
      <c r="N6" s="60">
        <v>5790291</v>
      </c>
      <c r="O6" s="60"/>
      <c r="P6" s="60"/>
      <c r="Q6" s="60">
        <v>2317914</v>
      </c>
      <c r="R6" s="60">
        <v>2317914</v>
      </c>
      <c r="S6" s="60"/>
      <c r="T6" s="60"/>
      <c r="U6" s="60"/>
      <c r="V6" s="60"/>
      <c r="W6" s="60">
        <v>25764205</v>
      </c>
      <c r="X6" s="60">
        <v>19323216</v>
      </c>
      <c r="Y6" s="60">
        <v>6440989</v>
      </c>
      <c r="Z6" s="140">
        <v>33.33</v>
      </c>
      <c r="AA6" s="155">
        <v>25764205</v>
      </c>
    </row>
    <row r="7" spans="1:27" ht="12.75">
      <c r="A7" s="138" t="s">
        <v>76</v>
      </c>
      <c r="B7" s="136"/>
      <c r="C7" s="157">
        <v>33265963</v>
      </c>
      <c r="D7" s="157"/>
      <c r="E7" s="158">
        <v>35793453</v>
      </c>
      <c r="F7" s="159">
        <v>51738661</v>
      </c>
      <c r="G7" s="159">
        <v>15616565</v>
      </c>
      <c r="H7" s="159">
        <v>255758</v>
      </c>
      <c r="I7" s="159">
        <v>771360</v>
      </c>
      <c r="J7" s="159">
        <v>16643683</v>
      </c>
      <c r="K7" s="159">
        <v>965066</v>
      </c>
      <c r="L7" s="159">
        <v>1140267</v>
      </c>
      <c r="M7" s="159">
        <v>8662636</v>
      </c>
      <c r="N7" s="159">
        <v>10767969</v>
      </c>
      <c r="O7" s="159">
        <v>1171870</v>
      </c>
      <c r="P7" s="159">
        <v>2080935</v>
      </c>
      <c r="Q7" s="159">
        <v>6653148</v>
      </c>
      <c r="R7" s="159">
        <v>9905953</v>
      </c>
      <c r="S7" s="159"/>
      <c r="T7" s="159"/>
      <c r="U7" s="159"/>
      <c r="V7" s="159"/>
      <c r="W7" s="159">
        <v>37317605</v>
      </c>
      <c r="X7" s="159">
        <v>26845092</v>
      </c>
      <c r="Y7" s="159">
        <v>10472513</v>
      </c>
      <c r="Z7" s="141">
        <v>39.01</v>
      </c>
      <c r="AA7" s="157">
        <v>51738661</v>
      </c>
    </row>
    <row r="8" spans="1:27" ht="12.75">
      <c r="A8" s="138" t="s">
        <v>77</v>
      </c>
      <c r="B8" s="136"/>
      <c r="C8" s="155">
        <v>286399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>
        <v>20243</v>
      </c>
      <c r="P8" s="60">
        <v>21678</v>
      </c>
      <c r="Q8" s="60">
        <v>21777</v>
      </c>
      <c r="R8" s="60">
        <v>63698</v>
      </c>
      <c r="S8" s="60"/>
      <c r="T8" s="60"/>
      <c r="U8" s="60"/>
      <c r="V8" s="60"/>
      <c r="W8" s="60">
        <v>63698</v>
      </c>
      <c r="X8" s="60"/>
      <c r="Y8" s="60">
        <v>63698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13745731</v>
      </c>
      <c r="D9" s="153">
        <f>SUM(D10:D14)</f>
        <v>0</v>
      </c>
      <c r="E9" s="154">
        <f t="shared" si="1"/>
        <v>3708225</v>
      </c>
      <c r="F9" s="100">
        <f t="shared" si="1"/>
        <v>7208223</v>
      </c>
      <c r="G9" s="100">
        <f t="shared" si="1"/>
        <v>101123</v>
      </c>
      <c r="H9" s="100">
        <f t="shared" si="1"/>
        <v>86861</v>
      </c>
      <c r="I9" s="100">
        <f t="shared" si="1"/>
        <v>79475</v>
      </c>
      <c r="J9" s="100">
        <f t="shared" si="1"/>
        <v>267459</v>
      </c>
      <c r="K9" s="100">
        <f t="shared" si="1"/>
        <v>66026</v>
      </c>
      <c r="L9" s="100">
        <f t="shared" si="1"/>
        <v>660284</v>
      </c>
      <c r="M9" s="100">
        <f t="shared" si="1"/>
        <v>-214455</v>
      </c>
      <c r="N9" s="100">
        <f t="shared" si="1"/>
        <v>511855</v>
      </c>
      <c r="O9" s="100">
        <f t="shared" si="1"/>
        <v>165704</v>
      </c>
      <c r="P9" s="100">
        <f t="shared" si="1"/>
        <v>180402</v>
      </c>
      <c r="Q9" s="100">
        <f t="shared" si="1"/>
        <v>347347</v>
      </c>
      <c r="R9" s="100">
        <f t="shared" si="1"/>
        <v>693453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1472767</v>
      </c>
      <c r="X9" s="100">
        <f t="shared" si="1"/>
        <v>2800674</v>
      </c>
      <c r="Y9" s="100">
        <f t="shared" si="1"/>
        <v>-1327907</v>
      </c>
      <c r="Z9" s="137">
        <f>+IF(X9&lt;&gt;0,+(Y9/X9)*100,0)</f>
        <v>-47.41383681213879</v>
      </c>
      <c r="AA9" s="153">
        <f>SUM(AA10:AA14)</f>
        <v>7208223</v>
      </c>
    </row>
    <row r="10" spans="1:27" ht="12.75">
      <c r="A10" s="138" t="s">
        <v>79</v>
      </c>
      <c r="B10" s="136"/>
      <c r="C10" s="155">
        <v>2062081</v>
      </c>
      <c r="D10" s="155"/>
      <c r="E10" s="156">
        <v>1165225</v>
      </c>
      <c r="F10" s="60">
        <v>1165223</v>
      </c>
      <c r="G10" s="60">
        <v>17973</v>
      </c>
      <c r="H10" s="60">
        <v>22703</v>
      </c>
      <c r="I10" s="60">
        <v>19324</v>
      </c>
      <c r="J10" s="60">
        <v>60000</v>
      </c>
      <c r="K10" s="60">
        <v>24471</v>
      </c>
      <c r="L10" s="60">
        <v>224942</v>
      </c>
      <c r="M10" s="60">
        <v>42592</v>
      </c>
      <c r="N10" s="60">
        <v>292005</v>
      </c>
      <c r="O10" s="60">
        <v>91106</v>
      </c>
      <c r="P10" s="60">
        <v>50410</v>
      </c>
      <c r="Q10" s="60">
        <v>169847</v>
      </c>
      <c r="R10" s="60">
        <v>311363</v>
      </c>
      <c r="S10" s="60"/>
      <c r="T10" s="60"/>
      <c r="U10" s="60"/>
      <c r="V10" s="60"/>
      <c r="W10" s="60">
        <v>663368</v>
      </c>
      <c r="X10" s="60">
        <v>873918</v>
      </c>
      <c r="Y10" s="60">
        <v>-210550</v>
      </c>
      <c r="Z10" s="140">
        <v>-24.09</v>
      </c>
      <c r="AA10" s="155">
        <v>1165223</v>
      </c>
    </row>
    <row r="11" spans="1:27" ht="12.75">
      <c r="A11" s="138" t="s">
        <v>80</v>
      </c>
      <c r="B11" s="136"/>
      <c r="C11" s="155">
        <v>-11777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8733490</v>
      </c>
      <c r="D12" s="155"/>
      <c r="E12" s="156">
        <v>1580000</v>
      </c>
      <c r="F12" s="60">
        <v>5080000</v>
      </c>
      <c r="G12" s="60">
        <v>83150</v>
      </c>
      <c r="H12" s="60">
        <v>64158</v>
      </c>
      <c r="I12" s="60">
        <v>60151</v>
      </c>
      <c r="J12" s="60">
        <v>207459</v>
      </c>
      <c r="K12" s="60">
        <v>41555</v>
      </c>
      <c r="L12" s="60">
        <v>81950</v>
      </c>
      <c r="M12" s="60">
        <v>-330964</v>
      </c>
      <c r="N12" s="60">
        <v>-207459</v>
      </c>
      <c r="O12" s="60">
        <v>22443</v>
      </c>
      <c r="P12" s="60">
        <v>60100</v>
      </c>
      <c r="Q12" s="60">
        <v>88933</v>
      </c>
      <c r="R12" s="60">
        <v>171476</v>
      </c>
      <c r="S12" s="60"/>
      <c r="T12" s="60"/>
      <c r="U12" s="60"/>
      <c r="V12" s="60"/>
      <c r="W12" s="60">
        <v>171476</v>
      </c>
      <c r="X12" s="60">
        <v>1185003</v>
      </c>
      <c r="Y12" s="60">
        <v>-1013527</v>
      </c>
      <c r="Z12" s="140">
        <v>-85.53</v>
      </c>
      <c r="AA12" s="155">
        <v>5080000</v>
      </c>
    </row>
    <row r="13" spans="1:27" ht="12.75">
      <c r="A13" s="138" t="s">
        <v>82</v>
      </c>
      <c r="B13" s="136"/>
      <c r="C13" s="155">
        <v>1999011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>
        <v>962926</v>
      </c>
      <c r="D14" s="157"/>
      <c r="E14" s="158">
        <v>963000</v>
      </c>
      <c r="F14" s="159">
        <v>963000</v>
      </c>
      <c r="G14" s="159"/>
      <c r="H14" s="159"/>
      <c r="I14" s="159"/>
      <c r="J14" s="159"/>
      <c r="K14" s="159"/>
      <c r="L14" s="159">
        <v>353392</v>
      </c>
      <c r="M14" s="159">
        <v>73917</v>
      </c>
      <c r="N14" s="159">
        <v>427309</v>
      </c>
      <c r="O14" s="159">
        <v>52155</v>
      </c>
      <c r="P14" s="159">
        <v>69892</v>
      </c>
      <c r="Q14" s="159">
        <v>88567</v>
      </c>
      <c r="R14" s="159">
        <v>210614</v>
      </c>
      <c r="S14" s="159"/>
      <c r="T14" s="159"/>
      <c r="U14" s="159"/>
      <c r="V14" s="159"/>
      <c r="W14" s="159">
        <v>637923</v>
      </c>
      <c r="X14" s="159">
        <v>741753</v>
      </c>
      <c r="Y14" s="159">
        <v>-103830</v>
      </c>
      <c r="Z14" s="141">
        <v>-14</v>
      </c>
      <c r="AA14" s="157">
        <v>963000</v>
      </c>
    </row>
    <row r="15" spans="1:27" ht="12.75">
      <c r="A15" s="135" t="s">
        <v>84</v>
      </c>
      <c r="B15" s="142"/>
      <c r="C15" s="153">
        <f aca="true" t="shared" si="2" ref="C15:Y15">SUM(C16:C18)</f>
        <v>5162614</v>
      </c>
      <c r="D15" s="153">
        <f>SUM(D16:D18)</f>
        <v>0</v>
      </c>
      <c r="E15" s="154">
        <f t="shared" si="2"/>
        <v>25686636</v>
      </c>
      <c r="F15" s="100">
        <f t="shared" si="2"/>
        <v>29686631</v>
      </c>
      <c r="G15" s="100">
        <f t="shared" si="2"/>
        <v>419418</v>
      </c>
      <c r="H15" s="100">
        <f t="shared" si="2"/>
        <v>412628</v>
      </c>
      <c r="I15" s="100">
        <f t="shared" si="2"/>
        <v>571236</v>
      </c>
      <c r="J15" s="100">
        <f t="shared" si="2"/>
        <v>1403282</v>
      </c>
      <c r="K15" s="100">
        <f t="shared" si="2"/>
        <v>-257812</v>
      </c>
      <c r="L15" s="100">
        <f t="shared" si="2"/>
        <v>925423</v>
      </c>
      <c r="M15" s="100">
        <f t="shared" si="2"/>
        <v>1763411</v>
      </c>
      <c r="N15" s="100">
        <f t="shared" si="2"/>
        <v>2431022</v>
      </c>
      <c r="O15" s="100">
        <f t="shared" si="2"/>
        <v>121991</v>
      </c>
      <c r="P15" s="100">
        <f t="shared" si="2"/>
        <v>35371</v>
      </c>
      <c r="Q15" s="100">
        <f t="shared" si="2"/>
        <v>-246159</v>
      </c>
      <c r="R15" s="100">
        <f t="shared" si="2"/>
        <v>-88797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3745507</v>
      </c>
      <c r="X15" s="100">
        <f t="shared" si="2"/>
        <v>19264977</v>
      </c>
      <c r="Y15" s="100">
        <f t="shared" si="2"/>
        <v>-15519470</v>
      </c>
      <c r="Z15" s="137">
        <f>+IF(X15&lt;&gt;0,+(Y15/X15)*100,0)</f>
        <v>-80.55794720128657</v>
      </c>
      <c r="AA15" s="153">
        <f>SUM(AA16:AA18)</f>
        <v>29686631</v>
      </c>
    </row>
    <row r="16" spans="1:27" ht="12.75">
      <c r="A16" s="138" t="s">
        <v>85</v>
      </c>
      <c r="B16" s="136"/>
      <c r="C16" s="155">
        <v>839737</v>
      </c>
      <c r="D16" s="155"/>
      <c r="E16" s="156">
        <v>1819030</v>
      </c>
      <c r="F16" s="60">
        <v>1819028</v>
      </c>
      <c r="G16" s="60">
        <v>89358</v>
      </c>
      <c r="H16" s="60">
        <v>41296</v>
      </c>
      <c r="I16" s="60">
        <v>18474</v>
      </c>
      <c r="J16" s="60">
        <v>149128</v>
      </c>
      <c r="K16" s="60">
        <v>38898</v>
      </c>
      <c r="L16" s="60">
        <v>1142</v>
      </c>
      <c r="M16" s="60">
        <v>944638</v>
      </c>
      <c r="N16" s="60">
        <v>984678</v>
      </c>
      <c r="O16" s="60">
        <v>16450</v>
      </c>
      <c r="P16" s="60">
        <v>28131</v>
      </c>
      <c r="Q16" s="60">
        <v>3117</v>
      </c>
      <c r="R16" s="60">
        <v>47698</v>
      </c>
      <c r="S16" s="60"/>
      <c r="T16" s="60"/>
      <c r="U16" s="60"/>
      <c r="V16" s="60"/>
      <c r="W16" s="60">
        <v>1181504</v>
      </c>
      <c r="X16" s="60">
        <v>1364274</v>
      </c>
      <c r="Y16" s="60">
        <v>-182770</v>
      </c>
      <c r="Z16" s="140">
        <v>-13.4</v>
      </c>
      <c r="AA16" s="155">
        <v>1819028</v>
      </c>
    </row>
    <row r="17" spans="1:27" ht="12.75">
      <c r="A17" s="138" t="s">
        <v>86</v>
      </c>
      <c r="B17" s="136"/>
      <c r="C17" s="155">
        <v>4322877</v>
      </c>
      <c r="D17" s="155"/>
      <c r="E17" s="156">
        <v>23867606</v>
      </c>
      <c r="F17" s="60">
        <v>27867603</v>
      </c>
      <c r="G17" s="60">
        <v>330060</v>
      </c>
      <c r="H17" s="60">
        <v>371332</v>
      </c>
      <c r="I17" s="60">
        <v>552762</v>
      </c>
      <c r="J17" s="60">
        <v>1254154</v>
      </c>
      <c r="K17" s="60">
        <v>-296710</v>
      </c>
      <c r="L17" s="60">
        <v>924281</v>
      </c>
      <c r="M17" s="60">
        <v>818773</v>
      </c>
      <c r="N17" s="60">
        <v>1446344</v>
      </c>
      <c r="O17" s="60">
        <v>105541</v>
      </c>
      <c r="P17" s="60">
        <v>7240</v>
      </c>
      <c r="Q17" s="60">
        <v>-249276</v>
      </c>
      <c r="R17" s="60">
        <v>-136495</v>
      </c>
      <c r="S17" s="60"/>
      <c r="T17" s="60"/>
      <c r="U17" s="60"/>
      <c r="V17" s="60"/>
      <c r="W17" s="60">
        <v>2564003</v>
      </c>
      <c r="X17" s="60">
        <v>17900703</v>
      </c>
      <c r="Y17" s="60">
        <v>-15336700</v>
      </c>
      <c r="Z17" s="140">
        <v>-85.68</v>
      </c>
      <c r="AA17" s="155">
        <v>27867603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51073901</v>
      </c>
      <c r="D19" s="153">
        <f>SUM(D20:D23)</f>
        <v>0</v>
      </c>
      <c r="E19" s="154">
        <f t="shared" si="3"/>
        <v>57545253</v>
      </c>
      <c r="F19" s="100">
        <f t="shared" si="3"/>
        <v>53906227</v>
      </c>
      <c r="G19" s="100">
        <f t="shared" si="3"/>
        <v>1774670</v>
      </c>
      <c r="H19" s="100">
        <f t="shared" si="3"/>
        <v>1473650</v>
      </c>
      <c r="I19" s="100">
        <f t="shared" si="3"/>
        <v>1532015</v>
      </c>
      <c r="J19" s="100">
        <f t="shared" si="3"/>
        <v>4780335</v>
      </c>
      <c r="K19" s="100">
        <f t="shared" si="3"/>
        <v>2692783</v>
      </c>
      <c r="L19" s="100">
        <f t="shared" si="3"/>
        <v>4979097</v>
      </c>
      <c r="M19" s="100">
        <f t="shared" si="3"/>
        <v>7442527</v>
      </c>
      <c r="N19" s="100">
        <f t="shared" si="3"/>
        <v>15114407</v>
      </c>
      <c r="O19" s="100">
        <f t="shared" si="3"/>
        <v>4029320</v>
      </c>
      <c r="P19" s="100">
        <f t="shared" si="3"/>
        <v>1976223</v>
      </c>
      <c r="Q19" s="100">
        <f t="shared" si="3"/>
        <v>15150672</v>
      </c>
      <c r="R19" s="100">
        <f t="shared" si="3"/>
        <v>21156215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41050957</v>
      </c>
      <c r="X19" s="100">
        <f t="shared" si="3"/>
        <v>43158933</v>
      </c>
      <c r="Y19" s="100">
        <f t="shared" si="3"/>
        <v>-2107976</v>
      </c>
      <c r="Z19" s="137">
        <f>+IF(X19&lt;&gt;0,+(Y19/X19)*100,0)</f>
        <v>-4.8842171329861195</v>
      </c>
      <c r="AA19" s="153">
        <f>SUM(AA20:AA23)</f>
        <v>53906227</v>
      </c>
    </row>
    <row r="20" spans="1:27" ht="12.75">
      <c r="A20" s="138" t="s">
        <v>89</v>
      </c>
      <c r="B20" s="136"/>
      <c r="C20" s="155">
        <v>3403390</v>
      </c>
      <c r="D20" s="155"/>
      <c r="E20" s="156">
        <v>8594280</v>
      </c>
      <c r="F20" s="60">
        <v>7526621</v>
      </c>
      <c r="G20" s="60">
        <v>89333</v>
      </c>
      <c r="H20" s="60">
        <v>-17027</v>
      </c>
      <c r="I20" s="60">
        <v>85581</v>
      </c>
      <c r="J20" s="60">
        <v>157887</v>
      </c>
      <c r="K20" s="60">
        <v>381907</v>
      </c>
      <c r="L20" s="60">
        <v>51597</v>
      </c>
      <c r="M20" s="60">
        <v>-283962</v>
      </c>
      <c r="N20" s="60">
        <v>149542</v>
      </c>
      <c r="O20" s="60">
        <v>1091161</v>
      </c>
      <c r="P20" s="60">
        <v>542395</v>
      </c>
      <c r="Q20" s="60">
        <v>2179765</v>
      </c>
      <c r="R20" s="60">
        <v>3813321</v>
      </c>
      <c r="S20" s="60"/>
      <c r="T20" s="60"/>
      <c r="U20" s="60"/>
      <c r="V20" s="60"/>
      <c r="W20" s="60">
        <v>4120750</v>
      </c>
      <c r="X20" s="60">
        <v>6445710</v>
      </c>
      <c r="Y20" s="60">
        <v>-2324960</v>
      </c>
      <c r="Z20" s="140">
        <v>-36.07</v>
      </c>
      <c r="AA20" s="155">
        <v>7526621</v>
      </c>
    </row>
    <row r="21" spans="1:27" ht="12.75">
      <c r="A21" s="138" t="s">
        <v>90</v>
      </c>
      <c r="B21" s="136"/>
      <c r="C21" s="155">
        <v>30710445</v>
      </c>
      <c r="D21" s="155"/>
      <c r="E21" s="156">
        <v>33558281</v>
      </c>
      <c r="F21" s="60">
        <v>34463356</v>
      </c>
      <c r="G21" s="60">
        <v>932928</v>
      </c>
      <c r="H21" s="60">
        <v>802890</v>
      </c>
      <c r="I21" s="60">
        <v>756035</v>
      </c>
      <c r="J21" s="60">
        <v>2491853</v>
      </c>
      <c r="K21" s="60">
        <v>1194273</v>
      </c>
      <c r="L21" s="60">
        <v>4490722</v>
      </c>
      <c r="M21" s="60">
        <v>4847409</v>
      </c>
      <c r="N21" s="60">
        <v>10532404</v>
      </c>
      <c r="O21" s="60">
        <v>1836880</v>
      </c>
      <c r="P21" s="60">
        <v>726890</v>
      </c>
      <c r="Q21" s="60">
        <v>9751232</v>
      </c>
      <c r="R21" s="60">
        <v>12315002</v>
      </c>
      <c r="S21" s="60"/>
      <c r="T21" s="60"/>
      <c r="U21" s="60"/>
      <c r="V21" s="60"/>
      <c r="W21" s="60">
        <v>25339259</v>
      </c>
      <c r="X21" s="60">
        <v>25168707</v>
      </c>
      <c r="Y21" s="60">
        <v>170552</v>
      </c>
      <c r="Z21" s="140">
        <v>0.68</v>
      </c>
      <c r="AA21" s="155">
        <v>34463356</v>
      </c>
    </row>
    <row r="22" spans="1:27" ht="12.75">
      <c r="A22" s="138" t="s">
        <v>91</v>
      </c>
      <c r="B22" s="136"/>
      <c r="C22" s="157">
        <v>12006517</v>
      </c>
      <c r="D22" s="157"/>
      <c r="E22" s="158">
        <v>8475519</v>
      </c>
      <c r="F22" s="159">
        <v>7516166</v>
      </c>
      <c r="G22" s="159">
        <v>350697</v>
      </c>
      <c r="H22" s="159">
        <v>326886</v>
      </c>
      <c r="I22" s="159">
        <v>329498</v>
      </c>
      <c r="J22" s="159">
        <v>1007081</v>
      </c>
      <c r="K22" s="159">
        <v>755702</v>
      </c>
      <c r="L22" s="159">
        <v>329922</v>
      </c>
      <c r="M22" s="159">
        <v>826732</v>
      </c>
      <c r="N22" s="159">
        <v>1912356</v>
      </c>
      <c r="O22" s="159">
        <v>740891</v>
      </c>
      <c r="P22" s="159">
        <v>348222</v>
      </c>
      <c r="Q22" s="159">
        <v>2864506</v>
      </c>
      <c r="R22" s="159">
        <v>3953619</v>
      </c>
      <c r="S22" s="159"/>
      <c r="T22" s="159"/>
      <c r="U22" s="159"/>
      <c r="V22" s="159"/>
      <c r="W22" s="159">
        <v>6873056</v>
      </c>
      <c r="X22" s="159">
        <v>6356637</v>
      </c>
      <c r="Y22" s="159">
        <v>516419</v>
      </c>
      <c r="Z22" s="141">
        <v>8.12</v>
      </c>
      <c r="AA22" s="157">
        <v>7516166</v>
      </c>
    </row>
    <row r="23" spans="1:27" ht="12.75">
      <c r="A23" s="138" t="s">
        <v>92</v>
      </c>
      <c r="B23" s="136"/>
      <c r="C23" s="155">
        <v>4953549</v>
      </c>
      <c r="D23" s="155"/>
      <c r="E23" s="156">
        <v>6917173</v>
      </c>
      <c r="F23" s="60">
        <v>4400084</v>
      </c>
      <c r="G23" s="60">
        <v>401712</v>
      </c>
      <c r="H23" s="60">
        <v>360901</v>
      </c>
      <c r="I23" s="60">
        <v>360901</v>
      </c>
      <c r="J23" s="60">
        <v>1123514</v>
      </c>
      <c r="K23" s="60">
        <v>360901</v>
      </c>
      <c r="L23" s="60">
        <v>106856</v>
      </c>
      <c r="M23" s="60">
        <v>2052348</v>
      </c>
      <c r="N23" s="60">
        <v>2520105</v>
      </c>
      <c r="O23" s="60">
        <v>360388</v>
      </c>
      <c r="P23" s="60">
        <v>358716</v>
      </c>
      <c r="Q23" s="60">
        <v>355169</v>
      </c>
      <c r="R23" s="60">
        <v>1074273</v>
      </c>
      <c r="S23" s="60"/>
      <c r="T23" s="60"/>
      <c r="U23" s="60"/>
      <c r="V23" s="60"/>
      <c r="W23" s="60">
        <v>4717892</v>
      </c>
      <c r="X23" s="60">
        <v>5187879</v>
      </c>
      <c r="Y23" s="60">
        <v>-469987</v>
      </c>
      <c r="Z23" s="140">
        <v>-9.06</v>
      </c>
      <c r="AA23" s="155">
        <v>4400084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131784087</v>
      </c>
      <c r="D25" s="168">
        <f>+D5+D9+D15+D19+D24</f>
        <v>0</v>
      </c>
      <c r="E25" s="169">
        <f t="shared" si="4"/>
        <v>148497858</v>
      </c>
      <c r="F25" s="73">
        <f t="shared" si="4"/>
        <v>168303947</v>
      </c>
      <c r="G25" s="73">
        <f t="shared" si="4"/>
        <v>35567776</v>
      </c>
      <c r="H25" s="73">
        <f t="shared" si="4"/>
        <v>2228897</v>
      </c>
      <c r="I25" s="73">
        <f t="shared" si="4"/>
        <v>2954086</v>
      </c>
      <c r="J25" s="73">
        <f t="shared" si="4"/>
        <v>40750759</v>
      </c>
      <c r="K25" s="73">
        <f t="shared" si="4"/>
        <v>3466063</v>
      </c>
      <c r="L25" s="73">
        <f t="shared" si="4"/>
        <v>7705071</v>
      </c>
      <c r="M25" s="73">
        <f t="shared" si="4"/>
        <v>23444410</v>
      </c>
      <c r="N25" s="73">
        <f t="shared" si="4"/>
        <v>34615544</v>
      </c>
      <c r="O25" s="73">
        <f t="shared" si="4"/>
        <v>5509128</v>
      </c>
      <c r="P25" s="73">
        <f t="shared" si="4"/>
        <v>4294609</v>
      </c>
      <c r="Q25" s="73">
        <f t="shared" si="4"/>
        <v>24244699</v>
      </c>
      <c r="R25" s="73">
        <f t="shared" si="4"/>
        <v>34048436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109414739</v>
      </c>
      <c r="X25" s="73">
        <f t="shared" si="4"/>
        <v>111392892</v>
      </c>
      <c r="Y25" s="73">
        <f t="shared" si="4"/>
        <v>-1978153</v>
      </c>
      <c r="Z25" s="170">
        <f>+IF(X25&lt;&gt;0,+(Y25/X25)*100,0)</f>
        <v>-1.7758341349105113</v>
      </c>
      <c r="AA25" s="168">
        <f>+AA5+AA9+AA15+AA19+AA24</f>
        <v>168303947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43701071</v>
      </c>
      <c r="D28" s="153">
        <f>SUM(D29:D31)</f>
        <v>0</v>
      </c>
      <c r="E28" s="154">
        <f t="shared" si="5"/>
        <v>41391702</v>
      </c>
      <c r="F28" s="100">
        <f t="shared" si="5"/>
        <v>43549627</v>
      </c>
      <c r="G28" s="100">
        <f t="shared" si="5"/>
        <v>2196204</v>
      </c>
      <c r="H28" s="100">
        <f t="shared" si="5"/>
        <v>2234885</v>
      </c>
      <c r="I28" s="100">
        <f t="shared" si="5"/>
        <v>2338838</v>
      </c>
      <c r="J28" s="100">
        <f t="shared" si="5"/>
        <v>6769927</v>
      </c>
      <c r="K28" s="100">
        <f t="shared" si="5"/>
        <v>2150601</v>
      </c>
      <c r="L28" s="100">
        <f t="shared" si="5"/>
        <v>2402832</v>
      </c>
      <c r="M28" s="100">
        <f t="shared" si="5"/>
        <v>6054909</v>
      </c>
      <c r="N28" s="100">
        <f t="shared" si="5"/>
        <v>10608342</v>
      </c>
      <c r="O28" s="100">
        <f t="shared" si="5"/>
        <v>2332889</v>
      </c>
      <c r="P28" s="100">
        <f t="shared" si="5"/>
        <v>1458130</v>
      </c>
      <c r="Q28" s="100">
        <f t="shared" si="5"/>
        <v>2327058</v>
      </c>
      <c r="R28" s="100">
        <f t="shared" si="5"/>
        <v>6118077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23496346</v>
      </c>
      <c r="X28" s="100">
        <f t="shared" si="5"/>
        <v>31043772</v>
      </c>
      <c r="Y28" s="100">
        <f t="shared" si="5"/>
        <v>-7547426</v>
      </c>
      <c r="Z28" s="137">
        <f>+IF(X28&lt;&gt;0,+(Y28/X28)*100,0)</f>
        <v>-24.312206648083873</v>
      </c>
      <c r="AA28" s="153">
        <f>SUM(AA29:AA31)</f>
        <v>43549627</v>
      </c>
    </row>
    <row r="29" spans="1:27" ht="12.75">
      <c r="A29" s="138" t="s">
        <v>75</v>
      </c>
      <c r="B29" s="136"/>
      <c r="C29" s="155">
        <v>10952255</v>
      </c>
      <c r="D29" s="155"/>
      <c r="E29" s="156">
        <v>10554090</v>
      </c>
      <c r="F29" s="60">
        <v>15573568</v>
      </c>
      <c r="G29" s="60">
        <v>855603</v>
      </c>
      <c r="H29" s="60">
        <v>652782</v>
      </c>
      <c r="I29" s="60">
        <v>620056</v>
      </c>
      <c r="J29" s="60">
        <v>2128441</v>
      </c>
      <c r="K29" s="60">
        <v>636609</v>
      </c>
      <c r="L29" s="60">
        <v>642128</v>
      </c>
      <c r="M29" s="60">
        <v>-98170</v>
      </c>
      <c r="N29" s="60">
        <v>1180567</v>
      </c>
      <c r="O29" s="60">
        <v>859488</v>
      </c>
      <c r="P29" s="60">
        <v>213668</v>
      </c>
      <c r="Q29" s="60">
        <v>708422</v>
      </c>
      <c r="R29" s="60">
        <v>1781578</v>
      </c>
      <c r="S29" s="60"/>
      <c r="T29" s="60"/>
      <c r="U29" s="60"/>
      <c r="V29" s="60"/>
      <c r="W29" s="60">
        <v>5090586</v>
      </c>
      <c r="X29" s="60">
        <v>7915563</v>
      </c>
      <c r="Y29" s="60">
        <v>-2824977</v>
      </c>
      <c r="Z29" s="140">
        <v>-35.69</v>
      </c>
      <c r="AA29" s="155">
        <v>15573568</v>
      </c>
    </row>
    <row r="30" spans="1:27" ht="12.75">
      <c r="A30" s="138" t="s">
        <v>76</v>
      </c>
      <c r="B30" s="136"/>
      <c r="C30" s="157">
        <v>19271961</v>
      </c>
      <c r="D30" s="157"/>
      <c r="E30" s="158">
        <v>30837612</v>
      </c>
      <c r="F30" s="159">
        <v>27976059</v>
      </c>
      <c r="G30" s="159">
        <v>1340601</v>
      </c>
      <c r="H30" s="159">
        <v>1582103</v>
      </c>
      <c r="I30" s="159">
        <v>1718782</v>
      </c>
      <c r="J30" s="159">
        <v>4641486</v>
      </c>
      <c r="K30" s="159">
        <v>1513992</v>
      </c>
      <c r="L30" s="159">
        <v>1760704</v>
      </c>
      <c r="M30" s="159">
        <v>6153079</v>
      </c>
      <c r="N30" s="159">
        <v>9427775</v>
      </c>
      <c r="O30" s="159">
        <v>636527</v>
      </c>
      <c r="P30" s="159">
        <v>813782</v>
      </c>
      <c r="Q30" s="159">
        <v>485675</v>
      </c>
      <c r="R30" s="159">
        <v>1935984</v>
      </c>
      <c r="S30" s="159"/>
      <c r="T30" s="159"/>
      <c r="U30" s="159"/>
      <c r="V30" s="159"/>
      <c r="W30" s="159">
        <v>16005245</v>
      </c>
      <c r="X30" s="159">
        <v>23128209</v>
      </c>
      <c r="Y30" s="159">
        <v>-7122964</v>
      </c>
      <c r="Z30" s="141">
        <v>-30.8</v>
      </c>
      <c r="AA30" s="157">
        <v>27976059</v>
      </c>
    </row>
    <row r="31" spans="1:27" ht="12.75">
      <c r="A31" s="138" t="s">
        <v>77</v>
      </c>
      <c r="B31" s="136"/>
      <c r="C31" s="155">
        <v>13476855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>
        <v>836874</v>
      </c>
      <c r="P31" s="60">
        <v>430680</v>
      </c>
      <c r="Q31" s="60">
        <v>1132961</v>
      </c>
      <c r="R31" s="60">
        <v>2400515</v>
      </c>
      <c r="S31" s="60"/>
      <c r="T31" s="60"/>
      <c r="U31" s="60"/>
      <c r="V31" s="60"/>
      <c r="W31" s="60">
        <v>2400515</v>
      </c>
      <c r="X31" s="60"/>
      <c r="Y31" s="60">
        <v>2400515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20520074</v>
      </c>
      <c r="D32" s="153">
        <f>SUM(D33:D37)</f>
        <v>0</v>
      </c>
      <c r="E32" s="154">
        <f t="shared" si="6"/>
        <v>8637505</v>
      </c>
      <c r="F32" s="100">
        <f t="shared" si="6"/>
        <v>9158585</v>
      </c>
      <c r="G32" s="100">
        <f t="shared" si="6"/>
        <v>736046</v>
      </c>
      <c r="H32" s="100">
        <f t="shared" si="6"/>
        <v>883746</v>
      </c>
      <c r="I32" s="100">
        <f t="shared" si="6"/>
        <v>930808</v>
      </c>
      <c r="J32" s="100">
        <f t="shared" si="6"/>
        <v>2550600</v>
      </c>
      <c r="K32" s="100">
        <f t="shared" si="6"/>
        <v>869382</v>
      </c>
      <c r="L32" s="100">
        <f t="shared" si="6"/>
        <v>795323</v>
      </c>
      <c r="M32" s="100">
        <f t="shared" si="6"/>
        <v>-1547848</v>
      </c>
      <c r="N32" s="100">
        <f t="shared" si="6"/>
        <v>116857</v>
      </c>
      <c r="O32" s="100">
        <f t="shared" si="6"/>
        <v>688228</v>
      </c>
      <c r="P32" s="100">
        <f t="shared" si="6"/>
        <v>74920</v>
      </c>
      <c r="Q32" s="100">
        <f t="shared" si="6"/>
        <v>648653</v>
      </c>
      <c r="R32" s="100">
        <f t="shared" si="6"/>
        <v>1411801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4079258</v>
      </c>
      <c r="X32" s="100">
        <f t="shared" si="6"/>
        <v>6478128</v>
      </c>
      <c r="Y32" s="100">
        <f t="shared" si="6"/>
        <v>-2398870</v>
      </c>
      <c r="Z32" s="137">
        <f>+IF(X32&lt;&gt;0,+(Y32/X32)*100,0)</f>
        <v>-37.03029640661623</v>
      </c>
      <c r="AA32" s="153">
        <f>SUM(AA33:AA37)</f>
        <v>9158585</v>
      </c>
    </row>
    <row r="33" spans="1:27" ht="12.75">
      <c r="A33" s="138" t="s">
        <v>79</v>
      </c>
      <c r="B33" s="136"/>
      <c r="C33" s="155">
        <v>7378532</v>
      </c>
      <c r="D33" s="155"/>
      <c r="E33" s="156">
        <v>3995801</v>
      </c>
      <c r="F33" s="60">
        <v>4210391</v>
      </c>
      <c r="G33" s="60">
        <v>231561</v>
      </c>
      <c r="H33" s="60">
        <v>245548</v>
      </c>
      <c r="I33" s="60">
        <v>286814</v>
      </c>
      <c r="J33" s="60">
        <v>763923</v>
      </c>
      <c r="K33" s="60">
        <v>163079</v>
      </c>
      <c r="L33" s="60">
        <v>122576</v>
      </c>
      <c r="M33" s="60">
        <v>-148463</v>
      </c>
      <c r="N33" s="60">
        <v>137192</v>
      </c>
      <c r="O33" s="60">
        <v>133872</v>
      </c>
      <c r="P33" s="60">
        <v>27605</v>
      </c>
      <c r="Q33" s="60">
        <v>193862</v>
      </c>
      <c r="R33" s="60">
        <v>355339</v>
      </c>
      <c r="S33" s="60"/>
      <c r="T33" s="60"/>
      <c r="U33" s="60"/>
      <c r="V33" s="60"/>
      <c r="W33" s="60">
        <v>1256454</v>
      </c>
      <c r="X33" s="60">
        <v>2996847</v>
      </c>
      <c r="Y33" s="60">
        <v>-1740393</v>
      </c>
      <c r="Z33" s="140">
        <v>-58.07</v>
      </c>
      <c r="AA33" s="155">
        <v>4210391</v>
      </c>
    </row>
    <row r="34" spans="1:27" ht="12.75">
      <c r="A34" s="138" t="s">
        <v>80</v>
      </c>
      <c r="B34" s="136"/>
      <c r="C34" s="155">
        <v>236212</v>
      </c>
      <c r="D34" s="155"/>
      <c r="E34" s="156">
        <v>326759</v>
      </c>
      <c r="F34" s="60">
        <v>326759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245070</v>
      </c>
      <c r="Y34" s="60">
        <v>-245070</v>
      </c>
      <c r="Z34" s="140">
        <v>-100</v>
      </c>
      <c r="AA34" s="155">
        <v>326759</v>
      </c>
    </row>
    <row r="35" spans="1:27" ht="12.75">
      <c r="A35" s="138" t="s">
        <v>81</v>
      </c>
      <c r="B35" s="136"/>
      <c r="C35" s="155">
        <v>9443084</v>
      </c>
      <c r="D35" s="155"/>
      <c r="E35" s="156">
        <v>2631318</v>
      </c>
      <c r="F35" s="60">
        <v>2936316</v>
      </c>
      <c r="G35" s="60">
        <v>401145</v>
      </c>
      <c r="H35" s="60">
        <v>507196</v>
      </c>
      <c r="I35" s="60">
        <v>502654</v>
      </c>
      <c r="J35" s="60">
        <v>1410995</v>
      </c>
      <c r="K35" s="60">
        <v>577236</v>
      </c>
      <c r="L35" s="60">
        <v>525967</v>
      </c>
      <c r="M35" s="60">
        <v>-1507387</v>
      </c>
      <c r="N35" s="60">
        <v>-404184</v>
      </c>
      <c r="O35" s="60">
        <v>443011</v>
      </c>
      <c r="P35" s="60">
        <v>31702</v>
      </c>
      <c r="Q35" s="60">
        <v>339544</v>
      </c>
      <c r="R35" s="60">
        <v>814257</v>
      </c>
      <c r="S35" s="60"/>
      <c r="T35" s="60"/>
      <c r="U35" s="60"/>
      <c r="V35" s="60"/>
      <c r="W35" s="60">
        <v>1821068</v>
      </c>
      <c r="X35" s="60">
        <v>1973493</v>
      </c>
      <c r="Y35" s="60">
        <v>-152425</v>
      </c>
      <c r="Z35" s="140">
        <v>-7.72</v>
      </c>
      <c r="AA35" s="155">
        <v>2936316</v>
      </c>
    </row>
    <row r="36" spans="1:27" ht="12.75">
      <c r="A36" s="138" t="s">
        <v>82</v>
      </c>
      <c r="B36" s="136"/>
      <c r="C36" s="155">
        <v>2457659</v>
      </c>
      <c r="D36" s="155"/>
      <c r="E36" s="156">
        <v>398698</v>
      </c>
      <c r="F36" s="60">
        <v>398693</v>
      </c>
      <c r="G36" s="60">
        <v>31153</v>
      </c>
      <c r="H36" s="60">
        <v>31153</v>
      </c>
      <c r="I36" s="60">
        <v>33516</v>
      </c>
      <c r="J36" s="60">
        <v>95822</v>
      </c>
      <c r="K36" s="60">
        <v>48823</v>
      </c>
      <c r="L36" s="60">
        <v>39635</v>
      </c>
      <c r="M36" s="60">
        <v>31153</v>
      </c>
      <c r="N36" s="60">
        <v>119611</v>
      </c>
      <c r="O36" s="60">
        <v>31217</v>
      </c>
      <c r="P36" s="60"/>
      <c r="Q36" s="60">
        <v>31217</v>
      </c>
      <c r="R36" s="60">
        <v>62434</v>
      </c>
      <c r="S36" s="60"/>
      <c r="T36" s="60"/>
      <c r="U36" s="60"/>
      <c r="V36" s="60"/>
      <c r="W36" s="60">
        <v>277867</v>
      </c>
      <c r="X36" s="60">
        <v>299025</v>
      </c>
      <c r="Y36" s="60">
        <v>-21158</v>
      </c>
      <c r="Z36" s="140">
        <v>-7.08</v>
      </c>
      <c r="AA36" s="155">
        <v>398693</v>
      </c>
    </row>
    <row r="37" spans="1:27" ht="12.75">
      <c r="A37" s="138" t="s">
        <v>83</v>
      </c>
      <c r="B37" s="136"/>
      <c r="C37" s="157">
        <v>1004587</v>
      </c>
      <c r="D37" s="157"/>
      <c r="E37" s="158">
        <v>1284929</v>
      </c>
      <c r="F37" s="159">
        <v>1286426</v>
      </c>
      <c r="G37" s="159">
        <v>72187</v>
      </c>
      <c r="H37" s="159">
        <v>99849</v>
      </c>
      <c r="I37" s="159">
        <v>107824</v>
      </c>
      <c r="J37" s="159">
        <v>279860</v>
      </c>
      <c r="K37" s="159">
        <v>80244</v>
      </c>
      <c r="L37" s="159">
        <v>107145</v>
      </c>
      <c r="M37" s="159">
        <v>76849</v>
      </c>
      <c r="N37" s="159">
        <v>264238</v>
      </c>
      <c r="O37" s="159">
        <v>80128</v>
      </c>
      <c r="P37" s="159">
        <v>15613</v>
      </c>
      <c r="Q37" s="159">
        <v>84030</v>
      </c>
      <c r="R37" s="159">
        <v>179771</v>
      </c>
      <c r="S37" s="159"/>
      <c r="T37" s="159"/>
      <c r="U37" s="159"/>
      <c r="V37" s="159"/>
      <c r="W37" s="159">
        <v>723869</v>
      </c>
      <c r="X37" s="159">
        <v>963693</v>
      </c>
      <c r="Y37" s="159">
        <v>-239824</v>
      </c>
      <c r="Z37" s="141">
        <v>-24.89</v>
      </c>
      <c r="AA37" s="157">
        <v>1286426</v>
      </c>
    </row>
    <row r="38" spans="1:27" ht="12.75">
      <c r="A38" s="135" t="s">
        <v>84</v>
      </c>
      <c r="B38" s="142"/>
      <c r="C38" s="153">
        <f aca="true" t="shared" si="7" ref="C38:Y38">SUM(C39:C41)</f>
        <v>14378611</v>
      </c>
      <c r="D38" s="153">
        <f>SUM(D39:D41)</f>
        <v>0</v>
      </c>
      <c r="E38" s="154">
        <f t="shared" si="7"/>
        <v>12372857</v>
      </c>
      <c r="F38" s="100">
        <f t="shared" si="7"/>
        <v>18502119</v>
      </c>
      <c r="G38" s="100">
        <f t="shared" si="7"/>
        <v>477859</v>
      </c>
      <c r="H38" s="100">
        <f t="shared" si="7"/>
        <v>315568</v>
      </c>
      <c r="I38" s="100">
        <f t="shared" si="7"/>
        <v>439624</v>
      </c>
      <c r="J38" s="100">
        <f t="shared" si="7"/>
        <v>1233051</v>
      </c>
      <c r="K38" s="100">
        <f t="shared" si="7"/>
        <v>380970</v>
      </c>
      <c r="L38" s="100">
        <f t="shared" si="7"/>
        <v>375735</v>
      </c>
      <c r="M38" s="100">
        <f t="shared" si="7"/>
        <v>2094178</v>
      </c>
      <c r="N38" s="100">
        <f t="shared" si="7"/>
        <v>2850883</v>
      </c>
      <c r="O38" s="100">
        <f t="shared" si="7"/>
        <v>333128</v>
      </c>
      <c r="P38" s="100">
        <f t="shared" si="7"/>
        <v>22127</v>
      </c>
      <c r="Q38" s="100">
        <f t="shared" si="7"/>
        <v>97038</v>
      </c>
      <c r="R38" s="100">
        <f t="shared" si="7"/>
        <v>452293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4536227</v>
      </c>
      <c r="X38" s="100">
        <f t="shared" si="7"/>
        <v>9279648</v>
      </c>
      <c r="Y38" s="100">
        <f t="shared" si="7"/>
        <v>-4743421</v>
      </c>
      <c r="Z38" s="137">
        <f>+IF(X38&lt;&gt;0,+(Y38/X38)*100,0)</f>
        <v>-51.11638932856074</v>
      </c>
      <c r="AA38" s="153">
        <f>SUM(AA39:AA41)</f>
        <v>18502119</v>
      </c>
    </row>
    <row r="39" spans="1:27" ht="12.75">
      <c r="A39" s="138" t="s">
        <v>85</v>
      </c>
      <c r="B39" s="136"/>
      <c r="C39" s="155">
        <v>2604976</v>
      </c>
      <c r="D39" s="155"/>
      <c r="E39" s="156">
        <v>4421490</v>
      </c>
      <c r="F39" s="60">
        <v>4444469</v>
      </c>
      <c r="G39" s="60">
        <v>145100</v>
      </c>
      <c r="H39" s="60">
        <v>-36119</v>
      </c>
      <c r="I39" s="60">
        <v>165950</v>
      </c>
      <c r="J39" s="60">
        <v>274931</v>
      </c>
      <c r="K39" s="60">
        <v>128375</v>
      </c>
      <c r="L39" s="60">
        <v>146613</v>
      </c>
      <c r="M39" s="60">
        <v>528700</v>
      </c>
      <c r="N39" s="60">
        <v>803688</v>
      </c>
      <c r="O39" s="60">
        <v>128179</v>
      </c>
      <c r="P39" s="60"/>
      <c r="Q39" s="60">
        <v>-132896</v>
      </c>
      <c r="R39" s="60">
        <v>-4717</v>
      </c>
      <c r="S39" s="60"/>
      <c r="T39" s="60"/>
      <c r="U39" s="60"/>
      <c r="V39" s="60"/>
      <c r="W39" s="60">
        <v>1073902</v>
      </c>
      <c r="X39" s="60">
        <v>3316122</v>
      </c>
      <c r="Y39" s="60">
        <v>-2242220</v>
      </c>
      <c r="Z39" s="140">
        <v>-67.62</v>
      </c>
      <c r="AA39" s="155">
        <v>4444469</v>
      </c>
    </row>
    <row r="40" spans="1:27" ht="12.75">
      <c r="A40" s="138" t="s">
        <v>86</v>
      </c>
      <c r="B40" s="136"/>
      <c r="C40" s="155">
        <v>11773635</v>
      </c>
      <c r="D40" s="155"/>
      <c r="E40" s="156">
        <v>7951367</v>
      </c>
      <c r="F40" s="60">
        <v>14057650</v>
      </c>
      <c r="G40" s="60">
        <v>332759</v>
      </c>
      <c r="H40" s="60">
        <v>351687</v>
      </c>
      <c r="I40" s="60">
        <v>273674</v>
      </c>
      <c r="J40" s="60">
        <v>958120</v>
      </c>
      <c r="K40" s="60">
        <v>252595</v>
      </c>
      <c r="L40" s="60">
        <v>229122</v>
      </c>
      <c r="M40" s="60">
        <v>1565478</v>
      </c>
      <c r="N40" s="60">
        <v>2047195</v>
      </c>
      <c r="O40" s="60">
        <v>204949</v>
      </c>
      <c r="P40" s="60">
        <v>22127</v>
      </c>
      <c r="Q40" s="60">
        <v>229934</v>
      </c>
      <c r="R40" s="60">
        <v>457010</v>
      </c>
      <c r="S40" s="60"/>
      <c r="T40" s="60"/>
      <c r="U40" s="60"/>
      <c r="V40" s="60"/>
      <c r="W40" s="60">
        <v>3462325</v>
      </c>
      <c r="X40" s="60">
        <v>5963526</v>
      </c>
      <c r="Y40" s="60">
        <v>-2501201</v>
      </c>
      <c r="Z40" s="140">
        <v>-41.94</v>
      </c>
      <c r="AA40" s="155">
        <v>14057650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50412129</v>
      </c>
      <c r="D42" s="153">
        <f>SUM(D43:D46)</f>
        <v>0</v>
      </c>
      <c r="E42" s="154">
        <f t="shared" si="8"/>
        <v>61511855</v>
      </c>
      <c r="F42" s="100">
        <f t="shared" si="8"/>
        <v>55513530</v>
      </c>
      <c r="G42" s="100">
        <f t="shared" si="8"/>
        <v>1091456</v>
      </c>
      <c r="H42" s="100">
        <f t="shared" si="8"/>
        <v>2209212</v>
      </c>
      <c r="I42" s="100">
        <f t="shared" si="8"/>
        <v>1279321</v>
      </c>
      <c r="J42" s="100">
        <f t="shared" si="8"/>
        <v>4579989</v>
      </c>
      <c r="K42" s="100">
        <f t="shared" si="8"/>
        <v>3650667</v>
      </c>
      <c r="L42" s="100">
        <f t="shared" si="8"/>
        <v>3100744</v>
      </c>
      <c r="M42" s="100">
        <f t="shared" si="8"/>
        <v>111927</v>
      </c>
      <c r="N42" s="100">
        <f t="shared" si="8"/>
        <v>6863338</v>
      </c>
      <c r="O42" s="100">
        <f t="shared" si="8"/>
        <v>2863022</v>
      </c>
      <c r="P42" s="100">
        <f t="shared" si="8"/>
        <v>928874</v>
      </c>
      <c r="Q42" s="100">
        <f t="shared" si="8"/>
        <v>1827089</v>
      </c>
      <c r="R42" s="100">
        <f t="shared" si="8"/>
        <v>5618985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17062312</v>
      </c>
      <c r="X42" s="100">
        <f t="shared" si="8"/>
        <v>46133883</v>
      </c>
      <c r="Y42" s="100">
        <f t="shared" si="8"/>
        <v>-29071571</v>
      </c>
      <c r="Z42" s="137">
        <f>+IF(X42&lt;&gt;0,+(Y42/X42)*100,0)</f>
        <v>-63.01566031196637</v>
      </c>
      <c r="AA42" s="153">
        <f>SUM(AA43:AA46)</f>
        <v>55513530</v>
      </c>
    </row>
    <row r="43" spans="1:27" ht="12.75">
      <c r="A43" s="138" t="s">
        <v>89</v>
      </c>
      <c r="B43" s="136"/>
      <c r="C43" s="155">
        <v>7328813</v>
      </c>
      <c r="D43" s="155"/>
      <c r="E43" s="156">
        <v>7830145</v>
      </c>
      <c r="F43" s="60">
        <v>7830142</v>
      </c>
      <c r="G43" s="60">
        <v>41580</v>
      </c>
      <c r="H43" s="60">
        <v>899942</v>
      </c>
      <c r="I43" s="60">
        <v>32897</v>
      </c>
      <c r="J43" s="60">
        <v>974419</v>
      </c>
      <c r="K43" s="60">
        <v>996940</v>
      </c>
      <c r="L43" s="60">
        <v>552530</v>
      </c>
      <c r="M43" s="60">
        <v>53660</v>
      </c>
      <c r="N43" s="60">
        <v>1603130</v>
      </c>
      <c r="O43" s="60">
        <v>469409</v>
      </c>
      <c r="P43" s="60">
        <v>388039</v>
      </c>
      <c r="Q43" s="60">
        <v>331803</v>
      </c>
      <c r="R43" s="60">
        <v>1189251</v>
      </c>
      <c r="S43" s="60"/>
      <c r="T43" s="60"/>
      <c r="U43" s="60"/>
      <c r="V43" s="60"/>
      <c r="W43" s="60">
        <v>3766800</v>
      </c>
      <c r="X43" s="60">
        <v>5872608</v>
      </c>
      <c r="Y43" s="60">
        <v>-2105808</v>
      </c>
      <c r="Z43" s="140">
        <v>-35.86</v>
      </c>
      <c r="AA43" s="155">
        <v>7830142</v>
      </c>
    </row>
    <row r="44" spans="1:27" ht="12.75">
      <c r="A44" s="138" t="s">
        <v>90</v>
      </c>
      <c r="B44" s="136"/>
      <c r="C44" s="155">
        <v>23979974</v>
      </c>
      <c r="D44" s="155"/>
      <c r="E44" s="156">
        <v>34677679</v>
      </c>
      <c r="F44" s="60">
        <v>28493769</v>
      </c>
      <c r="G44" s="60">
        <v>384017</v>
      </c>
      <c r="H44" s="60">
        <v>431537</v>
      </c>
      <c r="I44" s="60">
        <v>461316</v>
      </c>
      <c r="J44" s="60">
        <v>1276870</v>
      </c>
      <c r="K44" s="60">
        <v>1336396</v>
      </c>
      <c r="L44" s="60">
        <v>1209676</v>
      </c>
      <c r="M44" s="60">
        <v>125241</v>
      </c>
      <c r="N44" s="60">
        <v>2671313</v>
      </c>
      <c r="O44" s="60">
        <v>1283055</v>
      </c>
      <c r="P44" s="60">
        <v>261355</v>
      </c>
      <c r="Q44" s="60">
        <v>666104</v>
      </c>
      <c r="R44" s="60">
        <v>2210514</v>
      </c>
      <c r="S44" s="60"/>
      <c r="T44" s="60"/>
      <c r="U44" s="60"/>
      <c r="V44" s="60"/>
      <c r="W44" s="60">
        <v>6158697</v>
      </c>
      <c r="X44" s="60">
        <v>26008254</v>
      </c>
      <c r="Y44" s="60">
        <v>-19849557</v>
      </c>
      <c r="Z44" s="140">
        <v>-76.32</v>
      </c>
      <c r="AA44" s="155">
        <v>28493769</v>
      </c>
    </row>
    <row r="45" spans="1:27" ht="12.75">
      <c r="A45" s="138" t="s">
        <v>91</v>
      </c>
      <c r="B45" s="136"/>
      <c r="C45" s="157">
        <v>12228123</v>
      </c>
      <c r="D45" s="157"/>
      <c r="E45" s="158">
        <v>12161027</v>
      </c>
      <c r="F45" s="159">
        <v>12220619</v>
      </c>
      <c r="G45" s="159">
        <v>360230</v>
      </c>
      <c r="H45" s="159">
        <v>413496</v>
      </c>
      <c r="I45" s="159">
        <v>354545</v>
      </c>
      <c r="J45" s="159">
        <v>1128271</v>
      </c>
      <c r="K45" s="159">
        <v>874716</v>
      </c>
      <c r="L45" s="159">
        <v>1023924</v>
      </c>
      <c r="M45" s="159">
        <v>-477111</v>
      </c>
      <c r="N45" s="159">
        <v>1421529</v>
      </c>
      <c r="O45" s="159">
        <v>830326</v>
      </c>
      <c r="P45" s="159">
        <v>164336</v>
      </c>
      <c r="Q45" s="159">
        <v>448622</v>
      </c>
      <c r="R45" s="159">
        <v>1443284</v>
      </c>
      <c r="S45" s="159"/>
      <c r="T45" s="159"/>
      <c r="U45" s="159"/>
      <c r="V45" s="159"/>
      <c r="W45" s="159">
        <v>3993084</v>
      </c>
      <c r="X45" s="159">
        <v>9120771</v>
      </c>
      <c r="Y45" s="159">
        <v>-5127687</v>
      </c>
      <c r="Z45" s="141">
        <v>-56.22</v>
      </c>
      <c r="AA45" s="157">
        <v>12220619</v>
      </c>
    </row>
    <row r="46" spans="1:27" ht="12.75">
      <c r="A46" s="138" t="s">
        <v>92</v>
      </c>
      <c r="B46" s="136"/>
      <c r="C46" s="155">
        <v>6875219</v>
      </c>
      <c r="D46" s="155"/>
      <c r="E46" s="156">
        <v>6843004</v>
      </c>
      <c r="F46" s="60">
        <v>6969000</v>
      </c>
      <c r="G46" s="60">
        <v>305629</v>
      </c>
      <c r="H46" s="60">
        <v>464237</v>
      </c>
      <c r="I46" s="60">
        <v>430563</v>
      </c>
      <c r="J46" s="60">
        <v>1200429</v>
      </c>
      <c r="K46" s="60">
        <v>442615</v>
      </c>
      <c r="L46" s="60">
        <v>314614</v>
      </c>
      <c r="M46" s="60">
        <v>410137</v>
      </c>
      <c r="N46" s="60">
        <v>1167366</v>
      </c>
      <c r="O46" s="60">
        <v>280232</v>
      </c>
      <c r="P46" s="60">
        <v>115144</v>
      </c>
      <c r="Q46" s="60">
        <v>380560</v>
      </c>
      <c r="R46" s="60">
        <v>775936</v>
      </c>
      <c r="S46" s="60"/>
      <c r="T46" s="60"/>
      <c r="U46" s="60"/>
      <c r="V46" s="60"/>
      <c r="W46" s="60">
        <v>3143731</v>
      </c>
      <c r="X46" s="60">
        <v>5132250</v>
      </c>
      <c r="Y46" s="60">
        <v>-1988519</v>
      </c>
      <c r="Z46" s="140">
        <v>-38.75</v>
      </c>
      <c r="AA46" s="155">
        <v>6969000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129011885</v>
      </c>
      <c r="D48" s="168">
        <f>+D28+D32+D38+D42+D47</f>
        <v>0</v>
      </c>
      <c r="E48" s="169">
        <f t="shared" si="9"/>
        <v>123913919</v>
      </c>
      <c r="F48" s="73">
        <f t="shared" si="9"/>
        <v>126723861</v>
      </c>
      <c r="G48" s="73">
        <f t="shared" si="9"/>
        <v>4501565</v>
      </c>
      <c r="H48" s="73">
        <f t="shared" si="9"/>
        <v>5643411</v>
      </c>
      <c r="I48" s="73">
        <f t="shared" si="9"/>
        <v>4988591</v>
      </c>
      <c r="J48" s="73">
        <f t="shared" si="9"/>
        <v>15133567</v>
      </c>
      <c r="K48" s="73">
        <f t="shared" si="9"/>
        <v>7051620</v>
      </c>
      <c r="L48" s="73">
        <f t="shared" si="9"/>
        <v>6674634</v>
      </c>
      <c r="M48" s="73">
        <f t="shared" si="9"/>
        <v>6713166</v>
      </c>
      <c r="N48" s="73">
        <f t="shared" si="9"/>
        <v>20439420</v>
      </c>
      <c r="O48" s="73">
        <f t="shared" si="9"/>
        <v>6217267</v>
      </c>
      <c r="P48" s="73">
        <f t="shared" si="9"/>
        <v>2484051</v>
      </c>
      <c r="Q48" s="73">
        <f t="shared" si="9"/>
        <v>4899838</v>
      </c>
      <c r="R48" s="73">
        <f t="shared" si="9"/>
        <v>13601156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49174143</v>
      </c>
      <c r="X48" s="73">
        <f t="shared" si="9"/>
        <v>92935431</v>
      </c>
      <c r="Y48" s="73">
        <f t="shared" si="9"/>
        <v>-43761288</v>
      </c>
      <c r="Z48" s="170">
        <f>+IF(X48&lt;&gt;0,+(Y48/X48)*100,0)</f>
        <v>-47.08784101942778</v>
      </c>
      <c r="AA48" s="168">
        <f>+AA28+AA32+AA38+AA42+AA47</f>
        <v>126723861</v>
      </c>
    </row>
    <row r="49" spans="1:27" ht="12.75">
      <c r="A49" s="148" t="s">
        <v>49</v>
      </c>
      <c r="B49" s="149"/>
      <c r="C49" s="171">
        <f aca="true" t="shared" si="10" ref="C49:Y49">+C25-C48</f>
        <v>2772202</v>
      </c>
      <c r="D49" s="171">
        <f>+D25-D48</f>
        <v>0</v>
      </c>
      <c r="E49" s="172">
        <f t="shared" si="10"/>
        <v>24583939</v>
      </c>
      <c r="F49" s="173">
        <f t="shared" si="10"/>
        <v>41580086</v>
      </c>
      <c r="G49" s="173">
        <f t="shared" si="10"/>
        <v>31066211</v>
      </c>
      <c r="H49" s="173">
        <f t="shared" si="10"/>
        <v>-3414514</v>
      </c>
      <c r="I49" s="173">
        <f t="shared" si="10"/>
        <v>-2034505</v>
      </c>
      <c r="J49" s="173">
        <f t="shared" si="10"/>
        <v>25617192</v>
      </c>
      <c r="K49" s="173">
        <f t="shared" si="10"/>
        <v>-3585557</v>
      </c>
      <c r="L49" s="173">
        <f t="shared" si="10"/>
        <v>1030437</v>
      </c>
      <c r="M49" s="173">
        <f t="shared" si="10"/>
        <v>16731244</v>
      </c>
      <c r="N49" s="173">
        <f t="shared" si="10"/>
        <v>14176124</v>
      </c>
      <c r="O49" s="173">
        <f t="shared" si="10"/>
        <v>-708139</v>
      </c>
      <c r="P49" s="173">
        <f t="shared" si="10"/>
        <v>1810558</v>
      </c>
      <c r="Q49" s="173">
        <f t="shared" si="10"/>
        <v>19344861</v>
      </c>
      <c r="R49" s="173">
        <f t="shared" si="10"/>
        <v>20447280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60240596</v>
      </c>
      <c r="X49" s="173">
        <f>IF(F25=F48,0,X25-X48)</f>
        <v>18457461</v>
      </c>
      <c r="Y49" s="173">
        <f t="shared" si="10"/>
        <v>41783135</v>
      </c>
      <c r="Z49" s="174">
        <f>+IF(X49&lt;&gt;0,+(Y49/X49)*100,0)</f>
        <v>226.37531240076845</v>
      </c>
      <c r="AA49" s="171">
        <f>+AA25-AA48</f>
        <v>41580086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16256133</v>
      </c>
      <c r="D5" s="155">
        <v>0</v>
      </c>
      <c r="E5" s="156">
        <v>12018927</v>
      </c>
      <c r="F5" s="60">
        <v>13865572</v>
      </c>
      <c r="G5" s="60">
        <v>14729401</v>
      </c>
      <c r="H5" s="60">
        <v>-672776</v>
      </c>
      <c r="I5" s="60">
        <v>-191041</v>
      </c>
      <c r="J5" s="60">
        <v>13865584</v>
      </c>
      <c r="K5" s="60">
        <v>35</v>
      </c>
      <c r="L5" s="60">
        <v>35</v>
      </c>
      <c r="M5" s="60">
        <v>72</v>
      </c>
      <c r="N5" s="60">
        <v>142</v>
      </c>
      <c r="O5" s="60">
        <v>-153</v>
      </c>
      <c r="P5" s="60">
        <v>-49229</v>
      </c>
      <c r="Q5" s="60">
        <v>-332549</v>
      </c>
      <c r="R5" s="60">
        <v>-381931</v>
      </c>
      <c r="S5" s="60">
        <v>0</v>
      </c>
      <c r="T5" s="60">
        <v>0</v>
      </c>
      <c r="U5" s="60">
        <v>0</v>
      </c>
      <c r="V5" s="60">
        <v>0</v>
      </c>
      <c r="W5" s="60">
        <v>13483795</v>
      </c>
      <c r="X5" s="60">
        <v>9014193</v>
      </c>
      <c r="Y5" s="60">
        <v>4469602</v>
      </c>
      <c r="Z5" s="140">
        <v>49.58</v>
      </c>
      <c r="AA5" s="155">
        <v>13865572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2033461</v>
      </c>
      <c r="D7" s="155">
        <v>0</v>
      </c>
      <c r="E7" s="156">
        <v>1453081</v>
      </c>
      <c r="F7" s="60">
        <v>415422</v>
      </c>
      <c r="G7" s="60">
        <v>89333</v>
      </c>
      <c r="H7" s="60">
        <v>-19864</v>
      </c>
      <c r="I7" s="60">
        <v>80636</v>
      </c>
      <c r="J7" s="60">
        <v>150105</v>
      </c>
      <c r="K7" s="60">
        <v>367489</v>
      </c>
      <c r="L7" s="60">
        <v>41805</v>
      </c>
      <c r="M7" s="60">
        <v>-251971</v>
      </c>
      <c r="N7" s="60">
        <v>157323</v>
      </c>
      <c r="O7" s="60">
        <v>65316</v>
      </c>
      <c r="P7" s="60">
        <v>393594</v>
      </c>
      <c r="Q7" s="60">
        <v>140919</v>
      </c>
      <c r="R7" s="60">
        <v>599829</v>
      </c>
      <c r="S7" s="60">
        <v>0</v>
      </c>
      <c r="T7" s="60">
        <v>0</v>
      </c>
      <c r="U7" s="60">
        <v>0</v>
      </c>
      <c r="V7" s="60">
        <v>0</v>
      </c>
      <c r="W7" s="60">
        <v>907257</v>
      </c>
      <c r="X7" s="60">
        <v>1089810</v>
      </c>
      <c r="Y7" s="60">
        <v>-182553</v>
      </c>
      <c r="Z7" s="140">
        <v>-16.75</v>
      </c>
      <c r="AA7" s="155">
        <v>415422</v>
      </c>
    </row>
    <row r="8" spans="1:27" ht="12.75">
      <c r="A8" s="183" t="s">
        <v>104</v>
      </c>
      <c r="B8" s="182"/>
      <c r="C8" s="155">
        <v>11765315</v>
      </c>
      <c r="D8" s="155">
        <v>0</v>
      </c>
      <c r="E8" s="156">
        <v>9533151</v>
      </c>
      <c r="F8" s="60">
        <v>10212597</v>
      </c>
      <c r="G8" s="60">
        <v>928056</v>
      </c>
      <c r="H8" s="60">
        <v>802890</v>
      </c>
      <c r="I8" s="60">
        <v>750619</v>
      </c>
      <c r="J8" s="60">
        <v>2481565</v>
      </c>
      <c r="K8" s="60">
        <v>1194099</v>
      </c>
      <c r="L8" s="60">
        <v>1097902</v>
      </c>
      <c r="M8" s="60">
        <v>397971</v>
      </c>
      <c r="N8" s="60">
        <v>2689972</v>
      </c>
      <c r="O8" s="60">
        <v>1118433</v>
      </c>
      <c r="P8" s="60">
        <v>709842</v>
      </c>
      <c r="Q8" s="60">
        <v>946491</v>
      </c>
      <c r="R8" s="60">
        <v>2774766</v>
      </c>
      <c r="S8" s="60">
        <v>0</v>
      </c>
      <c r="T8" s="60">
        <v>0</v>
      </c>
      <c r="U8" s="60">
        <v>0</v>
      </c>
      <c r="V8" s="60">
        <v>0</v>
      </c>
      <c r="W8" s="60">
        <v>7946303</v>
      </c>
      <c r="X8" s="60">
        <v>7149861</v>
      </c>
      <c r="Y8" s="60">
        <v>796442</v>
      </c>
      <c r="Z8" s="140">
        <v>11.14</v>
      </c>
      <c r="AA8" s="155">
        <v>10212597</v>
      </c>
    </row>
    <row r="9" spans="1:27" ht="12.75">
      <c r="A9" s="183" t="s">
        <v>105</v>
      </c>
      <c r="B9" s="182"/>
      <c r="C9" s="155">
        <v>8580251</v>
      </c>
      <c r="D9" s="155">
        <v>0</v>
      </c>
      <c r="E9" s="156">
        <v>5071165</v>
      </c>
      <c r="F9" s="60">
        <v>4128532</v>
      </c>
      <c r="G9" s="60">
        <v>350697</v>
      </c>
      <c r="H9" s="60">
        <v>326886</v>
      </c>
      <c r="I9" s="60">
        <v>329498</v>
      </c>
      <c r="J9" s="60">
        <v>1007081</v>
      </c>
      <c r="K9" s="60">
        <v>755702</v>
      </c>
      <c r="L9" s="60">
        <v>329922</v>
      </c>
      <c r="M9" s="60">
        <v>5537</v>
      </c>
      <c r="N9" s="60">
        <v>1091161</v>
      </c>
      <c r="O9" s="60">
        <v>740891</v>
      </c>
      <c r="P9" s="60">
        <v>348222</v>
      </c>
      <c r="Q9" s="60">
        <v>297978</v>
      </c>
      <c r="R9" s="60">
        <v>1387091</v>
      </c>
      <c r="S9" s="60">
        <v>0</v>
      </c>
      <c r="T9" s="60">
        <v>0</v>
      </c>
      <c r="U9" s="60">
        <v>0</v>
      </c>
      <c r="V9" s="60">
        <v>0</v>
      </c>
      <c r="W9" s="60">
        <v>3485333</v>
      </c>
      <c r="X9" s="60">
        <v>3803373</v>
      </c>
      <c r="Y9" s="60">
        <v>-318040</v>
      </c>
      <c r="Z9" s="140">
        <v>-8.36</v>
      </c>
      <c r="AA9" s="155">
        <v>4128532</v>
      </c>
    </row>
    <row r="10" spans="1:27" ht="12.75">
      <c r="A10" s="183" t="s">
        <v>106</v>
      </c>
      <c r="B10" s="182"/>
      <c r="C10" s="155">
        <v>4092211</v>
      </c>
      <c r="D10" s="155">
        <v>0</v>
      </c>
      <c r="E10" s="156">
        <v>2979881</v>
      </c>
      <c r="F10" s="54">
        <v>2962793</v>
      </c>
      <c r="G10" s="54">
        <v>401712</v>
      </c>
      <c r="H10" s="54">
        <v>360901</v>
      </c>
      <c r="I10" s="54">
        <v>360901</v>
      </c>
      <c r="J10" s="54">
        <v>1123514</v>
      </c>
      <c r="K10" s="54">
        <v>360901</v>
      </c>
      <c r="L10" s="54">
        <v>106856</v>
      </c>
      <c r="M10" s="54">
        <v>615057</v>
      </c>
      <c r="N10" s="54">
        <v>1082814</v>
      </c>
      <c r="O10" s="54">
        <v>360388</v>
      </c>
      <c r="P10" s="54">
        <v>358716</v>
      </c>
      <c r="Q10" s="54">
        <v>355169</v>
      </c>
      <c r="R10" s="54">
        <v>1074273</v>
      </c>
      <c r="S10" s="54">
        <v>0</v>
      </c>
      <c r="T10" s="54">
        <v>0</v>
      </c>
      <c r="U10" s="54">
        <v>0</v>
      </c>
      <c r="V10" s="54">
        <v>0</v>
      </c>
      <c r="W10" s="54">
        <v>3280601</v>
      </c>
      <c r="X10" s="54">
        <v>2234907</v>
      </c>
      <c r="Y10" s="54">
        <v>1045694</v>
      </c>
      <c r="Z10" s="184">
        <v>46.79</v>
      </c>
      <c r="AA10" s="130">
        <v>2962793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379729</v>
      </c>
      <c r="D12" s="155">
        <v>0</v>
      </c>
      <c r="E12" s="156">
        <v>381712</v>
      </c>
      <c r="F12" s="60">
        <v>381711</v>
      </c>
      <c r="G12" s="60">
        <v>29133</v>
      </c>
      <c r="H12" s="60">
        <v>29845</v>
      </c>
      <c r="I12" s="60">
        <v>31620</v>
      </c>
      <c r="J12" s="60">
        <v>90598</v>
      </c>
      <c r="K12" s="60">
        <v>33412</v>
      </c>
      <c r="L12" s="60">
        <v>28725</v>
      </c>
      <c r="M12" s="60">
        <v>37679</v>
      </c>
      <c r="N12" s="60">
        <v>99816</v>
      </c>
      <c r="O12" s="60">
        <v>26352</v>
      </c>
      <c r="P12" s="60">
        <v>34575</v>
      </c>
      <c r="Q12" s="60">
        <v>41801</v>
      </c>
      <c r="R12" s="60">
        <v>102728</v>
      </c>
      <c r="S12" s="60">
        <v>0</v>
      </c>
      <c r="T12" s="60">
        <v>0</v>
      </c>
      <c r="U12" s="60">
        <v>0</v>
      </c>
      <c r="V12" s="60">
        <v>0</v>
      </c>
      <c r="W12" s="60">
        <v>293142</v>
      </c>
      <c r="X12" s="60">
        <v>286281</v>
      </c>
      <c r="Y12" s="60">
        <v>6861</v>
      </c>
      <c r="Z12" s="140">
        <v>2.4</v>
      </c>
      <c r="AA12" s="155">
        <v>381711</v>
      </c>
    </row>
    <row r="13" spans="1:27" ht="12.75">
      <c r="A13" s="181" t="s">
        <v>109</v>
      </c>
      <c r="B13" s="185"/>
      <c r="C13" s="155">
        <v>72506</v>
      </c>
      <c r="D13" s="155">
        <v>0</v>
      </c>
      <c r="E13" s="156">
        <v>34632</v>
      </c>
      <c r="F13" s="60">
        <v>148631</v>
      </c>
      <c r="G13" s="60">
        <v>862972</v>
      </c>
      <c r="H13" s="60">
        <v>895339</v>
      </c>
      <c r="I13" s="60">
        <v>900598</v>
      </c>
      <c r="J13" s="60">
        <v>2658909</v>
      </c>
      <c r="K13" s="60">
        <v>907007</v>
      </c>
      <c r="L13" s="60">
        <v>956321</v>
      </c>
      <c r="M13" s="60">
        <v>-4492328</v>
      </c>
      <c r="N13" s="60">
        <v>-2629000</v>
      </c>
      <c r="O13" s="60">
        <v>37347</v>
      </c>
      <c r="P13" s="60">
        <v>26922</v>
      </c>
      <c r="Q13" s="60">
        <v>14732</v>
      </c>
      <c r="R13" s="60">
        <v>79001</v>
      </c>
      <c r="S13" s="60">
        <v>0</v>
      </c>
      <c r="T13" s="60">
        <v>0</v>
      </c>
      <c r="U13" s="60">
        <v>0</v>
      </c>
      <c r="V13" s="60">
        <v>0</v>
      </c>
      <c r="W13" s="60">
        <v>108910</v>
      </c>
      <c r="X13" s="60">
        <v>25974</v>
      </c>
      <c r="Y13" s="60">
        <v>82936</v>
      </c>
      <c r="Z13" s="140">
        <v>319.3</v>
      </c>
      <c r="AA13" s="155">
        <v>148631</v>
      </c>
    </row>
    <row r="14" spans="1:27" ht="12.75">
      <c r="A14" s="181" t="s">
        <v>110</v>
      </c>
      <c r="B14" s="185"/>
      <c r="C14" s="155">
        <v>9188128</v>
      </c>
      <c r="D14" s="155">
        <v>0</v>
      </c>
      <c r="E14" s="156">
        <v>9460525</v>
      </c>
      <c r="F14" s="60">
        <v>11019087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5451636</v>
      </c>
      <c r="N14" s="60">
        <v>5451636</v>
      </c>
      <c r="O14" s="60">
        <v>977237</v>
      </c>
      <c r="P14" s="60">
        <v>963376</v>
      </c>
      <c r="Q14" s="60">
        <v>988659</v>
      </c>
      <c r="R14" s="60">
        <v>2929272</v>
      </c>
      <c r="S14" s="60">
        <v>0</v>
      </c>
      <c r="T14" s="60">
        <v>0</v>
      </c>
      <c r="U14" s="60">
        <v>0</v>
      </c>
      <c r="V14" s="60">
        <v>0</v>
      </c>
      <c r="W14" s="60">
        <v>8380908</v>
      </c>
      <c r="X14" s="60">
        <v>7095393</v>
      </c>
      <c r="Y14" s="60">
        <v>1285515</v>
      </c>
      <c r="Z14" s="140">
        <v>18.12</v>
      </c>
      <c r="AA14" s="155">
        <v>11019087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5123359</v>
      </c>
      <c r="D16" s="155">
        <v>0</v>
      </c>
      <c r="E16" s="156">
        <v>3000000</v>
      </c>
      <c r="F16" s="60">
        <v>3000000</v>
      </c>
      <c r="G16" s="60">
        <v>83150</v>
      </c>
      <c r="H16" s="60">
        <v>64158</v>
      </c>
      <c r="I16" s="60">
        <v>60151</v>
      </c>
      <c r="J16" s="60">
        <v>207459</v>
      </c>
      <c r="K16" s="60">
        <v>41555</v>
      </c>
      <c r="L16" s="60">
        <v>81950</v>
      </c>
      <c r="M16" s="60">
        <v>64060</v>
      </c>
      <c r="N16" s="60">
        <v>187565</v>
      </c>
      <c r="O16" s="60">
        <v>22443</v>
      </c>
      <c r="P16" s="60">
        <v>60100</v>
      </c>
      <c r="Q16" s="60">
        <v>88933</v>
      </c>
      <c r="R16" s="60">
        <v>171476</v>
      </c>
      <c r="S16" s="60">
        <v>0</v>
      </c>
      <c r="T16" s="60">
        <v>0</v>
      </c>
      <c r="U16" s="60">
        <v>0</v>
      </c>
      <c r="V16" s="60">
        <v>0</v>
      </c>
      <c r="W16" s="60">
        <v>566500</v>
      </c>
      <c r="X16" s="60">
        <v>2250000</v>
      </c>
      <c r="Y16" s="60">
        <v>-1683500</v>
      </c>
      <c r="Z16" s="140">
        <v>-74.82</v>
      </c>
      <c r="AA16" s="155">
        <v>3000000</v>
      </c>
    </row>
    <row r="17" spans="1:27" ht="12.75">
      <c r="A17" s="181" t="s">
        <v>113</v>
      </c>
      <c r="B17" s="185"/>
      <c r="C17" s="155">
        <v>18143</v>
      </c>
      <c r="D17" s="155">
        <v>0</v>
      </c>
      <c r="E17" s="156">
        <v>0</v>
      </c>
      <c r="F17" s="60">
        <v>0</v>
      </c>
      <c r="G17" s="60">
        <v>1570</v>
      </c>
      <c r="H17" s="60">
        <v>2053</v>
      </c>
      <c r="I17" s="60">
        <v>2791</v>
      </c>
      <c r="J17" s="60">
        <v>6414</v>
      </c>
      <c r="K17" s="60">
        <v>3376</v>
      </c>
      <c r="L17" s="60">
        <v>1027</v>
      </c>
      <c r="M17" s="60">
        <v>-10817</v>
      </c>
      <c r="N17" s="60">
        <v>-6414</v>
      </c>
      <c r="O17" s="60">
        <v>366</v>
      </c>
      <c r="P17" s="60">
        <v>0</v>
      </c>
      <c r="Q17" s="60">
        <v>0</v>
      </c>
      <c r="R17" s="60">
        <v>366</v>
      </c>
      <c r="S17" s="60">
        <v>0</v>
      </c>
      <c r="T17" s="60">
        <v>0</v>
      </c>
      <c r="U17" s="60">
        <v>0</v>
      </c>
      <c r="V17" s="60">
        <v>0</v>
      </c>
      <c r="W17" s="60">
        <v>366</v>
      </c>
      <c r="X17" s="60"/>
      <c r="Y17" s="60">
        <v>366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5783048</v>
      </c>
      <c r="D18" s="155">
        <v>0</v>
      </c>
      <c r="E18" s="156">
        <v>2743421</v>
      </c>
      <c r="F18" s="60">
        <v>2743419</v>
      </c>
      <c r="G18" s="60">
        <v>330060</v>
      </c>
      <c r="H18" s="60">
        <v>371332</v>
      </c>
      <c r="I18" s="60">
        <v>552762</v>
      </c>
      <c r="J18" s="60">
        <v>1254154</v>
      </c>
      <c r="K18" s="60">
        <v>-296710</v>
      </c>
      <c r="L18" s="60">
        <v>714731</v>
      </c>
      <c r="M18" s="60">
        <v>633299</v>
      </c>
      <c r="N18" s="60">
        <v>1051320</v>
      </c>
      <c r="O18" s="60">
        <v>105541</v>
      </c>
      <c r="P18" s="60">
        <v>7240</v>
      </c>
      <c r="Q18" s="60">
        <v>-249276</v>
      </c>
      <c r="R18" s="60">
        <v>-136495</v>
      </c>
      <c r="S18" s="60">
        <v>0</v>
      </c>
      <c r="T18" s="60">
        <v>0</v>
      </c>
      <c r="U18" s="60">
        <v>0</v>
      </c>
      <c r="V18" s="60">
        <v>0</v>
      </c>
      <c r="W18" s="60">
        <v>2168979</v>
      </c>
      <c r="X18" s="60">
        <v>2057562</v>
      </c>
      <c r="Y18" s="60">
        <v>111417</v>
      </c>
      <c r="Z18" s="140">
        <v>5.42</v>
      </c>
      <c r="AA18" s="155">
        <v>2743419</v>
      </c>
    </row>
    <row r="19" spans="1:27" ht="12.75">
      <c r="A19" s="181" t="s">
        <v>34</v>
      </c>
      <c r="B19" s="185"/>
      <c r="C19" s="155">
        <v>48539572</v>
      </c>
      <c r="D19" s="155">
        <v>0</v>
      </c>
      <c r="E19" s="156">
        <v>49449600</v>
      </c>
      <c r="F19" s="60">
        <v>61299595</v>
      </c>
      <c r="G19" s="60">
        <v>17656000</v>
      </c>
      <c r="H19" s="60">
        <v>0</v>
      </c>
      <c r="I19" s="60">
        <v>0</v>
      </c>
      <c r="J19" s="60">
        <v>17656000</v>
      </c>
      <c r="K19" s="60">
        <v>0</v>
      </c>
      <c r="L19" s="60">
        <v>4324865</v>
      </c>
      <c r="M19" s="60">
        <v>11239352</v>
      </c>
      <c r="N19" s="60">
        <v>15564217</v>
      </c>
      <c r="O19" s="60">
        <v>2021121</v>
      </c>
      <c r="P19" s="60">
        <v>1387787</v>
      </c>
      <c r="Q19" s="60">
        <v>16048638</v>
      </c>
      <c r="R19" s="60">
        <v>19457546</v>
      </c>
      <c r="S19" s="60">
        <v>0</v>
      </c>
      <c r="T19" s="60">
        <v>0</v>
      </c>
      <c r="U19" s="60">
        <v>0</v>
      </c>
      <c r="V19" s="60">
        <v>0</v>
      </c>
      <c r="W19" s="60">
        <v>52677763</v>
      </c>
      <c r="X19" s="60">
        <v>37087200</v>
      </c>
      <c r="Y19" s="60">
        <v>15590563</v>
      </c>
      <c r="Z19" s="140">
        <v>42.04</v>
      </c>
      <c r="AA19" s="155">
        <v>61299595</v>
      </c>
    </row>
    <row r="20" spans="1:27" ht="12.75">
      <c r="A20" s="181" t="s">
        <v>35</v>
      </c>
      <c r="B20" s="185"/>
      <c r="C20" s="155">
        <v>3667029</v>
      </c>
      <c r="D20" s="155">
        <v>0</v>
      </c>
      <c r="E20" s="156">
        <v>6790178</v>
      </c>
      <c r="F20" s="54">
        <v>8025004</v>
      </c>
      <c r="G20" s="54">
        <v>105692</v>
      </c>
      <c r="H20" s="54">
        <v>68133</v>
      </c>
      <c r="I20" s="54">
        <v>75551</v>
      </c>
      <c r="J20" s="54">
        <v>249376</v>
      </c>
      <c r="K20" s="54">
        <v>99197</v>
      </c>
      <c r="L20" s="54">
        <v>20932</v>
      </c>
      <c r="M20" s="54">
        <v>1177242</v>
      </c>
      <c r="N20" s="54">
        <v>1297371</v>
      </c>
      <c r="O20" s="54">
        <v>33846</v>
      </c>
      <c r="P20" s="54">
        <v>53464</v>
      </c>
      <c r="Q20" s="54">
        <v>5903204</v>
      </c>
      <c r="R20" s="54">
        <v>5990514</v>
      </c>
      <c r="S20" s="54">
        <v>0</v>
      </c>
      <c r="T20" s="54">
        <v>0</v>
      </c>
      <c r="U20" s="54">
        <v>0</v>
      </c>
      <c r="V20" s="54">
        <v>0</v>
      </c>
      <c r="W20" s="54">
        <v>7537261</v>
      </c>
      <c r="X20" s="54">
        <v>5092632</v>
      </c>
      <c r="Y20" s="54">
        <v>2444629</v>
      </c>
      <c r="Z20" s="184">
        <v>48</v>
      </c>
      <c r="AA20" s="130">
        <v>8025004</v>
      </c>
    </row>
    <row r="21" spans="1:27" ht="12.75">
      <c r="A21" s="181" t="s">
        <v>115</v>
      </c>
      <c r="B21" s="185"/>
      <c r="C21" s="155">
        <v>334264</v>
      </c>
      <c r="D21" s="155">
        <v>0</v>
      </c>
      <c r="E21" s="156">
        <v>75000</v>
      </c>
      <c r="F21" s="60">
        <v>75000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56250</v>
      </c>
      <c r="Y21" s="60">
        <v>-56250</v>
      </c>
      <c r="Z21" s="140">
        <v>-100</v>
      </c>
      <c r="AA21" s="155">
        <v>75000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115833149</v>
      </c>
      <c r="D22" s="188">
        <f>SUM(D5:D21)</f>
        <v>0</v>
      </c>
      <c r="E22" s="189">
        <f t="shared" si="0"/>
        <v>102991273</v>
      </c>
      <c r="F22" s="190">
        <f t="shared" si="0"/>
        <v>118277363</v>
      </c>
      <c r="G22" s="190">
        <f t="shared" si="0"/>
        <v>35567776</v>
      </c>
      <c r="H22" s="190">
        <f t="shared" si="0"/>
        <v>2228897</v>
      </c>
      <c r="I22" s="190">
        <f t="shared" si="0"/>
        <v>2954086</v>
      </c>
      <c r="J22" s="190">
        <f t="shared" si="0"/>
        <v>40750759</v>
      </c>
      <c r="K22" s="190">
        <f t="shared" si="0"/>
        <v>3466063</v>
      </c>
      <c r="L22" s="190">
        <f t="shared" si="0"/>
        <v>7705071</v>
      </c>
      <c r="M22" s="190">
        <f t="shared" si="0"/>
        <v>14866789</v>
      </c>
      <c r="N22" s="190">
        <f t="shared" si="0"/>
        <v>26037923</v>
      </c>
      <c r="O22" s="190">
        <f t="shared" si="0"/>
        <v>5509128</v>
      </c>
      <c r="P22" s="190">
        <f t="shared" si="0"/>
        <v>4294609</v>
      </c>
      <c r="Q22" s="190">
        <f t="shared" si="0"/>
        <v>24244699</v>
      </c>
      <c r="R22" s="190">
        <f t="shared" si="0"/>
        <v>34048436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100837118</v>
      </c>
      <c r="X22" s="190">
        <f t="shared" si="0"/>
        <v>77243436</v>
      </c>
      <c r="Y22" s="190">
        <f t="shared" si="0"/>
        <v>23593682</v>
      </c>
      <c r="Z22" s="191">
        <f>+IF(X22&lt;&gt;0,+(Y22/X22)*100,0)</f>
        <v>30.544578571051655</v>
      </c>
      <c r="AA22" s="188">
        <f>SUM(AA5:AA21)</f>
        <v>118277363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41856093</v>
      </c>
      <c r="D25" s="155">
        <v>0</v>
      </c>
      <c r="E25" s="156">
        <v>47155366</v>
      </c>
      <c r="F25" s="60">
        <v>47578205</v>
      </c>
      <c r="G25" s="60">
        <v>3787317</v>
      </c>
      <c r="H25" s="60">
        <v>3643103</v>
      </c>
      <c r="I25" s="60">
        <v>3501324</v>
      </c>
      <c r="J25" s="60">
        <v>10931744</v>
      </c>
      <c r="K25" s="60">
        <v>3823429</v>
      </c>
      <c r="L25" s="60">
        <v>3539504</v>
      </c>
      <c r="M25" s="60">
        <v>2824911</v>
      </c>
      <c r="N25" s="60">
        <v>10187844</v>
      </c>
      <c r="O25" s="60">
        <v>3312601</v>
      </c>
      <c r="P25" s="60">
        <v>92800</v>
      </c>
      <c r="Q25" s="60">
        <v>3305500</v>
      </c>
      <c r="R25" s="60">
        <v>6710901</v>
      </c>
      <c r="S25" s="60">
        <v>0</v>
      </c>
      <c r="T25" s="60">
        <v>0</v>
      </c>
      <c r="U25" s="60">
        <v>0</v>
      </c>
      <c r="V25" s="60">
        <v>0</v>
      </c>
      <c r="W25" s="60">
        <v>27830489</v>
      </c>
      <c r="X25" s="60">
        <v>35366526</v>
      </c>
      <c r="Y25" s="60">
        <v>-7536037</v>
      </c>
      <c r="Z25" s="140">
        <v>-21.31</v>
      </c>
      <c r="AA25" s="155">
        <v>47578205</v>
      </c>
    </row>
    <row r="26" spans="1:27" ht="12.75">
      <c r="A26" s="183" t="s">
        <v>38</v>
      </c>
      <c r="B26" s="182"/>
      <c r="C26" s="155">
        <v>3123213</v>
      </c>
      <c r="D26" s="155">
        <v>0</v>
      </c>
      <c r="E26" s="156">
        <v>3215461</v>
      </c>
      <c r="F26" s="60">
        <v>3594437</v>
      </c>
      <c r="G26" s="60">
        <v>267642</v>
      </c>
      <c r="H26" s="60">
        <v>267642</v>
      </c>
      <c r="I26" s="60">
        <v>267642</v>
      </c>
      <c r="J26" s="60">
        <v>802926</v>
      </c>
      <c r="K26" s="60">
        <v>44360</v>
      </c>
      <c r="L26" s="60">
        <v>44360</v>
      </c>
      <c r="M26" s="60">
        <v>679139</v>
      </c>
      <c r="N26" s="60">
        <v>767859</v>
      </c>
      <c r="O26" s="60">
        <v>460378</v>
      </c>
      <c r="P26" s="60">
        <v>156159</v>
      </c>
      <c r="Q26" s="60">
        <v>273138</v>
      </c>
      <c r="R26" s="60">
        <v>889675</v>
      </c>
      <c r="S26" s="60">
        <v>0</v>
      </c>
      <c r="T26" s="60">
        <v>0</v>
      </c>
      <c r="U26" s="60">
        <v>0</v>
      </c>
      <c r="V26" s="60">
        <v>0</v>
      </c>
      <c r="W26" s="60">
        <v>2460460</v>
      </c>
      <c r="X26" s="60">
        <v>2411595</v>
      </c>
      <c r="Y26" s="60">
        <v>48865</v>
      </c>
      <c r="Z26" s="140">
        <v>2.03</v>
      </c>
      <c r="AA26" s="155">
        <v>3594437</v>
      </c>
    </row>
    <row r="27" spans="1:27" ht="12.75">
      <c r="A27" s="183" t="s">
        <v>118</v>
      </c>
      <c r="B27" s="182"/>
      <c r="C27" s="155">
        <v>19604896</v>
      </c>
      <c r="D27" s="155">
        <v>0</v>
      </c>
      <c r="E27" s="156">
        <v>10344672</v>
      </c>
      <c r="F27" s="60">
        <v>10344669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7758504</v>
      </c>
      <c r="Y27" s="60">
        <v>-7758504</v>
      </c>
      <c r="Z27" s="140">
        <v>-100</v>
      </c>
      <c r="AA27" s="155">
        <v>10344669</v>
      </c>
    </row>
    <row r="28" spans="1:27" ht="12.75">
      <c r="A28" s="183" t="s">
        <v>39</v>
      </c>
      <c r="B28" s="182"/>
      <c r="C28" s="155">
        <v>23026507</v>
      </c>
      <c r="D28" s="155">
        <v>0</v>
      </c>
      <c r="E28" s="156">
        <v>23554134</v>
      </c>
      <c r="F28" s="60">
        <v>23554127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484</v>
      </c>
      <c r="Q28" s="60">
        <v>0</v>
      </c>
      <c r="R28" s="60">
        <v>484</v>
      </c>
      <c r="S28" s="60">
        <v>0</v>
      </c>
      <c r="T28" s="60">
        <v>0</v>
      </c>
      <c r="U28" s="60">
        <v>0</v>
      </c>
      <c r="V28" s="60">
        <v>0</v>
      </c>
      <c r="W28" s="60">
        <v>484</v>
      </c>
      <c r="X28" s="60">
        <v>17665605</v>
      </c>
      <c r="Y28" s="60">
        <v>-17665121</v>
      </c>
      <c r="Z28" s="140">
        <v>-100</v>
      </c>
      <c r="AA28" s="155">
        <v>23554127</v>
      </c>
    </row>
    <row r="29" spans="1:27" ht="12.75">
      <c r="A29" s="183" t="s">
        <v>40</v>
      </c>
      <c r="B29" s="182"/>
      <c r="C29" s="155">
        <v>1961355</v>
      </c>
      <c r="D29" s="155">
        <v>0</v>
      </c>
      <c r="E29" s="156">
        <v>825000</v>
      </c>
      <c r="F29" s="60">
        <v>1075000</v>
      </c>
      <c r="G29" s="60">
        <v>3776</v>
      </c>
      <c r="H29" s="60">
        <v>21976</v>
      </c>
      <c r="I29" s="60">
        <v>4219</v>
      </c>
      <c r="J29" s="60">
        <v>29971</v>
      </c>
      <c r="K29" s="60">
        <v>19858</v>
      </c>
      <c r="L29" s="60">
        <v>47562</v>
      </c>
      <c r="M29" s="60">
        <v>403933</v>
      </c>
      <c r="N29" s="60">
        <v>471353</v>
      </c>
      <c r="O29" s="60">
        <v>11972</v>
      </c>
      <c r="P29" s="60">
        <v>8421</v>
      </c>
      <c r="Q29" s="60">
        <v>-395160</v>
      </c>
      <c r="R29" s="60">
        <v>-374767</v>
      </c>
      <c r="S29" s="60">
        <v>0</v>
      </c>
      <c r="T29" s="60">
        <v>0</v>
      </c>
      <c r="U29" s="60">
        <v>0</v>
      </c>
      <c r="V29" s="60">
        <v>0</v>
      </c>
      <c r="W29" s="60">
        <v>126557</v>
      </c>
      <c r="X29" s="60">
        <v>618750</v>
      </c>
      <c r="Y29" s="60">
        <v>-492193</v>
      </c>
      <c r="Z29" s="140">
        <v>-79.55</v>
      </c>
      <c r="AA29" s="155">
        <v>1075000</v>
      </c>
    </row>
    <row r="30" spans="1:27" ht="12.75">
      <c r="A30" s="183" t="s">
        <v>119</v>
      </c>
      <c r="B30" s="182"/>
      <c r="C30" s="155">
        <v>3513477</v>
      </c>
      <c r="D30" s="155">
        <v>0</v>
      </c>
      <c r="E30" s="156">
        <v>4803104</v>
      </c>
      <c r="F30" s="60">
        <v>4803103</v>
      </c>
      <c r="G30" s="60">
        <v>16602</v>
      </c>
      <c r="H30" s="60">
        <v>781953</v>
      </c>
      <c r="I30" s="60">
        <v>0</v>
      </c>
      <c r="J30" s="60">
        <v>798555</v>
      </c>
      <c r="K30" s="60">
        <v>549882</v>
      </c>
      <c r="L30" s="60">
        <v>254387</v>
      </c>
      <c r="M30" s="60">
        <v>242476</v>
      </c>
      <c r="N30" s="60">
        <v>1046745</v>
      </c>
      <c r="O30" s="60">
        <v>245129</v>
      </c>
      <c r="P30" s="60">
        <v>241716</v>
      </c>
      <c r="Q30" s="60">
        <v>245910</v>
      </c>
      <c r="R30" s="60">
        <v>732755</v>
      </c>
      <c r="S30" s="60">
        <v>0</v>
      </c>
      <c r="T30" s="60">
        <v>0</v>
      </c>
      <c r="U30" s="60">
        <v>0</v>
      </c>
      <c r="V30" s="60">
        <v>0</v>
      </c>
      <c r="W30" s="60">
        <v>2578055</v>
      </c>
      <c r="X30" s="60">
        <v>3602331</v>
      </c>
      <c r="Y30" s="60">
        <v>-1024276</v>
      </c>
      <c r="Z30" s="140">
        <v>-28.43</v>
      </c>
      <c r="AA30" s="155">
        <v>4803103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6934787</v>
      </c>
      <c r="F31" s="60">
        <v>5025402</v>
      </c>
      <c r="G31" s="60">
        <v>28931</v>
      </c>
      <c r="H31" s="60">
        <v>38549</v>
      </c>
      <c r="I31" s="60">
        <v>113791</v>
      </c>
      <c r="J31" s="60">
        <v>181271</v>
      </c>
      <c r="K31" s="60">
        <v>75284</v>
      </c>
      <c r="L31" s="60">
        <v>432408</v>
      </c>
      <c r="M31" s="60">
        <v>619494</v>
      </c>
      <c r="N31" s="60">
        <v>1127186</v>
      </c>
      <c r="O31" s="60">
        <v>109033</v>
      </c>
      <c r="P31" s="60">
        <v>270882</v>
      </c>
      <c r="Q31" s="60">
        <v>80292</v>
      </c>
      <c r="R31" s="60">
        <v>460207</v>
      </c>
      <c r="S31" s="60">
        <v>0</v>
      </c>
      <c r="T31" s="60">
        <v>0</v>
      </c>
      <c r="U31" s="60">
        <v>0</v>
      </c>
      <c r="V31" s="60">
        <v>0</v>
      </c>
      <c r="W31" s="60">
        <v>1768664</v>
      </c>
      <c r="X31" s="60">
        <v>5201091</v>
      </c>
      <c r="Y31" s="60">
        <v>-3432427</v>
      </c>
      <c r="Z31" s="140">
        <v>-65.99</v>
      </c>
      <c r="AA31" s="155">
        <v>5025402</v>
      </c>
    </row>
    <row r="32" spans="1:27" ht="12.75">
      <c r="A32" s="183" t="s">
        <v>121</v>
      </c>
      <c r="B32" s="182"/>
      <c r="C32" s="155">
        <v>2734481</v>
      </c>
      <c r="D32" s="155">
        <v>0</v>
      </c>
      <c r="E32" s="156">
        <v>6402315</v>
      </c>
      <c r="F32" s="60">
        <v>11984832</v>
      </c>
      <c r="G32" s="60">
        <v>44137</v>
      </c>
      <c r="H32" s="60">
        <v>-104085</v>
      </c>
      <c r="I32" s="60">
        <v>252704</v>
      </c>
      <c r="J32" s="60">
        <v>192756</v>
      </c>
      <c r="K32" s="60">
        <v>121397</v>
      </c>
      <c r="L32" s="60">
        <v>150447</v>
      </c>
      <c r="M32" s="60">
        <v>1505111</v>
      </c>
      <c r="N32" s="60">
        <v>1776955</v>
      </c>
      <c r="O32" s="60">
        <v>247238</v>
      </c>
      <c r="P32" s="60">
        <v>859148</v>
      </c>
      <c r="Q32" s="60">
        <v>44593</v>
      </c>
      <c r="R32" s="60">
        <v>1150979</v>
      </c>
      <c r="S32" s="60">
        <v>0</v>
      </c>
      <c r="T32" s="60">
        <v>0</v>
      </c>
      <c r="U32" s="60">
        <v>0</v>
      </c>
      <c r="V32" s="60">
        <v>0</v>
      </c>
      <c r="W32" s="60">
        <v>3120690</v>
      </c>
      <c r="X32" s="60">
        <v>4801734</v>
      </c>
      <c r="Y32" s="60">
        <v>-1681044</v>
      </c>
      <c r="Z32" s="140">
        <v>-35.01</v>
      </c>
      <c r="AA32" s="155">
        <v>11984832</v>
      </c>
    </row>
    <row r="33" spans="1:27" ht="12.75">
      <c r="A33" s="183" t="s">
        <v>42</v>
      </c>
      <c r="B33" s="182"/>
      <c r="C33" s="155">
        <v>16702373</v>
      </c>
      <c r="D33" s="155">
        <v>0</v>
      </c>
      <c r="E33" s="156">
        <v>0</v>
      </c>
      <c r="F33" s="60">
        <v>0</v>
      </c>
      <c r="G33" s="60">
        <v>7228</v>
      </c>
      <c r="H33" s="60">
        <v>126900</v>
      </c>
      <c r="I33" s="60">
        <v>6900</v>
      </c>
      <c r="J33" s="60">
        <v>141028</v>
      </c>
      <c r="K33" s="60">
        <v>1013324</v>
      </c>
      <c r="L33" s="60">
        <v>875611</v>
      </c>
      <c r="M33" s="60">
        <v>-2029963</v>
      </c>
      <c r="N33" s="60">
        <v>-141028</v>
      </c>
      <c r="O33" s="60">
        <v>906251</v>
      </c>
      <c r="P33" s="60">
        <v>0</v>
      </c>
      <c r="Q33" s="60">
        <v>0</v>
      </c>
      <c r="R33" s="60">
        <v>906251</v>
      </c>
      <c r="S33" s="60">
        <v>0</v>
      </c>
      <c r="T33" s="60">
        <v>0</v>
      </c>
      <c r="U33" s="60">
        <v>0</v>
      </c>
      <c r="V33" s="60">
        <v>0</v>
      </c>
      <c r="W33" s="60">
        <v>906251</v>
      </c>
      <c r="X33" s="60"/>
      <c r="Y33" s="60">
        <v>906251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16489490</v>
      </c>
      <c r="D34" s="155">
        <v>0</v>
      </c>
      <c r="E34" s="156">
        <v>20679080</v>
      </c>
      <c r="F34" s="60">
        <v>18764086</v>
      </c>
      <c r="G34" s="60">
        <v>345932</v>
      </c>
      <c r="H34" s="60">
        <v>867373</v>
      </c>
      <c r="I34" s="60">
        <v>842011</v>
      </c>
      <c r="J34" s="60">
        <v>2055316</v>
      </c>
      <c r="K34" s="60">
        <v>1404086</v>
      </c>
      <c r="L34" s="60">
        <v>1330355</v>
      </c>
      <c r="M34" s="60">
        <v>2468065</v>
      </c>
      <c r="N34" s="60">
        <v>5202506</v>
      </c>
      <c r="O34" s="60">
        <v>924665</v>
      </c>
      <c r="P34" s="60">
        <v>854441</v>
      </c>
      <c r="Q34" s="60">
        <v>1345565</v>
      </c>
      <c r="R34" s="60">
        <v>3124671</v>
      </c>
      <c r="S34" s="60">
        <v>0</v>
      </c>
      <c r="T34" s="60">
        <v>0</v>
      </c>
      <c r="U34" s="60">
        <v>0</v>
      </c>
      <c r="V34" s="60">
        <v>0</v>
      </c>
      <c r="W34" s="60">
        <v>10382493</v>
      </c>
      <c r="X34" s="60">
        <v>15509313</v>
      </c>
      <c r="Y34" s="60">
        <v>-5126820</v>
      </c>
      <c r="Z34" s="140">
        <v>-33.06</v>
      </c>
      <c r="AA34" s="155">
        <v>18764086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129011885</v>
      </c>
      <c r="D36" s="188">
        <f>SUM(D25:D35)</f>
        <v>0</v>
      </c>
      <c r="E36" s="189">
        <f t="shared" si="1"/>
        <v>123913919</v>
      </c>
      <c r="F36" s="190">
        <f t="shared" si="1"/>
        <v>126723861</v>
      </c>
      <c r="G36" s="190">
        <f t="shared" si="1"/>
        <v>4501565</v>
      </c>
      <c r="H36" s="190">
        <f t="shared" si="1"/>
        <v>5643411</v>
      </c>
      <c r="I36" s="190">
        <f t="shared" si="1"/>
        <v>4988591</v>
      </c>
      <c r="J36" s="190">
        <f t="shared" si="1"/>
        <v>15133567</v>
      </c>
      <c r="K36" s="190">
        <f t="shared" si="1"/>
        <v>7051620</v>
      </c>
      <c r="L36" s="190">
        <f t="shared" si="1"/>
        <v>6674634</v>
      </c>
      <c r="M36" s="190">
        <f t="shared" si="1"/>
        <v>6713166</v>
      </c>
      <c r="N36" s="190">
        <f t="shared" si="1"/>
        <v>20439420</v>
      </c>
      <c r="O36" s="190">
        <f t="shared" si="1"/>
        <v>6217267</v>
      </c>
      <c r="P36" s="190">
        <f t="shared" si="1"/>
        <v>2484051</v>
      </c>
      <c r="Q36" s="190">
        <f t="shared" si="1"/>
        <v>4899838</v>
      </c>
      <c r="R36" s="190">
        <f t="shared" si="1"/>
        <v>13601156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49174143</v>
      </c>
      <c r="X36" s="190">
        <f t="shared" si="1"/>
        <v>92935449</v>
      </c>
      <c r="Y36" s="190">
        <f t="shared" si="1"/>
        <v>-43761306</v>
      </c>
      <c r="Z36" s="191">
        <f>+IF(X36&lt;&gt;0,+(Y36/X36)*100,0)</f>
        <v>-47.08785126760404</v>
      </c>
      <c r="AA36" s="188">
        <f>SUM(AA25:AA35)</f>
        <v>126723861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-13178736</v>
      </c>
      <c r="D38" s="199">
        <f>+D22-D36</f>
        <v>0</v>
      </c>
      <c r="E38" s="200">
        <f t="shared" si="2"/>
        <v>-20922646</v>
      </c>
      <c r="F38" s="106">
        <f t="shared" si="2"/>
        <v>-8446498</v>
      </c>
      <c r="G38" s="106">
        <f t="shared" si="2"/>
        <v>31066211</v>
      </c>
      <c r="H38" s="106">
        <f t="shared" si="2"/>
        <v>-3414514</v>
      </c>
      <c r="I38" s="106">
        <f t="shared" si="2"/>
        <v>-2034505</v>
      </c>
      <c r="J38" s="106">
        <f t="shared" si="2"/>
        <v>25617192</v>
      </c>
      <c r="K38" s="106">
        <f t="shared" si="2"/>
        <v>-3585557</v>
      </c>
      <c r="L38" s="106">
        <f t="shared" si="2"/>
        <v>1030437</v>
      </c>
      <c r="M38" s="106">
        <f t="shared" si="2"/>
        <v>8153623</v>
      </c>
      <c r="N38" s="106">
        <f t="shared" si="2"/>
        <v>5598503</v>
      </c>
      <c r="O38" s="106">
        <f t="shared" si="2"/>
        <v>-708139</v>
      </c>
      <c r="P38" s="106">
        <f t="shared" si="2"/>
        <v>1810558</v>
      </c>
      <c r="Q38" s="106">
        <f t="shared" si="2"/>
        <v>19344861</v>
      </c>
      <c r="R38" s="106">
        <f t="shared" si="2"/>
        <v>20447280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51662975</v>
      </c>
      <c r="X38" s="106">
        <f>IF(F22=F36,0,X22-X36)</f>
        <v>-15692013</v>
      </c>
      <c r="Y38" s="106">
        <f t="shared" si="2"/>
        <v>67354988</v>
      </c>
      <c r="Z38" s="201">
        <f>+IF(X38&lt;&gt;0,+(Y38/X38)*100,0)</f>
        <v>-429.23102345122965</v>
      </c>
      <c r="AA38" s="199">
        <f>+AA22-AA36</f>
        <v>-8446498</v>
      </c>
    </row>
    <row r="39" spans="1:27" ht="12.75">
      <c r="A39" s="181" t="s">
        <v>46</v>
      </c>
      <c r="B39" s="185"/>
      <c r="C39" s="155">
        <v>15950938</v>
      </c>
      <c r="D39" s="155">
        <v>0</v>
      </c>
      <c r="E39" s="156">
        <v>17812400</v>
      </c>
      <c r="F39" s="60">
        <v>22582400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8577621</v>
      </c>
      <c r="N39" s="60">
        <v>8577621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8577621</v>
      </c>
      <c r="X39" s="60"/>
      <c r="Y39" s="60">
        <v>8577621</v>
      </c>
      <c r="Z39" s="140">
        <v>0</v>
      </c>
      <c r="AA39" s="155">
        <v>22582400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27694185</v>
      </c>
      <c r="F41" s="60">
        <v>27444184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20770641</v>
      </c>
      <c r="Y41" s="202">
        <v>-20770641</v>
      </c>
      <c r="Z41" s="203">
        <v>-100</v>
      </c>
      <c r="AA41" s="204">
        <v>27444184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2772202</v>
      </c>
      <c r="D42" s="206">
        <f>SUM(D38:D41)</f>
        <v>0</v>
      </c>
      <c r="E42" s="207">
        <f t="shared" si="3"/>
        <v>24583939</v>
      </c>
      <c r="F42" s="88">
        <f t="shared" si="3"/>
        <v>41580086</v>
      </c>
      <c r="G42" s="88">
        <f t="shared" si="3"/>
        <v>31066211</v>
      </c>
      <c r="H42" s="88">
        <f t="shared" si="3"/>
        <v>-3414514</v>
      </c>
      <c r="I42" s="88">
        <f t="shared" si="3"/>
        <v>-2034505</v>
      </c>
      <c r="J42" s="88">
        <f t="shared" si="3"/>
        <v>25617192</v>
      </c>
      <c r="K42" s="88">
        <f t="shared" si="3"/>
        <v>-3585557</v>
      </c>
      <c r="L42" s="88">
        <f t="shared" si="3"/>
        <v>1030437</v>
      </c>
      <c r="M42" s="88">
        <f t="shared" si="3"/>
        <v>16731244</v>
      </c>
      <c r="N42" s="88">
        <f t="shared" si="3"/>
        <v>14176124</v>
      </c>
      <c r="O42" s="88">
        <f t="shared" si="3"/>
        <v>-708139</v>
      </c>
      <c r="P42" s="88">
        <f t="shared" si="3"/>
        <v>1810558</v>
      </c>
      <c r="Q42" s="88">
        <f t="shared" si="3"/>
        <v>19344861</v>
      </c>
      <c r="R42" s="88">
        <f t="shared" si="3"/>
        <v>20447280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60240596</v>
      </c>
      <c r="X42" s="88">
        <f t="shared" si="3"/>
        <v>5078628</v>
      </c>
      <c r="Y42" s="88">
        <f t="shared" si="3"/>
        <v>55161968</v>
      </c>
      <c r="Z42" s="208">
        <f>+IF(X42&lt;&gt;0,+(Y42/X42)*100,0)</f>
        <v>1086.1588602276047</v>
      </c>
      <c r="AA42" s="206">
        <f>SUM(AA38:AA41)</f>
        <v>41580086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2772202</v>
      </c>
      <c r="D44" s="210">
        <f>+D42-D43</f>
        <v>0</v>
      </c>
      <c r="E44" s="211">
        <f t="shared" si="4"/>
        <v>24583939</v>
      </c>
      <c r="F44" s="77">
        <f t="shared" si="4"/>
        <v>41580086</v>
      </c>
      <c r="G44" s="77">
        <f t="shared" si="4"/>
        <v>31066211</v>
      </c>
      <c r="H44" s="77">
        <f t="shared" si="4"/>
        <v>-3414514</v>
      </c>
      <c r="I44" s="77">
        <f t="shared" si="4"/>
        <v>-2034505</v>
      </c>
      <c r="J44" s="77">
        <f t="shared" si="4"/>
        <v>25617192</v>
      </c>
      <c r="K44" s="77">
        <f t="shared" si="4"/>
        <v>-3585557</v>
      </c>
      <c r="L44" s="77">
        <f t="shared" si="4"/>
        <v>1030437</v>
      </c>
      <c r="M44" s="77">
        <f t="shared" si="4"/>
        <v>16731244</v>
      </c>
      <c r="N44" s="77">
        <f t="shared" si="4"/>
        <v>14176124</v>
      </c>
      <c r="O44" s="77">
        <f t="shared" si="4"/>
        <v>-708139</v>
      </c>
      <c r="P44" s="77">
        <f t="shared" si="4"/>
        <v>1810558</v>
      </c>
      <c r="Q44" s="77">
        <f t="shared" si="4"/>
        <v>19344861</v>
      </c>
      <c r="R44" s="77">
        <f t="shared" si="4"/>
        <v>20447280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60240596</v>
      </c>
      <c r="X44" s="77">
        <f t="shared" si="4"/>
        <v>5078628</v>
      </c>
      <c r="Y44" s="77">
        <f t="shared" si="4"/>
        <v>55161968</v>
      </c>
      <c r="Z44" s="212">
        <f>+IF(X44&lt;&gt;0,+(Y44/X44)*100,0)</f>
        <v>1086.1588602276047</v>
      </c>
      <c r="AA44" s="210">
        <f>+AA42-AA43</f>
        <v>41580086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2772202</v>
      </c>
      <c r="D46" s="206">
        <f>SUM(D44:D45)</f>
        <v>0</v>
      </c>
      <c r="E46" s="207">
        <f t="shared" si="5"/>
        <v>24583939</v>
      </c>
      <c r="F46" s="88">
        <f t="shared" si="5"/>
        <v>41580086</v>
      </c>
      <c r="G46" s="88">
        <f t="shared" si="5"/>
        <v>31066211</v>
      </c>
      <c r="H46" s="88">
        <f t="shared" si="5"/>
        <v>-3414514</v>
      </c>
      <c r="I46" s="88">
        <f t="shared" si="5"/>
        <v>-2034505</v>
      </c>
      <c r="J46" s="88">
        <f t="shared" si="5"/>
        <v>25617192</v>
      </c>
      <c r="K46" s="88">
        <f t="shared" si="5"/>
        <v>-3585557</v>
      </c>
      <c r="L46" s="88">
        <f t="shared" si="5"/>
        <v>1030437</v>
      </c>
      <c r="M46" s="88">
        <f t="shared" si="5"/>
        <v>16731244</v>
      </c>
      <c r="N46" s="88">
        <f t="shared" si="5"/>
        <v>14176124</v>
      </c>
      <c r="O46" s="88">
        <f t="shared" si="5"/>
        <v>-708139</v>
      </c>
      <c r="P46" s="88">
        <f t="shared" si="5"/>
        <v>1810558</v>
      </c>
      <c r="Q46" s="88">
        <f t="shared" si="5"/>
        <v>19344861</v>
      </c>
      <c r="R46" s="88">
        <f t="shared" si="5"/>
        <v>20447280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60240596</v>
      </c>
      <c r="X46" s="88">
        <f t="shared" si="5"/>
        <v>5078628</v>
      </c>
      <c r="Y46" s="88">
        <f t="shared" si="5"/>
        <v>55161968</v>
      </c>
      <c r="Z46" s="208">
        <f>+IF(X46&lt;&gt;0,+(Y46/X46)*100,0)</f>
        <v>1086.1588602276047</v>
      </c>
      <c r="AA46" s="206">
        <f>SUM(AA44:AA45)</f>
        <v>41580086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2772202</v>
      </c>
      <c r="D48" s="217">
        <f>SUM(D46:D47)</f>
        <v>0</v>
      </c>
      <c r="E48" s="218">
        <f t="shared" si="6"/>
        <v>24583939</v>
      </c>
      <c r="F48" s="219">
        <f t="shared" si="6"/>
        <v>41580086</v>
      </c>
      <c r="G48" s="219">
        <f t="shared" si="6"/>
        <v>31066211</v>
      </c>
      <c r="H48" s="220">
        <f t="shared" si="6"/>
        <v>-3414514</v>
      </c>
      <c r="I48" s="220">
        <f t="shared" si="6"/>
        <v>-2034505</v>
      </c>
      <c r="J48" s="220">
        <f t="shared" si="6"/>
        <v>25617192</v>
      </c>
      <c r="K48" s="220">
        <f t="shared" si="6"/>
        <v>-3585557</v>
      </c>
      <c r="L48" s="220">
        <f t="shared" si="6"/>
        <v>1030437</v>
      </c>
      <c r="M48" s="219">
        <f t="shared" si="6"/>
        <v>16731244</v>
      </c>
      <c r="N48" s="219">
        <f t="shared" si="6"/>
        <v>14176124</v>
      </c>
      <c r="O48" s="220">
        <f t="shared" si="6"/>
        <v>-708139</v>
      </c>
      <c r="P48" s="220">
        <f t="shared" si="6"/>
        <v>1810558</v>
      </c>
      <c r="Q48" s="220">
        <f t="shared" si="6"/>
        <v>19344861</v>
      </c>
      <c r="R48" s="220">
        <f t="shared" si="6"/>
        <v>20447280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60240596</v>
      </c>
      <c r="X48" s="220">
        <f t="shared" si="6"/>
        <v>5078628</v>
      </c>
      <c r="Y48" s="220">
        <f t="shared" si="6"/>
        <v>55161968</v>
      </c>
      <c r="Z48" s="221">
        <f>+IF(X48&lt;&gt;0,+(Y48/X48)*100,0)</f>
        <v>1086.1588602276047</v>
      </c>
      <c r="AA48" s="222">
        <f>SUM(AA46:AA47)</f>
        <v>41580086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43830</v>
      </c>
      <c r="D5" s="153">
        <f>SUM(D6:D8)</f>
        <v>0</v>
      </c>
      <c r="E5" s="154">
        <f t="shared" si="0"/>
        <v>1371811</v>
      </c>
      <c r="F5" s="100">
        <f t="shared" si="0"/>
        <v>172141</v>
      </c>
      <c r="G5" s="100">
        <f t="shared" si="0"/>
        <v>0</v>
      </c>
      <c r="H5" s="100">
        <f t="shared" si="0"/>
        <v>0</v>
      </c>
      <c r="I5" s="100">
        <f t="shared" si="0"/>
        <v>2166</v>
      </c>
      <c r="J5" s="100">
        <f t="shared" si="0"/>
        <v>2166</v>
      </c>
      <c r="K5" s="100">
        <f t="shared" si="0"/>
        <v>0</v>
      </c>
      <c r="L5" s="100">
        <f t="shared" si="0"/>
        <v>273264</v>
      </c>
      <c r="M5" s="100">
        <f t="shared" si="0"/>
        <v>25389</v>
      </c>
      <c r="N5" s="100">
        <f t="shared" si="0"/>
        <v>298653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300819</v>
      </c>
      <c r="X5" s="100">
        <f t="shared" si="0"/>
        <v>1028853</v>
      </c>
      <c r="Y5" s="100">
        <f t="shared" si="0"/>
        <v>-728034</v>
      </c>
      <c r="Z5" s="137">
        <f>+IF(X5&lt;&gt;0,+(Y5/X5)*100,0)</f>
        <v>-70.76171231458721</v>
      </c>
      <c r="AA5" s="153">
        <f>SUM(AA6:AA8)</f>
        <v>172141</v>
      </c>
    </row>
    <row r="6" spans="1:27" ht="12.75">
      <c r="A6" s="138" t="s">
        <v>75</v>
      </c>
      <c r="B6" s="136"/>
      <c r="C6" s="155"/>
      <c r="D6" s="155"/>
      <c r="E6" s="156">
        <v>8200</v>
      </c>
      <c r="F6" s="60">
        <v>8200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6147</v>
      </c>
      <c r="Y6" s="60">
        <v>-6147</v>
      </c>
      <c r="Z6" s="140">
        <v>-100</v>
      </c>
      <c r="AA6" s="62">
        <v>8200</v>
      </c>
    </row>
    <row r="7" spans="1:27" ht="12.75">
      <c r="A7" s="138" t="s">
        <v>76</v>
      </c>
      <c r="B7" s="136"/>
      <c r="C7" s="157"/>
      <c r="D7" s="157"/>
      <c r="E7" s="158">
        <v>1363611</v>
      </c>
      <c r="F7" s="159">
        <v>163941</v>
      </c>
      <c r="G7" s="159"/>
      <c r="H7" s="159"/>
      <c r="I7" s="159">
        <v>2166</v>
      </c>
      <c r="J7" s="159">
        <v>2166</v>
      </c>
      <c r="K7" s="159"/>
      <c r="L7" s="159">
        <v>273264</v>
      </c>
      <c r="M7" s="159">
        <v>25389</v>
      </c>
      <c r="N7" s="159">
        <v>298653</v>
      </c>
      <c r="O7" s="159"/>
      <c r="P7" s="159"/>
      <c r="Q7" s="159"/>
      <c r="R7" s="159"/>
      <c r="S7" s="159"/>
      <c r="T7" s="159"/>
      <c r="U7" s="159"/>
      <c r="V7" s="159"/>
      <c r="W7" s="159">
        <v>300819</v>
      </c>
      <c r="X7" s="159">
        <v>1022706</v>
      </c>
      <c r="Y7" s="159">
        <v>-721887</v>
      </c>
      <c r="Z7" s="141">
        <v>-70.59</v>
      </c>
      <c r="AA7" s="225">
        <v>163941</v>
      </c>
    </row>
    <row r="8" spans="1:27" ht="12.75">
      <c r="A8" s="138" t="s">
        <v>77</v>
      </c>
      <c r="B8" s="136"/>
      <c r="C8" s="155">
        <v>43830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3764250</v>
      </c>
      <c r="D9" s="153">
        <f>SUM(D10:D14)</f>
        <v>0</v>
      </c>
      <c r="E9" s="154">
        <f t="shared" si="1"/>
        <v>739681</v>
      </c>
      <c r="F9" s="100">
        <f t="shared" si="1"/>
        <v>775464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94694</v>
      </c>
      <c r="Q9" s="100">
        <f t="shared" si="1"/>
        <v>105191</v>
      </c>
      <c r="R9" s="100">
        <f t="shared" si="1"/>
        <v>199885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199885</v>
      </c>
      <c r="X9" s="100">
        <f t="shared" si="1"/>
        <v>569763</v>
      </c>
      <c r="Y9" s="100">
        <f t="shared" si="1"/>
        <v>-369878</v>
      </c>
      <c r="Z9" s="137">
        <f>+IF(X9&lt;&gt;0,+(Y9/X9)*100,0)</f>
        <v>-64.91786935971624</v>
      </c>
      <c r="AA9" s="102">
        <f>SUM(AA10:AA14)</f>
        <v>775464</v>
      </c>
    </row>
    <row r="10" spans="1:27" ht="12.75">
      <c r="A10" s="138" t="s">
        <v>79</v>
      </c>
      <c r="B10" s="136"/>
      <c r="C10" s="155">
        <v>3764250</v>
      </c>
      <c r="D10" s="155"/>
      <c r="E10" s="156">
        <v>239681</v>
      </c>
      <c r="F10" s="60">
        <v>272964</v>
      </c>
      <c r="G10" s="60"/>
      <c r="H10" s="60"/>
      <c r="I10" s="60"/>
      <c r="J10" s="60"/>
      <c r="K10" s="60"/>
      <c r="L10" s="60"/>
      <c r="M10" s="60"/>
      <c r="N10" s="60"/>
      <c r="O10" s="60"/>
      <c r="P10" s="60">
        <v>92273</v>
      </c>
      <c r="Q10" s="60">
        <v>105191</v>
      </c>
      <c r="R10" s="60">
        <v>197464</v>
      </c>
      <c r="S10" s="60"/>
      <c r="T10" s="60"/>
      <c r="U10" s="60"/>
      <c r="V10" s="60"/>
      <c r="W10" s="60">
        <v>197464</v>
      </c>
      <c r="X10" s="60">
        <v>194760</v>
      </c>
      <c r="Y10" s="60">
        <v>2704</v>
      </c>
      <c r="Z10" s="140">
        <v>1.39</v>
      </c>
      <c r="AA10" s="62">
        <v>272964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500000</v>
      </c>
      <c r="F12" s="60">
        <v>500000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375003</v>
      </c>
      <c r="Y12" s="60">
        <v>-375003</v>
      </c>
      <c r="Z12" s="140">
        <v>-100</v>
      </c>
      <c r="AA12" s="62">
        <v>500000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>
        <v>2500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>
        <v>2421</v>
      </c>
      <c r="Q14" s="159"/>
      <c r="R14" s="159">
        <v>2421</v>
      </c>
      <c r="S14" s="159"/>
      <c r="T14" s="159"/>
      <c r="U14" s="159"/>
      <c r="V14" s="159"/>
      <c r="W14" s="159">
        <v>2421</v>
      </c>
      <c r="X14" s="159"/>
      <c r="Y14" s="159">
        <v>2421</v>
      </c>
      <c r="Z14" s="141"/>
      <c r="AA14" s="225">
        <v>2500</v>
      </c>
    </row>
    <row r="15" spans="1:27" ht="12.75">
      <c r="A15" s="135" t="s">
        <v>84</v>
      </c>
      <c r="B15" s="142"/>
      <c r="C15" s="153">
        <f aca="true" t="shared" si="2" ref="C15:Y15">SUM(C16:C18)</f>
        <v>2032820</v>
      </c>
      <c r="D15" s="153">
        <f>SUM(D16:D18)</f>
        <v>0</v>
      </c>
      <c r="E15" s="154">
        <f t="shared" si="2"/>
        <v>5349312</v>
      </c>
      <c r="F15" s="100">
        <f t="shared" si="2"/>
        <v>7623613</v>
      </c>
      <c r="G15" s="100">
        <f t="shared" si="2"/>
        <v>98464</v>
      </c>
      <c r="H15" s="100">
        <f t="shared" si="2"/>
        <v>0</v>
      </c>
      <c r="I15" s="100">
        <f t="shared" si="2"/>
        <v>0</v>
      </c>
      <c r="J15" s="100">
        <f t="shared" si="2"/>
        <v>98464</v>
      </c>
      <c r="K15" s="100">
        <f t="shared" si="2"/>
        <v>0</v>
      </c>
      <c r="L15" s="100">
        <f t="shared" si="2"/>
        <v>0</v>
      </c>
      <c r="M15" s="100">
        <f t="shared" si="2"/>
        <v>479552</v>
      </c>
      <c r="N15" s="100">
        <f t="shared" si="2"/>
        <v>479552</v>
      </c>
      <c r="O15" s="100">
        <f t="shared" si="2"/>
        <v>0</v>
      </c>
      <c r="P15" s="100">
        <f t="shared" si="2"/>
        <v>0</v>
      </c>
      <c r="Q15" s="100">
        <f t="shared" si="2"/>
        <v>1513420</v>
      </c>
      <c r="R15" s="100">
        <f t="shared" si="2"/>
        <v>1513420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2091436</v>
      </c>
      <c r="X15" s="100">
        <f t="shared" si="2"/>
        <v>4011984</v>
      </c>
      <c r="Y15" s="100">
        <f t="shared" si="2"/>
        <v>-1920548</v>
      </c>
      <c r="Z15" s="137">
        <f>+IF(X15&lt;&gt;0,+(Y15/X15)*100,0)</f>
        <v>-47.87028063920494</v>
      </c>
      <c r="AA15" s="102">
        <f>SUM(AA16:AA18)</f>
        <v>7623613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2032820</v>
      </c>
      <c r="D17" s="155"/>
      <c r="E17" s="156">
        <v>5349312</v>
      </c>
      <c r="F17" s="60">
        <v>7623613</v>
      </c>
      <c r="G17" s="60">
        <v>98464</v>
      </c>
      <c r="H17" s="60"/>
      <c r="I17" s="60"/>
      <c r="J17" s="60">
        <v>98464</v>
      </c>
      <c r="K17" s="60"/>
      <c r="L17" s="60"/>
      <c r="M17" s="60">
        <v>479552</v>
      </c>
      <c r="N17" s="60">
        <v>479552</v>
      </c>
      <c r="O17" s="60"/>
      <c r="P17" s="60"/>
      <c r="Q17" s="60">
        <v>1513420</v>
      </c>
      <c r="R17" s="60">
        <v>1513420</v>
      </c>
      <c r="S17" s="60"/>
      <c r="T17" s="60"/>
      <c r="U17" s="60"/>
      <c r="V17" s="60"/>
      <c r="W17" s="60">
        <v>2091436</v>
      </c>
      <c r="X17" s="60">
        <v>4011984</v>
      </c>
      <c r="Y17" s="60">
        <v>-1920548</v>
      </c>
      <c r="Z17" s="140">
        <v>-47.87</v>
      </c>
      <c r="AA17" s="62">
        <v>7623613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9950061</v>
      </c>
      <c r="D19" s="153">
        <f>SUM(D20:D23)</f>
        <v>0</v>
      </c>
      <c r="E19" s="154">
        <f t="shared" si="3"/>
        <v>12483088</v>
      </c>
      <c r="F19" s="100">
        <f t="shared" si="3"/>
        <v>14731383</v>
      </c>
      <c r="G19" s="100">
        <f t="shared" si="3"/>
        <v>1501021</v>
      </c>
      <c r="H19" s="100">
        <f t="shared" si="3"/>
        <v>946264</v>
      </c>
      <c r="I19" s="100">
        <f t="shared" si="3"/>
        <v>1454096</v>
      </c>
      <c r="J19" s="100">
        <f t="shared" si="3"/>
        <v>3901381</v>
      </c>
      <c r="K19" s="100">
        <f t="shared" si="3"/>
        <v>0</v>
      </c>
      <c r="L19" s="100">
        <f t="shared" si="3"/>
        <v>1790502</v>
      </c>
      <c r="M19" s="100">
        <f t="shared" si="3"/>
        <v>2392338</v>
      </c>
      <c r="N19" s="100">
        <f t="shared" si="3"/>
        <v>4182840</v>
      </c>
      <c r="O19" s="100">
        <f t="shared" si="3"/>
        <v>1766981</v>
      </c>
      <c r="P19" s="100">
        <f t="shared" si="3"/>
        <v>4258084</v>
      </c>
      <c r="Q19" s="100">
        <f t="shared" si="3"/>
        <v>94375</v>
      </c>
      <c r="R19" s="100">
        <f t="shared" si="3"/>
        <v>6119440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14203661</v>
      </c>
      <c r="X19" s="100">
        <f t="shared" si="3"/>
        <v>9347319</v>
      </c>
      <c r="Y19" s="100">
        <f t="shared" si="3"/>
        <v>4856342</v>
      </c>
      <c r="Z19" s="137">
        <f>+IF(X19&lt;&gt;0,+(Y19/X19)*100,0)</f>
        <v>51.95438392548708</v>
      </c>
      <c r="AA19" s="102">
        <f>SUM(AA20:AA23)</f>
        <v>14731383</v>
      </c>
    </row>
    <row r="20" spans="1:27" ht="12.75">
      <c r="A20" s="138" t="s">
        <v>89</v>
      </c>
      <c r="B20" s="136"/>
      <c r="C20" s="155">
        <v>615852</v>
      </c>
      <c r="D20" s="155"/>
      <c r="E20" s="156">
        <v>3000000</v>
      </c>
      <c r="F20" s="60">
        <v>3000000</v>
      </c>
      <c r="G20" s="60">
        <v>138442</v>
      </c>
      <c r="H20" s="60">
        <v>92559</v>
      </c>
      <c r="I20" s="60"/>
      <c r="J20" s="60">
        <v>231001</v>
      </c>
      <c r="K20" s="60"/>
      <c r="L20" s="60"/>
      <c r="M20" s="60"/>
      <c r="N20" s="60"/>
      <c r="O20" s="60">
        <v>973000</v>
      </c>
      <c r="P20" s="60"/>
      <c r="Q20" s="60">
        <v>39456</v>
      </c>
      <c r="R20" s="60">
        <v>1012456</v>
      </c>
      <c r="S20" s="60"/>
      <c r="T20" s="60"/>
      <c r="U20" s="60"/>
      <c r="V20" s="60"/>
      <c r="W20" s="60">
        <v>1243457</v>
      </c>
      <c r="X20" s="60">
        <v>2250000</v>
      </c>
      <c r="Y20" s="60">
        <v>-1006543</v>
      </c>
      <c r="Z20" s="140">
        <v>-44.74</v>
      </c>
      <c r="AA20" s="62">
        <v>3000000</v>
      </c>
    </row>
    <row r="21" spans="1:27" ht="12.75">
      <c r="A21" s="138" t="s">
        <v>90</v>
      </c>
      <c r="B21" s="136"/>
      <c r="C21" s="155">
        <v>6014321</v>
      </c>
      <c r="D21" s="155"/>
      <c r="E21" s="156">
        <v>9463088</v>
      </c>
      <c r="F21" s="60">
        <v>11711383</v>
      </c>
      <c r="G21" s="60">
        <v>1362579</v>
      </c>
      <c r="H21" s="60">
        <v>853705</v>
      </c>
      <c r="I21" s="60">
        <v>1454096</v>
      </c>
      <c r="J21" s="60">
        <v>3670380</v>
      </c>
      <c r="K21" s="60"/>
      <c r="L21" s="60">
        <v>615043</v>
      </c>
      <c r="M21" s="60">
        <v>2392338</v>
      </c>
      <c r="N21" s="60">
        <v>3007381</v>
      </c>
      <c r="O21" s="60">
        <v>793981</v>
      </c>
      <c r="P21" s="60">
        <v>4258084</v>
      </c>
      <c r="Q21" s="60">
        <v>54919</v>
      </c>
      <c r="R21" s="60">
        <v>5106984</v>
      </c>
      <c r="S21" s="60"/>
      <c r="T21" s="60"/>
      <c r="U21" s="60"/>
      <c r="V21" s="60"/>
      <c r="W21" s="60">
        <v>11784745</v>
      </c>
      <c r="X21" s="60">
        <v>7097319</v>
      </c>
      <c r="Y21" s="60">
        <v>4687426</v>
      </c>
      <c r="Z21" s="140">
        <v>66.05</v>
      </c>
      <c r="AA21" s="62">
        <v>11711383</v>
      </c>
    </row>
    <row r="22" spans="1:27" ht="12.75">
      <c r="A22" s="138" t="s">
        <v>91</v>
      </c>
      <c r="B22" s="136"/>
      <c r="C22" s="157">
        <v>3319888</v>
      </c>
      <c r="D22" s="157"/>
      <c r="E22" s="158"/>
      <c r="F22" s="159"/>
      <c r="G22" s="159"/>
      <c r="H22" s="159"/>
      <c r="I22" s="159"/>
      <c r="J22" s="159"/>
      <c r="K22" s="159"/>
      <c r="L22" s="159">
        <v>1175459</v>
      </c>
      <c r="M22" s="159"/>
      <c r="N22" s="159">
        <v>1175459</v>
      </c>
      <c r="O22" s="159"/>
      <c r="P22" s="159"/>
      <c r="Q22" s="159"/>
      <c r="R22" s="159"/>
      <c r="S22" s="159"/>
      <c r="T22" s="159"/>
      <c r="U22" s="159"/>
      <c r="V22" s="159"/>
      <c r="W22" s="159">
        <v>1175459</v>
      </c>
      <c r="X22" s="159"/>
      <c r="Y22" s="159">
        <v>1175459</v>
      </c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20000</v>
      </c>
      <c r="F23" s="60">
        <v>20000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>
        <v>20000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15790961</v>
      </c>
      <c r="D25" s="217">
        <f>+D5+D9+D15+D19+D24</f>
        <v>0</v>
      </c>
      <c r="E25" s="230">
        <f t="shared" si="4"/>
        <v>19943892</v>
      </c>
      <c r="F25" s="219">
        <f t="shared" si="4"/>
        <v>23302601</v>
      </c>
      <c r="G25" s="219">
        <f t="shared" si="4"/>
        <v>1599485</v>
      </c>
      <c r="H25" s="219">
        <f t="shared" si="4"/>
        <v>946264</v>
      </c>
      <c r="I25" s="219">
        <f t="shared" si="4"/>
        <v>1456262</v>
      </c>
      <c r="J25" s="219">
        <f t="shared" si="4"/>
        <v>4002011</v>
      </c>
      <c r="K25" s="219">
        <f t="shared" si="4"/>
        <v>0</v>
      </c>
      <c r="L25" s="219">
        <f t="shared" si="4"/>
        <v>2063766</v>
      </c>
      <c r="M25" s="219">
        <f t="shared" si="4"/>
        <v>2897279</v>
      </c>
      <c r="N25" s="219">
        <f t="shared" si="4"/>
        <v>4961045</v>
      </c>
      <c r="O25" s="219">
        <f t="shared" si="4"/>
        <v>1766981</v>
      </c>
      <c r="P25" s="219">
        <f t="shared" si="4"/>
        <v>4352778</v>
      </c>
      <c r="Q25" s="219">
        <f t="shared" si="4"/>
        <v>1712986</v>
      </c>
      <c r="R25" s="219">
        <f t="shared" si="4"/>
        <v>7832745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16795801</v>
      </c>
      <c r="X25" s="219">
        <f t="shared" si="4"/>
        <v>14957919</v>
      </c>
      <c r="Y25" s="219">
        <f t="shared" si="4"/>
        <v>1837882</v>
      </c>
      <c r="Z25" s="231">
        <f>+IF(X25&lt;&gt;0,+(Y25/X25)*100,0)</f>
        <v>12.287016663213645</v>
      </c>
      <c r="AA25" s="232">
        <f>+AA5+AA9+AA15+AA19+AA24</f>
        <v>23302601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13739553</v>
      </c>
      <c r="D28" s="155"/>
      <c r="E28" s="156">
        <v>19161011</v>
      </c>
      <c r="F28" s="60">
        <v>22582401</v>
      </c>
      <c r="G28" s="60">
        <v>1501021</v>
      </c>
      <c r="H28" s="60">
        <v>946264</v>
      </c>
      <c r="I28" s="60">
        <v>1454096</v>
      </c>
      <c r="J28" s="60">
        <v>3901381</v>
      </c>
      <c r="K28" s="60"/>
      <c r="L28" s="60">
        <v>2052922</v>
      </c>
      <c r="M28" s="60">
        <v>2897279</v>
      </c>
      <c r="N28" s="60">
        <v>4950201</v>
      </c>
      <c r="O28" s="60">
        <v>1766981</v>
      </c>
      <c r="P28" s="60">
        <v>4258084</v>
      </c>
      <c r="Q28" s="60">
        <v>1607795</v>
      </c>
      <c r="R28" s="60">
        <v>7632860</v>
      </c>
      <c r="S28" s="60"/>
      <c r="T28" s="60"/>
      <c r="U28" s="60"/>
      <c r="V28" s="60"/>
      <c r="W28" s="60">
        <v>16484442</v>
      </c>
      <c r="X28" s="60">
        <v>14370759</v>
      </c>
      <c r="Y28" s="60">
        <v>2113683</v>
      </c>
      <c r="Z28" s="140">
        <v>14.71</v>
      </c>
      <c r="AA28" s="155">
        <v>22582401</v>
      </c>
    </row>
    <row r="29" spans="1:27" ht="12.75">
      <c r="A29" s="234" t="s">
        <v>134</v>
      </c>
      <c r="B29" s="136"/>
      <c r="C29" s="155">
        <v>2032820</v>
      </c>
      <c r="D29" s="155"/>
      <c r="E29" s="156">
        <v>239681</v>
      </c>
      <c r="F29" s="60">
        <v>174500</v>
      </c>
      <c r="G29" s="60">
        <v>98464</v>
      </c>
      <c r="H29" s="60"/>
      <c r="I29" s="60"/>
      <c r="J29" s="60">
        <v>98464</v>
      </c>
      <c r="K29" s="60"/>
      <c r="L29" s="60"/>
      <c r="M29" s="60"/>
      <c r="N29" s="60"/>
      <c r="O29" s="60"/>
      <c r="P29" s="60">
        <v>94694</v>
      </c>
      <c r="Q29" s="60">
        <v>105191</v>
      </c>
      <c r="R29" s="60">
        <v>199885</v>
      </c>
      <c r="S29" s="60"/>
      <c r="T29" s="60"/>
      <c r="U29" s="60"/>
      <c r="V29" s="60"/>
      <c r="W29" s="60">
        <v>298349</v>
      </c>
      <c r="X29" s="60">
        <v>179757</v>
      </c>
      <c r="Y29" s="60">
        <v>118592</v>
      </c>
      <c r="Z29" s="140">
        <v>65.97</v>
      </c>
      <c r="AA29" s="62">
        <v>174500</v>
      </c>
    </row>
    <row r="30" spans="1:27" ht="12.75">
      <c r="A30" s="234" t="s">
        <v>135</v>
      </c>
      <c r="B30" s="136"/>
      <c r="C30" s="157"/>
      <c r="D30" s="157"/>
      <c r="E30" s="158">
        <v>500000</v>
      </c>
      <c r="F30" s="159">
        <v>500000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375003</v>
      </c>
      <c r="Y30" s="159">
        <v>-375003</v>
      </c>
      <c r="Z30" s="141">
        <v>-100</v>
      </c>
      <c r="AA30" s="225">
        <v>500000</v>
      </c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15772373</v>
      </c>
      <c r="D32" s="210">
        <f>SUM(D28:D31)</f>
        <v>0</v>
      </c>
      <c r="E32" s="211">
        <f t="shared" si="5"/>
        <v>19900692</v>
      </c>
      <c r="F32" s="77">
        <f t="shared" si="5"/>
        <v>23256901</v>
      </c>
      <c r="G32" s="77">
        <f t="shared" si="5"/>
        <v>1599485</v>
      </c>
      <c r="H32" s="77">
        <f t="shared" si="5"/>
        <v>946264</v>
      </c>
      <c r="I32" s="77">
        <f t="shared" si="5"/>
        <v>1454096</v>
      </c>
      <c r="J32" s="77">
        <f t="shared" si="5"/>
        <v>3999845</v>
      </c>
      <c r="K32" s="77">
        <f t="shared" si="5"/>
        <v>0</v>
      </c>
      <c r="L32" s="77">
        <f t="shared" si="5"/>
        <v>2052922</v>
      </c>
      <c r="M32" s="77">
        <f t="shared" si="5"/>
        <v>2897279</v>
      </c>
      <c r="N32" s="77">
        <f t="shared" si="5"/>
        <v>4950201</v>
      </c>
      <c r="O32" s="77">
        <f t="shared" si="5"/>
        <v>1766981</v>
      </c>
      <c r="P32" s="77">
        <f t="shared" si="5"/>
        <v>4352778</v>
      </c>
      <c r="Q32" s="77">
        <f t="shared" si="5"/>
        <v>1712986</v>
      </c>
      <c r="R32" s="77">
        <f t="shared" si="5"/>
        <v>7832745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16782791</v>
      </c>
      <c r="X32" s="77">
        <f t="shared" si="5"/>
        <v>14925519</v>
      </c>
      <c r="Y32" s="77">
        <f t="shared" si="5"/>
        <v>1857272</v>
      </c>
      <c r="Z32" s="212">
        <f>+IF(X32&lt;&gt;0,+(Y32/X32)*100,0)</f>
        <v>12.443600788689492</v>
      </c>
      <c r="AA32" s="79">
        <f>SUM(AA28:AA31)</f>
        <v>23256901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18588</v>
      </c>
      <c r="D35" s="155"/>
      <c r="E35" s="156">
        <v>43200</v>
      </c>
      <c r="F35" s="60">
        <v>45700</v>
      </c>
      <c r="G35" s="60"/>
      <c r="H35" s="60"/>
      <c r="I35" s="60">
        <v>2166</v>
      </c>
      <c r="J35" s="60">
        <v>2166</v>
      </c>
      <c r="K35" s="60"/>
      <c r="L35" s="60">
        <v>10844</v>
      </c>
      <c r="M35" s="60"/>
      <c r="N35" s="60">
        <v>10844</v>
      </c>
      <c r="O35" s="60"/>
      <c r="P35" s="60"/>
      <c r="Q35" s="60"/>
      <c r="R35" s="60"/>
      <c r="S35" s="60"/>
      <c r="T35" s="60"/>
      <c r="U35" s="60"/>
      <c r="V35" s="60"/>
      <c r="W35" s="60">
        <v>13010</v>
      </c>
      <c r="X35" s="60">
        <v>32400</v>
      </c>
      <c r="Y35" s="60">
        <v>-19390</v>
      </c>
      <c r="Z35" s="140">
        <v>-59.85</v>
      </c>
      <c r="AA35" s="62">
        <v>45700</v>
      </c>
    </row>
    <row r="36" spans="1:27" ht="12.75">
      <c r="A36" s="238" t="s">
        <v>139</v>
      </c>
      <c r="B36" s="149"/>
      <c r="C36" s="222">
        <f aca="true" t="shared" si="6" ref="C36:Y36">SUM(C32:C35)</f>
        <v>15790961</v>
      </c>
      <c r="D36" s="222">
        <f>SUM(D32:D35)</f>
        <v>0</v>
      </c>
      <c r="E36" s="218">
        <f t="shared" si="6"/>
        <v>19943892</v>
      </c>
      <c r="F36" s="220">
        <f t="shared" si="6"/>
        <v>23302601</v>
      </c>
      <c r="G36" s="220">
        <f t="shared" si="6"/>
        <v>1599485</v>
      </c>
      <c r="H36" s="220">
        <f t="shared" si="6"/>
        <v>946264</v>
      </c>
      <c r="I36" s="220">
        <f t="shared" si="6"/>
        <v>1456262</v>
      </c>
      <c r="J36" s="220">
        <f t="shared" si="6"/>
        <v>4002011</v>
      </c>
      <c r="K36" s="220">
        <f t="shared" si="6"/>
        <v>0</v>
      </c>
      <c r="L36" s="220">
        <f t="shared" si="6"/>
        <v>2063766</v>
      </c>
      <c r="M36" s="220">
        <f t="shared" si="6"/>
        <v>2897279</v>
      </c>
      <c r="N36" s="220">
        <f t="shared" si="6"/>
        <v>4961045</v>
      </c>
      <c r="O36" s="220">
        <f t="shared" si="6"/>
        <v>1766981</v>
      </c>
      <c r="P36" s="220">
        <f t="shared" si="6"/>
        <v>4352778</v>
      </c>
      <c r="Q36" s="220">
        <f t="shared" si="6"/>
        <v>1712986</v>
      </c>
      <c r="R36" s="220">
        <f t="shared" si="6"/>
        <v>7832745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16795801</v>
      </c>
      <c r="X36" s="220">
        <f t="shared" si="6"/>
        <v>14957919</v>
      </c>
      <c r="Y36" s="220">
        <f t="shared" si="6"/>
        <v>1837882</v>
      </c>
      <c r="Z36" s="221">
        <f>+IF(X36&lt;&gt;0,+(Y36/X36)*100,0)</f>
        <v>12.287016663213645</v>
      </c>
      <c r="AA36" s="239">
        <f>SUM(AA32:AA35)</f>
        <v>23302601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713695</v>
      </c>
      <c r="D6" s="155"/>
      <c r="E6" s="59">
        <v>6065832</v>
      </c>
      <c r="F6" s="60">
        <v>1265832</v>
      </c>
      <c r="G6" s="60">
        <v>3892451</v>
      </c>
      <c r="H6" s="60">
        <v>4260771</v>
      </c>
      <c r="I6" s="60">
        <v>8398341</v>
      </c>
      <c r="J6" s="60">
        <v>8398341</v>
      </c>
      <c r="K6" s="60">
        <v>-1282749</v>
      </c>
      <c r="L6" s="60">
        <v>1932507</v>
      </c>
      <c r="M6" s="60">
        <v>-13384866</v>
      </c>
      <c r="N6" s="60">
        <v>-13384866</v>
      </c>
      <c r="O6" s="60">
        <v>4489150</v>
      </c>
      <c r="P6" s="60">
        <v>-711791</v>
      </c>
      <c r="Q6" s="60">
        <v>-12566322</v>
      </c>
      <c r="R6" s="60">
        <v>-12566322</v>
      </c>
      <c r="S6" s="60"/>
      <c r="T6" s="60"/>
      <c r="U6" s="60"/>
      <c r="V6" s="60"/>
      <c r="W6" s="60">
        <v>-12566322</v>
      </c>
      <c r="X6" s="60">
        <v>949374</v>
      </c>
      <c r="Y6" s="60">
        <v>-13515696</v>
      </c>
      <c r="Z6" s="140">
        <v>-1423.64</v>
      </c>
      <c r="AA6" s="62">
        <v>1265832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>
        <v>139133</v>
      </c>
      <c r="M7" s="60">
        <v>-250342</v>
      </c>
      <c r="N7" s="60">
        <v>-250342</v>
      </c>
      <c r="O7" s="60"/>
      <c r="P7" s="60">
        <v>2196103</v>
      </c>
      <c r="Q7" s="60">
        <v>1427799</v>
      </c>
      <c r="R7" s="60">
        <v>1427799</v>
      </c>
      <c r="S7" s="60"/>
      <c r="T7" s="60"/>
      <c r="U7" s="60"/>
      <c r="V7" s="60"/>
      <c r="W7" s="60">
        <v>1427799</v>
      </c>
      <c r="X7" s="60"/>
      <c r="Y7" s="60">
        <v>1427799</v>
      </c>
      <c r="Z7" s="140"/>
      <c r="AA7" s="62"/>
    </row>
    <row r="8" spans="1:27" ht="12.75">
      <c r="A8" s="249" t="s">
        <v>145</v>
      </c>
      <c r="B8" s="182"/>
      <c r="C8" s="155">
        <v>10802836</v>
      </c>
      <c r="D8" s="155"/>
      <c r="E8" s="59">
        <v>45414306</v>
      </c>
      <c r="F8" s="60">
        <v>45414306</v>
      </c>
      <c r="G8" s="60">
        <v>2123604</v>
      </c>
      <c r="H8" s="60">
        <v>2608523</v>
      </c>
      <c r="I8" s="60">
        <v>417778</v>
      </c>
      <c r="J8" s="60">
        <v>417778</v>
      </c>
      <c r="K8" s="60">
        <v>251725</v>
      </c>
      <c r="L8" s="60">
        <v>204968</v>
      </c>
      <c r="M8" s="60">
        <v>235896</v>
      </c>
      <c r="N8" s="60">
        <v>235896</v>
      </c>
      <c r="O8" s="60">
        <v>240678</v>
      </c>
      <c r="P8" s="60">
        <v>-114045</v>
      </c>
      <c r="Q8" s="60">
        <v>150668</v>
      </c>
      <c r="R8" s="60">
        <v>150668</v>
      </c>
      <c r="S8" s="60"/>
      <c r="T8" s="60"/>
      <c r="U8" s="60"/>
      <c r="V8" s="60"/>
      <c r="W8" s="60">
        <v>150668</v>
      </c>
      <c r="X8" s="60">
        <v>34060730</v>
      </c>
      <c r="Y8" s="60">
        <v>-33910062</v>
      </c>
      <c r="Z8" s="140">
        <v>-99.56</v>
      </c>
      <c r="AA8" s="62">
        <v>45414306</v>
      </c>
    </row>
    <row r="9" spans="1:27" ht="12.75">
      <c r="A9" s="249" t="s">
        <v>146</v>
      </c>
      <c r="B9" s="182"/>
      <c r="C9" s="155">
        <v>23932784</v>
      </c>
      <c r="D9" s="155"/>
      <c r="E9" s="59">
        <v>16157475</v>
      </c>
      <c r="F9" s="60">
        <v>16157540</v>
      </c>
      <c r="G9" s="60">
        <v>14542108</v>
      </c>
      <c r="H9" s="60">
        <v>-391097</v>
      </c>
      <c r="I9" s="60">
        <v>-122336</v>
      </c>
      <c r="J9" s="60">
        <v>-122336</v>
      </c>
      <c r="K9" s="60">
        <v>-300055</v>
      </c>
      <c r="L9" s="60">
        <v>-320837</v>
      </c>
      <c r="M9" s="60">
        <v>-717789</v>
      </c>
      <c r="N9" s="60">
        <v>-717789</v>
      </c>
      <c r="O9" s="60">
        <v>-325756</v>
      </c>
      <c r="P9" s="60">
        <v>-247609</v>
      </c>
      <c r="Q9" s="60">
        <v>-207141</v>
      </c>
      <c r="R9" s="60">
        <v>-207141</v>
      </c>
      <c r="S9" s="60"/>
      <c r="T9" s="60"/>
      <c r="U9" s="60"/>
      <c r="V9" s="60"/>
      <c r="W9" s="60">
        <v>-207141</v>
      </c>
      <c r="X9" s="60">
        <v>12118155</v>
      </c>
      <c r="Y9" s="60">
        <v>-12325296</v>
      </c>
      <c r="Z9" s="140">
        <v>-101.71</v>
      </c>
      <c r="AA9" s="62">
        <v>16157540</v>
      </c>
    </row>
    <row r="10" spans="1:27" ht="12.75">
      <c r="A10" s="249" t="s">
        <v>147</v>
      </c>
      <c r="B10" s="182"/>
      <c r="C10" s="155"/>
      <c r="D10" s="155"/>
      <c r="E10" s="59">
        <v>152460</v>
      </c>
      <c r="F10" s="60">
        <v>152460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114345</v>
      </c>
      <c r="Y10" s="159">
        <v>-114345</v>
      </c>
      <c r="Z10" s="141">
        <v>-100</v>
      </c>
      <c r="AA10" s="225">
        <v>152460</v>
      </c>
    </row>
    <row r="11" spans="1:27" ht="12.75">
      <c r="A11" s="249" t="s">
        <v>148</v>
      </c>
      <c r="B11" s="182"/>
      <c r="C11" s="155">
        <v>124564</v>
      </c>
      <c r="D11" s="155"/>
      <c r="E11" s="59">
        <v>417539</v>
      </c>
      <c r="F11" s="60">
        <v>130000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97500</v>
      </c>
      <c r="Y11" s="60">
        <v>-97500</v>
      </c>
      <c r="Z11" s="140">
        <v>-100</v>
      </c>
      <c r="AA11" s="62">
        <v>130000</v>
      </c>
    </row>
    <row r="12" spans="1:27" ht="12.75">
      <c r="A12" s="250" t="s">
        <v>56</v>
      </c>
      <c r="B12" s="251"/>
      <c r="C12" s="168">
        <f aca="true" t="shared" si="0" ref="C12:Y12">SUM(C6:C11)</f>
        <v>35573879</v>
      </c>
      <c r="D12" s="168">
        <f>SUM(D6:D11)</f>
        <v>0</v>
      </c>
      <c r="E12" s="72">
        <f t="shared" si="0"/>
        <v>68207612</v>
      </c>
      <c r="F12" s="73">
        <f t="shared" si="0"/>
        <v>63120138</v>
      </c>
      <c r="G12" s="73">
        <f t="shared" si="0"/>
        <v>20558163</v>
      </c>
      <c r="H12" s="73">
        <f t="shared" si="0"/>
        <v>6478197</v>
      </c>
      <c r="I12" s="73">
        <f t="shared" si="0"/>
        <v>8693783</v>
      </c>
      <c r="J12" s="73">
        <f t="shared" si="0"/>
        <v>8693783</v>
      </c>
      <c r="K12" s="73">
        <f t="shared" si="0"/>
        <v>-1331079</v>
      </c>
      <c r="L12" s="73">
        <f t="shared" si="0"/>
        <v>1955771</v>
      </c>
      <c r="M12" s="73">
        <f t="shared" si="0"/>
        <v>-14117101</v>
      </c>
      <c r="N12" s="73">
        <f t="shared" si="0"/>
        <v>-14117101</v>
      </c>
      <c r="O12" s="73">
        <f t="shared" si="0"/>
        <v>4404072</v>
      </c>
      <c r="P12" s="73">
        <f t="shared" si="0"/>
        <v>1122658</v>
      </c>
      <c r="Q12" s="73">
        <f t="shared" si="0"/>
        <v>-11194996</v>
      </c>
      <c r="R12" s="73">
        <f t="shared" si="0"/>
        <v>-11194996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-11194996</v>
      </c>
      <c r="X12" s="73">
        <f t="shared" si="0"/>
        <v>47340104</v>
      </c>
      <c r="Y12" s="73">
        <f t="shared" si="0"/>
        <v>-58535100</v>
      </c>
      <c r="Z12" s="170">
        <f>+IF(X12&lt;&gt;0,+(Y12/X12)*100,0)</f>
        <v>-123.64801733430919</v>
      </c>
      <c r="AA12" s="74">
        <f>SUM(AA6:AA11)</f>
        <v>63120138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25265723</v>
      </c>
      <c r="D17" s="155"/>
      <c r="E17" s="59">
        <v>26973261</v>
      </c>
      <c r="F17" s="60">
        <v>26973261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20229946</v>
      </c>
      <c r="Y17" s="60">
        <v>-20229946</v>
      </c>
      <c r="Z17" s="140">
        <v>-100</v>
      </c>
      <c r="AA17" s="62">
        <v>26973261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290333500</v>
      </c>
      <c r="D19" s="155"/>
      <c r="E19" s="59">
        <v>317544413</v>
      </c>
      <c r="F19" s="60">
        <v>317294413</v>
      </c>
      <c r="G19" s="60">
        <v>86372</v>
      </c>
      <c r="H19" s="60">
        <v>-830056</v>
      </c>
      <c r="I19" s="60">
        <v>-1277423</v>
      </c>
      <c r="J19" s="60">
        <v>-1277423</v>
      </c>
      <c r="K19" s="60">
        <v>-45133</v>
      </c>
      <c r="L19" s="60">
        <v>-1810321</v>
      </c>
      <c r="M19" s="60">
        <v>-2544592</v>
      </c>
      <c r="N19" s="60">
        <v>-2544592</v>
      </c>
      <c r="O19" s="60">
        <v>1549983</v>
      </c>
      <c r="P19" s="60">
        <v>4159080</v>
      </c>
      <c r="Q19" s="60">
        <v>-1410347</v>
      </c>
      <c r="R19" s="60">
        <v>-1410347</v>
      </c>
      <c r="S19" s="60"/>
      <c r="T19" s="60"/>
      <c r="U19" s="60"/>
      <c r="V19" s="60"/>
      <c r="W19" s="60">
        <v>-1410347</v>
      </c>
      <c r="X19" s="60">
        <v>237970810</v>
      </c>
      <c r="Y19" s="60">
        <v>-239381157</v>
      </c>
      <c r="Z19" s="140">
        <v>-100.59</v>
      </c>
      <c r="AA19" s="62">
        <v>317294413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139094</v>
      </c>
      <c r="D22" s="155"/>
      <c r="E22" s="59">
        <v>252595</v>
      </c>
      <c r="F22" s="60">
        <v>252595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189446</v>
      </c>
      <c r="Y22" s="60">
        <v>-189446</v>
      </c>
      <c r="Z22" s="140">
        <v>-100</v>
      </c>
      <c r="AA22" s="62">
        <v>252595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315738317</v>
      </c>
      <c r="D24" s="168">
        <f>SUM(D15:D23)</f>
        <v>0</v>
      </c>
      <c r="E24" s="76">
        <f t="shared" si="1"/>
        <v>344770269</v>
      </c>
      <c r="F24" s="77">
        <f t="shared" si="1"/>
        <v>344520269</v>
      </c>
      <c r="G24" s="77">
        <f t="shared" si="1"/>
        <v>86372</v>
      </c>
      <c r="H24" s="77">
        <f t="shared" si="1"/>
        <v>-830056</v>
      </c>
      <c r="I24" s="77">
        <f t="shared" si="1"/>
        <v>-1277423</v>
      </c>
      <c r="J24" s="77">
        <f t="shared" si="1"/>
        <v>-1277423</v>
      </c>
      <c r="K24" s="77">
        <f t="shared" si="1"/>
        <v>-45133</v>
      </c>
      <c r="L24" s="77">
        <f t="shared" si="1"/>
        <v>-1810321</v>
      </c>
      <c r="M24" s="77">
        <f t="shared" si="1"/>
        <v>-2544592</v>
      </c>
      <c r="N24" s="77">
        <f t="shared" si="1"/>
        <v>-2544592</v>
      </c>
      <c r="O24" s="77">
        <f t="shared" si="1"/>
        <v>1549983</v>
      </c>
      <c r="P24" s="77">
        <f t="shared" si="1"/>
        <v>4159080</v>
      </c>
      <c r="Q24" s="77">
        <f t="shared" si="1"/>
        <v>-1410347</v>
      </c>
      <c r="R24" s="77">
        <f t="shared" si="1"/>
        <v>-1410347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-1410347</v>
      </c>
      <c r="X24" s="77">
        <f t="shared" si="1"/>
        <v>258390202</v>
      </c>
      <c r="Y24" s="77">
        <f t="shared" si="1"/>
        <v>-259800549</v>
      </c>
      <c r="Z24" s="212">
        <f>+IF(X24&lt;&gt;0,+(Y24/X24)*100,0)</f>
        <v>-100.5458206190032</v>
      </c>
      <c r="AA24" s="79">
        <f>SUM(AA15:AA23)</f>
        <v>344520269</v>
      </c>
    </row>
    <row r="25" spans="1:27" ht="12.75">
      <c r="A25" s="250" t="s">
        <v>159</v>
      </c>
      <c r="B25" s="251"/>
      <c r="C25" s="168">
        <f aca="true" t="shared" si="2" ref="C25:Y25">+C12+C24</f>
        <v>351312196</v>
      </c>
      <c r="D25" s="168">
        <f>+D12+D24</f>
        <v>0</v>
      </c>
      <c r="E25" s="72">
        <f t="shared" si="2"/>
        <v>412977881</v>
      </c>
      <c r="F25" s="73">
        <f t="shared" si="2"/>
        <v>407640407</v>
      </c>
      <c r="G25" s="73">
        <f t="shared" si="2"/>
        <v>20644535</v>
      </c>
      <c r="H25" s="73">
        <f t="shared" si="2"/>
        <v>5648141</v>
      </c>
      <c r="I25" s="73">
        <f t="shared" si="2"/>
        <v>7416360</v>
      </c>
      <c r="J25" s="73">
        <f t="shared" si="2"/>
        <v>7416360</v>
      </c>
      <c r="K25" s="73">
        <f t="shared" si="2"/>
        <v>-1376212</v>
      </c>
      <c r="L25" s="73">
        <f t="shared" si="2"/>
        <v>145450</v>
      </c>
      <c r="M25" s="73">
        <f t="shared" si="2"/>
        <v>-16661693</v>
      </c>
      <c r="N25" s="73">
        <f t="shared" si="2"/>
        <v>-16661693</v>
      </c>
      <c r="O25" s="73">
        <f t="shared" si="2"/>
        <v>5954055</v>
      </c>
      <c r="P25" s="73">
        <f t="shared" si="2"/>
        <v>5281738</v>
      </c>
      <c r="Q25" s="73">
        <f t="shared" si="2"/>
        <v>-12605343</v>
      </c>
      <c r="R25" s="73">
        <f t="shared" si="2"/>
        <v>-12605343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-12605343</v>
      </c>
      <c r="X25" s="73">
        <f t="shared" si="2"/>
        <v>305730306</v>
      </c>
      <c r="Y25" s="73">
        <f t="shared" si="2"/>
        <v>-318335649</v>
      </c>
      <c r="Z25" s="170">
        <f>+IF(X25&lt;&gt;0,+(Y25/X25)*100,0)</f>
        <v>-104.12302697920958</v>
      </c>
      <c r="AA25" s="74">
        <f>+AA12+AA24</f>
        <v>407640407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104588</v>
      </c>
      <c r="D31" s="155"/>
      <c r="E31" s="59"/>
      <c r="F31" s="60">
        <v>105000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78750</v>
      </c>
      <c r="Y31" s="60">
        <v>-78750</v>
      </c>
      <c r="Z31" s="140">
        <v>-100</v>
      </c>
      <c r="AA31" s="62">
        <v>105000</v>
      </c>
    </row>
    <row r="32" spans="1:27" ht="12.75">
      <c r="A32" s="249" t="s">
        <v>164</v>
      </c>
      <c r="B32" s="182"/>
      <c r="C32" s="155">
        <v>39787099</v>
      </c>
      <c r="D32" s="155"/>
      <c r="E32" s="59">
        <v>13238733</v>
      </c>
      <c r="F32" s="60">
        <v>27722420</v>
      </c>
      <c r="G32" s="60">
        <v>18585087</v>
      </c>
      <c r="H32" s="60">
        <v>1368359</v>
      </c>
      <c r="I32" s="60">
        <v>5384856</v>
      </c>
      <c r="J32" s="60">
        <v>5384856</v>
      </c>
      <c r="K32" s="60">
        <v>-3984239</v>
      </c>
      <c r="L32" s="60">
        <v>1174927</v>
      </c>
      <c r="M32" s="60">
        <v>-4925193</v>
      </c>
      <c r="N32" s="60">
        <v>-4925193</v>
      </c>
      <c r="O32" s="60">
        <v>789727</v>
      </c>
      <c r="P32" s="60">
        <v>-2587634</v>
      </c>
      <c r="Q32" s="60">
        <v>-1280194</v>
      </c>
      <c r="R32" s="60">
        <v>-1280194</v>
      </c>
      <c r="S32" s="60"/>
      <c r="T32" s="60"/>
      <c r="U32" s="60"/>
      <c r="V32" s="60"/>
      <c r="W32" s="60">
        <v>-1280194</v>
      </c>
      <c r="X32" s="60">
        <v>20791815</v>
      </c>
      <c r="Y32" s="60">
        <v>-22072009</v>
      </c>
      <c r="Z32" s="140">
        <v>-106.16</v>
      </c>
      <c r="AA32" s="62">
        <v>27722420</v>
      </c>
    </row>
    <row r="33" spans="1:27" ht="12.75">
      <c r="A33" s="249" t="s">
        <v>165</v>
      </c>
      <c r="B33" s="182"/>
      <c r="C33" s="155">
        <v>2919404</v>
      </c>
      <c r="D33" s="155"/>
      <c r="E33" s="59">
        <v>2279363</v>
      </c>
      <c r="F33" s="60">
        <v>2919404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2189553</v>
      </c>
      <c r="Y33" s="60">
        <v>-2189553</v>
      </c>
      <c r="Z33" s="140">
        <v>-100</v>
      </c>
      <c r="AA33" s="62">
        <v>2919404</v>
      </c>
    </row>
    <row r="34" spans="1:27" ht="12.75">
      <c r="A34" s="250" t="s">
        <v>58</v>
      </c>
      <c r="B34" s="251"/>
      <c r="C34" s="168">
        <f aca="true" t="shared" si="3" ref="C34:Y34">SUM(C29:C33)</f>
        <v>42811091</v>
      </c>
      <c r="D34" s="168">
        <f>SUM(D29:D33)</f>
        <v>0</v>
      </c>
      <c r="E34" s="72">
        <f t="shared" si="3"/>
        <v>15518096</v>
      </c>
      <c r="F34" s="73">
        <f t="shared" si="3"/>
        <v>30746824</v>
      </c>
      <c r="G34" s="73">
        <f t="shared" si="3"/>
        <v>18585087</v>
      </c>
      <c r="H34" s="73">
        <f t="shared" si="3"/>
        <v>1368359</v>
      </c>
      <c r="I34" s="73">
        <f t="shared" si="3"/>
        <v>5384856</v>
      </c>
      <c r="J34" s="73">
        <f t="shared" si="3"/>
        <v>5384856</v>
      </c>
      <c r="K34" s="73">
        <f t="shared" si="3"/>
        <v>-3984239</v>
      </c>
      <c r="L34" s="73">
        <f t="shared" si="3"/>
        <v>1174927</v>
      </c>
      <c r="M34" s="73">
        <f t="shared" si="3"/>
        <v>-4925193</v>
      </c>
      <c r="N34" s="73">
        <f t="shared" si="3"/>
        <v>-4925193</v>
      </c>
      <c r="O34" s="73">
        <f t="shared" si="3"/>
        <v>789727</v>
      </c>
      <c r="P34" s="73">
        <f t="shared" si="3"/>
        <v>-2587634</v>
      </c>
      <c r="Q34" s="73">
        <f t="shared" si="3"/>
        <v>-1280194</v>
      </c>
      <c r="R34" s="73">
        <f t="shared" si="3"/>
        <v>-1280194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-1280194</v>
      </c>
      <c r="X34" s="73">
        <f t="shared" si="3"/>
        <v>23060118</v>
      </c>
      <c r="Y34" s="73">
        <f t="shared" si="3"/>
        <v>-24340312</v>
      </c>
      <c r="Z34" s="170">
        <f>+IF(X34&lt;&gt;0,+(Y34/X34)*100,0)</f>
        <v>-105.55155008313488</v>
      </c>
      <c r="AA34" s="74">
        <f>SUM(AA29:AA33)</f>
        <v>30746824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4937640</v>
      </c>
      <c r="D38" s="155"/>
      <c r="E38" s="59"/>
      <c r="F38" s="60">
        <v>4950000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3712500</v>
      </c>
      <c r="Y38" s="60">
        <v>-3712500</v>
      </c>
      <c r="Z38" s="140">
        <v>-100</v>
      </c>
      <c r="AA38" s="62">
        <v>4950000</v>
      </c>
    </row>
    <row r="39" spans="1:27" ht="12.75">
      <c r="A39" s="250" t="s">
        <v>59</v>
      </c>
      <c r="B39" s="253"/>
      <c r="C39" s="168">
        <f aca="true" t="shared" si="4" ref="C39:Y39">SUM(C37:C38)</f>
        <v>4937640</v>
      </c>
      <c r="D39" s="168">
        <f>SUM(D37:D38)</f>
        <v>0</v>
      </c>
      <c r="E39" s="76">
        <f t="shared" si="4"/>
        <v>0</v>
      </c>
      <c r="F39" s="77">
        <f t="shared" si="4"/>
        <v>4950000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3712500</v>
      </c>
      <c r="Y39" s="77">
        <f t="shared" si="4"/>
        <v>-3712500</v>
      </c>
      <c r="Z39" s="212">
        <f>+IF(X39&lt;&gt;0,+(Y39/X39)*100,0)</f>
        <v>-100</v>
      </c>
      <c r="AA39" s="79">
        <f>SUM(AA37:AA38)</f>
        <v>4950000</v>
      </c>
    </row>
    <row r="40" spans="1:27" ht="12.75">
      <c r="A40" s="250" t="s">
        <v>167</v>
      </c>
      <c r="B40" s="251"/>
      <c r="C40" s="168">
        <f aca="true" t="shared" si="5" ref="C40:Y40">+C34+C39</f>
        <v>47748731</v>
      </c>
      <c r="D40" s="168">
        <f>+D34+D39</f>
        <v>0</v>
      </c>
      <c r="E40" s="72">
        <f t="shared" si="5"/>
        <v>15518096</v>
      </c>
      <c r="F40" s="73">
        <f t="shared" si="5"/>
        <v>35696824</v>
      </c>
      <c r="G40" s="73">
        <f t="shared" si="5"/>
        <v>18585087</v>
      </c>
      <c r="H40" s="73">
        <f t="shared" si="5"/>
        <v>1368359</v>
      </c>
      <c r="I40" s="73">
        <f t="shared" si="5"/>
        <v>5384856</v>
      </c>
      <c r="J40" s="73">
        <f t="shared" si="5"/>
        <v>5384856</v>
      </c>
      <c r="K40" s="73">
        <f t="shared" si="5"/>
        <v>-3984239</v>
      </c>
      <c r="L40" s="73">
        <f t="shared" si="5"/>
        <v>1174927</v>
      </c>
      <c r="M40" s="73">
        <f t="shared" si="5"/>
        <v>-4925193</v>
      </c>
      <c r="N40" s="73">
        <f t="shared" si="5"/>
        <v>-4925193</v>
      </c>
      <c r="O40" s="73">
        <f t="shared" si="5"/>
        <v>789727</v>
      </c>
      <c r="P40" s="73">
        <f t="shared" si="5"/>
        <v>-2587634</v>
      </c>
      <c r="Q40" s="73">
        <f t="shared" si="5"/>
        <v>-1280194</v>
      </c>
      <c r="R40" s="73">
        <f t="shared" si="5"/>
        <v>-1280194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-1280194</v>
      </c>
      <c r="X40" s="73">
        <f t="shared" si="5"/>
        <v>26772618</v>
      </c>
      <c r="Y40" s="73">
        <f t="shared" si="5"/>
        <v>-28052812</v>
      </c>
      <c r="Z40" s="170">
        <f>+IF(X40&lt;&gt;0,+(Y40/X40)*100,0)</f>
        <v>-104.78172885445869</v>
      </c>
      <c r="AA40" s="74">
        <f>+AA34+AA39</f>
        <v>35696824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303563465</v>
      </c>
      <c r="D42" s="257">
        <f>+D25-D40</f>
        <v>0</v>
      </c>
      <c r="E42" s="258">
        <f t="shared" si="6"/>
        <v>397459785</v>
      </c>
      <c r="F42" s="259">
        <f t="shared" si="6"/>
        <v>371943583</v>
      </c>
      <c r="G42" s="259">
        <f t="shared" si="6"/>
        <v>2059448</v>
      </c>
      <c r="H42" s="259">
        <f t="shared" si="6"/>
        <v>4279782</v>
      </c>
      <c r="I42" s="259">
        <f t="shared" si="6"/>
        <v>2031504</v>
      </c>
      <c r="J42" s="259">
        <f t="shared" si="6"/>
        <v>2031504</v>
      </c>
      <c r="K42" s="259">
        <f t="shared" si="6"/>
        <v>2608027</v>
      </c>
      <c r="L42" s="259">
        <f t="shared" si="6"/>
        <v>-1029477</v>
      </c>
      <c r="M42" s="259">
        <f t="shared" si="6"/>
        <v>-11736500</v>
      </c>
      <c r="N42" s="259">
        <f t="shared" si="6"/>
        <v>-11736500</v>
      </c>
      <c r="O42" s="259">
        <f t="shared" si="6"/>
        <v>5164328</v>
      </c>
      <c r="P42" s="259">
        <f t="shared" si="6"/>
        <v>7869372</v>
      </c>
      <c r="Q42" s="259">
        <f t="shared" si="6"/>
        <v>-11325149</v>
      </c>
      <c r="R42" s="259">
        <f t="shared" si="6"/>
        <v>-11325149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-11325149</v>
      </c>
      <c r="X42" s="259">
        <f t="shared" si="6"/>
        <v>278957688</v>
      </c>
      <c r="Y42" s="259">
        <f t="shared" si="6"/>
        <v>-290282837</v>
      </c>
      <c r="Z42" s="260">
        <f>+IF(X42&lt;&gt;0,+(Y42/X42)*100,0)</f>
        <v>-104.05980888399104</v>
      </c>
      <c r="AA42" s="261">
        <f>+AA25-AA40</f>
        <v>371943583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303563465</v>
      </c>
      <c r="D45" s="155"/>
      <c r="E45" s="59">
        <v>397459785</v>
      </c>
      <c r="F45" s="60">
        <v>371943583</v>
      </c>
      <c r="G45" s="60">
        <v>2059448</v>
      </c>
      <c r="H45" s="60">
        <v>4279782</v>
      </c>
      <c r="I45" s="60">
        <v>2031504</v>
      </c>
      <c r="J45" s="60">
        <v>2031504</v>
      </c>
      <c r="K45" s="60">
        <v>2608027</v>
      </c>
      <c r="L45" s="60">
        <v>-1029477</v>
      </c>
      <c r="M45" s="60">
        <v>-11736500</v>
      </c>
      <c r="N45" s="60">
        <v>-11736500</v>
      </c>
      <c r="O45" s="60">
        <v>5164328</v>
      </c>
      <c r="P45" s="60">
        <v>7869372</v>
      </c>
      <c r="Q45" s="60">
        <v>-11325149</v>
      </c>
      <c r="R45" s="60">
        <v>-11325149</v>
      </c>
      <c r="S45" s="60"/>
      <c r="T45" s="60"/>
      <c r="U45" s="60"/>
      <c r="V45" s="60"/>
      <c r="W45" s="60">
        <v>-11325149</v>
      </c>
      <c r="X45" s="60">
        <v>278957687</v>
      </c>
      <c r="Y45" s="60">
        <v>-290282836</v>
      </c>
      <c r="Z45" s="139">
        <v>-104.06</v>
      </c>
      <c r="AA45" s="62">
        <v>371943583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303563465</v>
      </c>
      <c r="D48" s="217">
        <f>SUM(D45:D47)</f>
        <v>0</v>
      </c>
      <c r="E48" s="264">
        <f t="shared" si="7"/>
        <v>397459785</v>
      </c>
      <c r="F48" s="219">
        <f t="shared" si="7"/>
        <v>371943583</v>
      </c>
      <c r="G48" s="219">
        <f t="shared" si="7"/>
        <v>2059448</v>
      </c>
      <c r="H48" s="219">
        <f t="shared" si="7"/>
        <v>4279782</v>
      </c>
      <c r="I48" s="219">
        <f t="shared" si="7"/>
        <v>2031504</v>
      </c>
      <c r="J48" s="219">
        <f t="shared" si="7"/>
        <v>2031504</v>
      </c>
      <c r="K48" s="219">
        <f t="shared" si="7"/>
        <v>2608027</v>
      </c>
      <c r="L48" s="219">
        <f t="shared" si="7"/>
        <v>-1029477</v>
      </c>
      <c r="M48" s="219">
        <f t="shared" si="7"/>
        <v>-11736500</v>
      </c>
      <c r="N48" s="219">
        <f t="shared" si="7"/>
        <v>-11736500</v>
      </c>
      <c r="O48" s="219">
        <f t="shared" si="7"/>
        <v>5164328</v>
      </c>
      <c r="P48" s="219">
        <f t="shared" si="7"/>
        <v>7869372</v>
      </c>
      <c r="Q48" s="219">
        <f t="shared" si="7"/>
        <v>-11325149</v>
      </c>
      <c r="R48" s="219">
        <f t="shared" si="7"/>
        <v>-11325149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-11325149</v>
      </c>
      <c r="X48" s="219">
        <f t="shared" si="7"/>
        <v>278957687</v>
      </c>
      <c r="Y48" s="219">
        <f t="shared" si="7"/>
        <v>-290282836</v>
      </c>
      <c r="Z48" s="265">
        <f>+IF(X48&lt;&gt;0,+(Y48/X48)*100,0)</f>
        <v>-104.05980889854453</v>
      </c>
      <c r="AA48" s="232">
        <f>SUM(AA45:AA47)</f>
        <v>371943583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10655515</v>
      </c>
      <c r="D6" s="155"/>
      <c r="E6" s="59">
        <v>7812300</v>
      </c>
      <c r="F6" s="60">
        <v>8248241</v>
      </c>
      <c r="G6" s="60">
        <v>2490</v>
      </c>
      <c r="H6" s="60"/>
      <c r="I6" s="60">
        <v>12747</v>
      </c>
      <c r="J6" s="60">
        <v>15237</v>
      </c>
      <c r="K6" s="60">
        <v>67</v>
      </c>
      <c r="L6" s="60">
        <v>1091</v>
      </c>
      <c r="M6" s="60">
        <v>185</v>
      </c>
      <c r="N6" s="60">
        <v>1343</v>
      </c>
      <c r="O6" s="60"/>
      <c r="P6" s="60">
        <v>19</v>
      </c>
      <c r="Q6" s="60">
        <v>94</v>
      </c>
      <c r="R6" s="60">
        <v>113</v>
      </c>
      <c r="S6" s="60"/>
      <c r="T6" s="60"/>
      <c r="U6" s="60"/>
      <c r="V6" s="60"/>
      <c r="W6" s="60">
        <v>16693</v>
      </c>
      <c r="X6" s="60">
        <v>5859225</v>
      </c>
      <c r="Y6" s="60">
        <v>-5842532</v>
      </c>
      <c r="Z6" s="140">
        <v>-99.72</v>
      </c>
      <c r="AA6" s="62">
        <v>8248241</v>
      </c>
    </row>
    <row r="7" spans="1:27" ht="12.75">
      <c r="A7" s="249" t="s">
        <v>32</v>
      </c>
      <c r="B7" s="182"/>
      <c r="C7" s="155">
        <v>6235403</v>
      </c>
      <c r="D7" s="155"/>
      <c r="E7" s="59">
        <v>12374232</v>
      </c>
      <c r="F7" s="60">
        <v>12374232</v>
      </c>
      <c r="G7" s="60">
        <v>340343</v>
      </c>
      <c r="H7" s="60">
        <v>514968</v>
      </c>
      <c r="I7" s="60">
        <v>422971</v>
      </c>
      <c r="J7" s="60">
        <v>1278282</v>
      </c>
      <c r="K7" s="60">
        <v>675940</v>
      </c>
      <c r="L7" s="60">
        <v>500517</v>
      </c>
      <c r="M7" s="60">
        <v>394126</v>
      </c>
      <c r="N7" s="60">
        <v>1570583</v>
      </c>
      <c r="O7" s="60">
        <v>326387</v>
      </c>
      <c r="P7" s="60">
        <v>742331</v>
      </c>
      <c r="Q7" s="60">
        <v>458924</v>
      </c>
      <c r="R7" s="60">
        <v>1527642</v>
      </c>
      <c r="S7" s="60"/>
      <c r="T7" s="60"/>
      <c r="U7" s="60"/>
      <c r="V7" s="60"/>
      <c r="W7" s="60">
        <v>4376507</v>
      </c>
      <c r="X7" s="60">
        <v>9280674</v>
      </c>
      <c r="Y7" s="60">
        <v>-4904167</v>
      </c>
      <c r="Z7" s="140">
        <v>-52.84</v>
      </c>
      <c r="AA7" s="62">
        <v>12374232</v>
      </c>
    </row>
    <row r="8" spans="1:27" ht="12.75">
      <c r="A8" s="249" t="s">
        <v>178</v>
      </c>
      <c r="B8" s="182"/>
      <c r="C8" s="155">
        <v>9847948</v>
      </c>
      <c r="D8" s="155"/>
      <c r="E8" s="59">
        <v>15325377</v>
      </c>
      <c r="F8" s="60">
        <v>15325374</v>
      </c>
      <c r="G8" s="60">
        <v>621075</v>
      </c>
      <c r="H8" s="60">
        <v>1161515</v>
      </c>
      <c r="I8" s="60">
        <v>737872</v>
      </c>
      <c r="J8" s="60">
        <v>2520462</v>
      </c>
      <c r="K8" s="60">
        <v>838657</v>
      </c>
      <c r="L8" s="60">
        <v>2181050</v>
      </c>
      <c r="M8" s="60">
        <v>1052939</v>
      </c>
      <c r="N8" s="60">
        <v>4072646</v>
      </c>
      <c r="O8" s="60">
        <v>2471375</v>
      </c>
      <c r="P8" s="60">
        <v>616497</v>
      </c>
      <c r="Q8" s="60">
        <v>3508466</v>
      </c>
      <c r="R8" s="60">
        <v>6596338</v>
      </c>
      <c r="S8" s="60"/>
      <c r="T8" s="60"/>
      <c r="U8" s="60"/>
      <c r="V8" s="60"/>
      <c r="W8" s="60">
        <v>13189446</v>
      </c>
      <c r="X8" s="60">
        <v>10899489</v>
      </c>
      <c r="Y8" s="60">
        <v>2289957</v>
      </c>
      <c r="Z8" s="140">
        <v>21.01</v>
      </c>
      <c r="AA8" s="62">
        <v>15325374</v>
      </c>
    </row>
    <row r="9" spans="1:27" ht="12.75">
      <c r="A9" s="249" t="s">
        <v>179</v>
      </c>
      <c r="B9" s="182"/>
      <c r="C9" s="155">
        <v>44436168</v>
      </c>
      <c r="D9" s="155"/>
      <c r="E9" s="59">
        <v>49449600</v>
      </c>
      <c r="F9" s="60">
        <v>61299595</v>
      </c>
      <c r="G9" s="60">
        <v>19556000</v>
      </c>
      <c r="H9" s="60"/>
      <c r="I9" s="60"/>
      <c r="J9" s="60">
        <v>19556000</v>
      </c>
      <c r="K9" s="60">
        <v>1860457</v>
      </c>
      <c r="L9" s="60"/>
      <c r="M9" s="60">
        <v>14580157</v>
      </c>
      <c r="N9" s="60">
        <v>16440614</v>
      </c>
      <c r="O9" s="60"/>
      <c r="P9" s="60"/>
      <c r="Q9" s="60">
        <v>10594000</v>
      </c>
      <c r="R9" s="60">
        <v>10594000</v>
      </c>
      <c r="S9" s="60"/>
      <c r="T9" s="60"/>
      <c r="U9" s="60"/>
      <c r="V9" s="60"/>
      <c r="W9" s="60">
        <v>46590614</v>
      </c>
      <c r="X9" s="60">
        <v>38321288</v>
      </c>
      <c r="Y9" s="60">
        <v>8269326</v>
      </c>
      <c r="Z9" s="140">
        <v>21.58</v>
      </c>
      <c r="AA9" s="62">
        <v>61299595</v>
      </c>
    </row>
    <row r="10" spans="1:27" ht="12.75">
      <c r="A10" s="249" t="s">
        <v>180</v>
      </c>
      <c r="B10" s="182"/>
      <c r="C10" s="155">
        <v>17946892</v>
      </c>
      <c r="D10" s="155"/>
      <c r="E10" s="59">
        <v>17812404</v>
      </c>
      <c r="F10" s="60">
        <v>22582404</v>
      </c>
      <c r="G10" s="60"/>
      <c r="H10" s="60"/>
      <c r="I10" s="60">
        <v>4191000</v>
      </c>
      <c r="J10" s="60">
        <v>4191000</v>
      </c>
      <c r="K10" s="60">
        <v>2000000</v>
      </c>
      <c r="L10" s="60">
        <v>610119</v>
      </c>
      <c r="M10" s="60">
        <v>10307000</v>
      </c>
      <c r="N10" s="60">
        <v>12917119</v>
      </c>
      <c r="O10" s="60"/>
      <c r="P10" s="60">
        <v>1000000</v>
      </c>
      <c r="Q10" s="60">
        <v>5864000</v>
      </c>
      <c r="R10" s="60">
        <v>6864000</v>
      </c>
      <c r="S10" s="60"/>
      <c r="T10" s="60"/>
      <c r="U10" s="60"/>
      <c r="V10" s="60"/>
      <c r="W10" s="60">
        <v>23972119</v>
      </c>
      <c r="X10" s="60">
        <v>18129303</v>
      </c>
      <c r="Y10" s="60">
        <v>5842816</v>
      </c>
      <c r="Z10" s="140">
        <v>32.23</v>
      </c>
      <c r="AA10" s="62">
        <v>22582404</v>
      </c>
    </row>
    <row r="11" spans="1:27" ht="12.75">
      <c r="A11" s="249" t="s">
        <v>181</v>
      </c>
      <c r="B11" s="182"/>
      <c r="C11" s="155">
        <v>72506</v>
      </c>
      <c r="D11" s="155"/>
      <c r="E11" s="59">
        <v>6183972</v>
      </c>
      <c r="F11" s="60">
        <v>6183972</v>
      </c>
      <c r="G11" s="60">
        <v>759</v>
      </c>
      <c r="H11" s="60">
        <v>17929</v>
      </c>
      <c r="I11" s="60">
        <v>9579</v>
      </c>
      <c r="J11" s="60">
        <v>28267</v>
      </c>
      <c r="K11" s="60">
        <v>1523</v>
      </c>
      <c r="L11" s="60">
        <v>118</v>
      </c>
      <c r="M11" s="60">
        <v>1</v>
      </c>
      <c r="N11" s="60">
        <v>1642</v>
      </c>
      <c r="O11" s="60">
        <v>37347</v>
      </c>
      <c r="P11" s="60">
        <v>23025</v>
      </c>
      <c r="Q11" s="60">
        <v>2</v>
      </c>
      <c r="R11" s="60">
        <v>60374</v>
      </c>
      <c r="S11" s="60"/>
      <c r="T11" s="60"/>
      <c r="U11" s="60"/>
      <c r="V11" s="60"/>
      <c r="W11" s="60">
        <v>90283</v>
      </c>
      <c r="X11" s="60">
        <v>4637979</v>
      </c>
      <c r="Y11" s="60">
        <v>-4547696</v>
      </c>
      <c r="Z11" s="140">
        <v>-98.05</v>
      </c>
      <c r="AA11" s="62">
        <v>6183972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-57616752</v>
      </c>
      <c r="D14" s="155"/>
      <c r="E14" s="59">
        <v>-89190120</v>
      </c>
      <c r="F14" s="60">
        <v>-91749901</v>
      </c>
      <c r="G14" s="60">
        <v>-19196594</v>
      </c>
      <c r="H14" s="60">
        <v>-4097010</v>
      </c>
      <c r="I14" s="60">
        <v>-4814098</v>
      </c>
      <c r="J14" s="60">
        <v>-28107702</v>
      </c>
      <c r="K14" s="60">
        <v>-5585564</v>
      </c>
      <c r="L14" s="60">
        <v>-5613515</v>
      </c>
      <c r="M14" s="60">
        <v>-10794298</v>
      </c>
      <c r="N14" s="60">
        <v>-21993377</v>
      </c>
      <c r="O14" s="60">
        <v>-10646637</v>
      </c>
      <c r="P14" s="60">
        <v>-3423248</v>
      </c>
      <c r="Q14" s="60">
        <v>-6886155</v>
      </c>
      <c r="R14" s="60">
        <v>-20956040</v>
      </c>
      <c r="S14" s="60"/>
      <c r="T14" s="60"/>
      <c r="U14" s="60"/>
      <c r="V14" s="60"/>
      <c r="W14" s="60">
        <v>-71057119</v>
      </c>
      <c r="X14" s="60">
        <v>-66892590</v>
      </c>
      <c r="Y14" s="60">
        <v>-4164529</v>
      </c>
      <c r="Z14" s="140">
        <v>6.23</v>
      </c>
      <c r="AA14" s="62">
        <v>-91749901</v>
      </c>
    </row>
    <row r="15" spans="1:27" ht="12.75">
      <c r="A15" s="249" t="s">
        <v>40</v>
      </c>
      <c r="B15" s="182"/>
      <c r="C15" s="155">
        <v>-193842</v>
      </c>
      <c r="D15" s="155"/>
      <c r="E15" s="59">
        <v>-825000</v>
      </c>
      <c r="F15" s="60">
        <v>-1075000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-618750</v>
      </c>
      <c r="Y15" s="60">
        <v>618750</v>
      </c>
      <c r="Z15" s="140">
        <v>-100</v>
      </c>
      <c r="AA15" s="62">
        <v>-1075000</v>
      </c>
    </row>
    <row r="16" spans="1:27" ht="12.75">
      <c r="A16" s="249" t="s">
        <v>42</v>
      </c>
      <c r="B16" s="182"/>
      <c r="C16" s="155">
        <v>-16702372</v>
      </c>
      <c r="D16" s="155"/>
      <c r="E16" s="59"/>
      <c r="F16" s="60"/>
      <c r="G16" s="60">
        <v>-328</v>
      </c>
      <c r="H16" s="60">
        <v>-486924</v>
      </c>
      <c r="I16" s="60"/>
      <c r="J16" s="60">
        <v>-487252</v>
      </c>
      <c r="K16" s="60">
        <v>-272690</v>
      </c>
      <c r="L16" s="60">
        <v>-110204</v>
      </c>
      <c r="M16" s="60">
        <v>-143759</v>
      </c>
      <c r="N16" s="60">
        <v>-526653</v>
      </c>
      <c r="O16" s="60">
        <v>-110739</v>
      </c>
      <c r="P16" s="60"/>
      <c r="Q16" s="60"/>
      <c r="R16" s="60">
        <v>-110739</v>
      </c>
      <c r="S16" s="60"/>
      <c r="T16" s="60"/>
      <c r="U16" s="60"/>
      <c r="V16" s="60"/>
      <c r="W16" s="60">
        <v>-1124644</v>
      </c>
      <c r="X16" s="60"/>
      <c r="Y16" s="60">
        <v>-1124644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14681466</v>
      </c>
      <c r="D17" s="168">
        <f t="shared" si="0"/>
        <v>0</v>
      </c>
      <c r="E17" s="72">
        <f t="shared" si="0"/>
        <v>18942765</v>
      </c>
      <c r="F17" s="73">
        <f t="shared" si="0"/>
        <v>33188917</v>
      </c>
      <c r="G17" s="73">
        <f t="shared" si="0"/>
        <v>1323745</v>
      </c>
      <c r="H17" s="73">
        <f t="shared" si="0"/>
        <v>-2889522</v>
      </c>
      <c r="I17" s="73">
        <f t="shared" si="0"/>
        <v>560071</v>
      </c>
      <c r="J17" s="73">
        <f t="shared" si="0"/>
        <v>-1005706</v>
      </c>
      <c r="K17" s="73">
        <f t="shared" si="0"/>
        <v>-481610</v>
      </c>
      <c r="L17" s="73">
        <f t="shared" si="0"/>
        <v>-2430824</v>
      </c>
      <c r="M17" s="73">
        <f t="shared" si="0"/>
        <v>15396351</v>
      </c>
      <c r="N17" s="73">
        <f t="shared" si="0"/>
        <v>12483917</v>
      </c>
      <c r="O17" s="73">
        <f t="shared" si="0"/>
        <v>-7922267</v>
      </c>
      <c r="P17" s="73">
        <f t="shared" si="0"/>
        <v>-1041376</v>
      </c>
      <c r="Q17" s="73">
        <f t="shared" si="0"/>
        <v>13539331</v>
      </c>
      <c r="R17" s="73">
        <f t="shared" si="0"/>
        <v>4575688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16053899</v>
      </c>
      <c r="X17" s="73">
        <f t="shared" si="0"/>
        <v>19616618</v>
      </c>
      <c r="Y17" s="73">
        <f t="shared" si="0"/>
        <v>-3562719</v>
      </c>
      <c r="Z17" s="170">
        <f>+IF(X17&lt;&gt;0,+(Y17/X17)*100,0)</f>
        <v>-18.161739194799022</v>
      </c>
      <c r="AA17" s="74">
        <f>SUM(AA6:AA16)</f>
        <v>33188917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-15804995</v>
      </c>
      <c r="D26" s="155"/>
      <c r="E26" s="59">
        <v>-19943892</v>
      </c>
      <c r="F26" s="60">
        <v>-23302600</v>
      </c>
      <c r="G26" s="60">
        <v>-86372</v>
      </c>
      <c r="H26" s="60">
        <v>-830056</v>
      </c>
      <c r="I26" s="60">
        <v>-1277423</v>
      </c>
      <c r="J26" s="60">
        <v>-2193851</v>
      </c>
      <c r="K26" s="60">
        <v>-45133</v>
      </c>
      <c r="L26" s="60">
        <v>-1955428</v>
      </c>
      <c r="M26" s="60">
        <v>-2544592</v>
      </c>
      <c r="N26" s="60">
        <v>-4545153</v>
      </c>
      <c r="O26" s="60">
        <v>-1549983</v>
      </c>
      <c r="P26" s="60">
        <v>-4159564</v>
      </c>
      <c r="Q26" s="60">
        <v>-1410347</v>
      </c>
      <c r="R26" s="60">
        <v>-7119894</v>
      </c>
      <c r="S26" s="60"/>
      <c r="T26" s="60"/>
      <c r="U26" s="60"/>
      <c r="V26" s="60"/>
      <c r="W26" s="60">
        <v>-13858898</v>
      </c>
      <c r="X26" s="60">
        <v>-14957919</v>
      </c>
      <c r="Y26" s="60">
        <v>1099021</v>
      </c>
      <c r="Z26" s="140">
        <v>-7.35</v>
      </c>
      <c r="AA26" s="62">
        <v>-23302600</v>
      </c>
    </row>
    <row r="27" spans="1:27" ht="12.75">
      <c r="A27" s="250" t="s">
        <v>192</v>
      </c>
      <c r="B27" s="251"/>
      <c r="C27" s="168">
        <f aca="true" t="shared" si="1" ref="C27:Y27">SUM(C21:C26)</f>
        <v>-15804995</v>
      </c>
      <c r="D27" s="168">
        <f>SUM(D21:D26)</f>
        <v>0</v>
      </c>
      <c r="E27" s="72">
        <f t="shared" si="1"/>
        <v>-19943892</v>
      </c>
      <c r="F27" s="73">
        <f t="shared" si="1"/>
        <v>-23302600</v>
      </c>
      <c r="G27" s="73">
        <f t="shared" si="1"/>
        <v>-86372</v>
      </c>
      <c r="H27" s="73">
        <f t="shared" si="1"/>
        <v>-830056</v>
      </c>
      <c r="I27" s="73">
        <f t="shared" si="1"/>
        <v>-1277423</v>
      </c>
      <c r="J27" s="73">
        <f t="shared" si="1"/>
        <v>-2193851</v>
      </c>
      <c r="K27" s="73">
        <f t="shared" si="1"/>
        <v>-45133</v>
      </c>
      <c r="L27" s="73">
        <f t="shared" si="1"/>
        <v>-1955428</v>
      </c>
      <c r="M27" s="73">
        <f t="shared" si="1"/>
        <v>-2544592</v>
      </c>
      <c r="N27" s="73">
        <f t="shared" si="1"/>
        <v>-4545153</v>
      </c>
      <c r="O27" s="73">
        <f t="shared" si="1"/>
        <v>-1549983</v>
      </c>
      <c r="P27" s="73">
        <f t="shared" si="1"/>
        <v>-4159564</v>
      </c>
      <c r="Q27" s="73">
        <f t="shared" si="1"/>
        <v>-1410347</v>
      </c>
      <c r="R27" s="73">
        <f t="shared" si="1"/>
        <v>-7119894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-13858898</v>
      </c>
      <c r="X27" s="73">
        <f t="shared" si="1"/>
        <v>-14957919</v>
      </c>
      <c r="Y27" s="73">
        <f t="shared" si="1"/>
        <v>1099021</v>
      </c>
      <c r="Z27" s="170">
        <f>+IF(X27&lt;&gt;0,+(Y27/X27)*100,0)</f>
        <v>-7.347419116255409</v>
      </c>
      <c r="AA27" s="74">
        <f>SUM(AA21:AA26)</f>
        <v>-23302600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>
        <v>835502</v>
      </c>
      <c r="D31" s="155"/>
      <c r="E31" s="59">
        <v>6000000</v>
      </c>
      <c r="F31" s="60">
        <v>6000000</v>
      </c>
      <c r="G31" s="60">
        <v>6000000</v>
      </c>
      <c r="H31" s="60"/>
      <c r="I31" s="60"/>
      <c r="J31" s="60">
        <v>6000000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6000000</v>
      </c>
      <c r="X31" s="60">
        <v>6000000</v>
      </c>
      <c r="Y31" s="60"/>
      <c r="Z31" s="140"/>
      <c r="AA31" s="62">
        <v>6000000</v>
      </c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-6000000</v>
      </c>
      <c r="F35" s="60">
        <v>-6000000</v>
      </c>
      <c r="G35" s="60"/>
      <c r="H35" s="60"/>
      <c r="I35" s="60"/>
      <c r="J35" s="60"/>
      <c r="K35" s="60"/>
      <c r="L35" s="60"/>
      <c r="M35" s="60">
        <v>-3000000</v>
      </c>
      <c r="N35" s="60">
        <v>-3000000</v>
      </c>
      <c r="O35" s="60"/>
      <c r="P35" s="60"/>
      <c r="Q35" s="60">
        <v>-3000000</v>
      </c>
      <c r="R35" s="60">
        <v>-3000000</v>
      </c>
      <c r="S35" s="60"/>
      <c r="T35" s="60"/>
      <c r="U35" s="60"/>
      <c r="V35" s="60"/>
      <c r="W35" s="60">
        <v>-6000000</v>
      </c>
      <c r="X35" s="60">
        <v>-6000000</v>
      </c>
      <c r="Y35" s="60"/>
      <c r="Z35" s="140"/>
      <c r="AA35" s="62">
        <v>-6000000</v>
      </c>
    </row>
    <row r="36" spans="1:27" ht="12.75">
      <c r="A36" s="250" t="s">
        <v>198</v>
      </c>
      <c r="B36" s="251"/>
      <c r="C36" s="168">
        <f aca="true" t="shared" si="2" ref="C36:Y36">SUM(C31:C35)</f>
        <v>835502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6000000</v>
      </c>
      <c r="H36" s="73">
        <f t="shared" si="2"/>
        <v>0</v>
      </c>
      <c r="I36" s="73">
        <f t="shared" si="2"/>
        <v>0</v>
      </c>
      <c r="J36" s="73">
        <f t="shared" si="2"/>
        <v>6000000</v>
      </c>
      <c r="K36" s="73">
        <f t="shared" si="2"/>
        <v>0</v>
      </c>
      <c r="L36" s="73">
        <f t="shared" si="2"/>
        <v>0</v>
      </c>
      <c r="M36" s="73">
        <f t="shared" si="2"/>
        <v>-3000000</v>
      </c>
      <c r="N36" s="73">
        <f t="shared" si="2"/>
        <v>-3000000</v>
      </c>
      <c r="O36" s="73">
        <f t="shared" si="2"/>
        <v>0</v>
      </c>
      <c r="P36" s="73">
        <f t="shared" si="2"/>
        <v>0</v>
      </c>
      <c r="Q36" s="73">
        <f t="shared" si="2"/>
        <v>-3000000</v>
      </c>
      <c r="R36" s="73">
        <f t="shared" si="2"/>
        <v>-3000000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-288027</v>
      </c>
      <c r="D38" s="153">
        <f>+D17+D27+D36</f>
        <v>0</v>
      </c>
      <c r="E38" s="99">
        <f t="shared" si="3"/>
        <v>-1001127</v>
      </c>
      <c r="F38" s="100">
        <f t="shared" si="3"/>
        <v>9886317</v>
      </c>
      <c r="G38" s="100">
        <f t="shared" si="3"/>
        <v>7237373</v>
      </c>
      <c r="H38" s="100">
        <f t="shared" si="3"/>
        <v>-3719578</v>
      </c>
      <c r="I38" s="100">
        <f t="shared" si="3"/>
        <v>-717352</v>
      </c>
      <c r="J38" s="100">
        <f t="shared" si="3"/>
        <v>2800443</v>
      </c>
      <c r="K38" s="100">
        <f t="shared" si="3"/>
        <v>-526743</v>
      </c>
      <c r="L38" s="100">
        <f t="shared" si="3"/>
        <v>-4386252</v>
      </c>
      <c r="M38" s="100">
        <f t="shared" si="3"/>
        <v>9851759</v>
      </c>
      <c r="N38" s="100">
        <f t="shared" si="3"/>
        <v>4938764</v>
      </c>
      <c r="O38" s="100">
        <f t="shared" si="3"/>
        <v>-9472250</v>
      </c>
      <c r="P38" s="100">
        <f t="shared" si="3"/>
        <v>-5200940</v>
      </c>
      <c r="Q38" s="100">
        <f t="shared" si="3"/>
        <v>9128984</v>
      </c>
      <c r="R38" s="100">
        <f t="shared" si="3"/>
        <v>-5544206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2195001</v>
      </c>
      <c r="X38" s="100">
        <f t="shared" si="3"/>
        <v>4658699</v>
      </c>
      <c r="Y38" s="100">
        <f t="shared" si="3"/>
        <v>-2463698</v>
      </c>
      <c r="Z38" s="137">
        <f>+IF(X38&lt;&gt;0,+(Y38/X38)*100,0)</f>
        <v>-52.883820139485294</v>
      </c>
      <c r="AA38" s="102">
        <f>+AA17+AA27+AA36</f>
        <v>9886317</v>
      </c>
    </row>
    <row r="39" spans="1:27" ht="12.75">
      <c r="A39" s="249" t="s">
        <v>200</v>
      </c>
      <c r="B39" s="182"/>
      <c r="C39" s="153">
        <v>1001722</v>
      </c>
      <c r="D39" s="153"/>
      <c r="E39" s="99">
        <v>1001102</v>
      </c>
      <c r="F39" s="100">
        <v>713652</v>
      </c>
      <c r="G39" s="100">
        <v>704772</v>
      </c>
      <c r="H39" s="100">
        <v>7942145</v>
      </c>
      <c r="I39" s="100">
        <v>4222567</v>
      </c>
      <c r="J39" s="100">
        <v>704772</v>
      </c>
      <c r="K39" s="100">
        <v>3505215</v>
      </c>
      <c r="L39" s="100">
        <v>2978472</v>
      </c>
      <c r="M39" s="100">
        <v>-1407780</v>
      </c>
      <c r="N39" s="100">
        <v>3505215</v>
      </c>
      <c r="O39" s="100">
        <v>8443979</v>
      </c>
      <c r="P39" s="100">
        <v>-1028271</v>
      </c>
      <c r="Q39" s="100">
        <v>-6229211</v>
      </c>
      <c r="R39" s="100">
        <v>8443979</v>
      </c>
      <c r="S39" s="100"/>
      <c r="T39" s="100"/>
      <c r="U39" s="100"/>
      <c r="V39" s="100"/>
      <c r="W39" s="100">
        <v>704772</v>
      </c>
      <c r="X39" s="100">
        <v>713652</v>
      </c>
      <c r="Y39" s="100">
        <v>-8880</v>
      </c>
      <c r="Z39" s="137">
        <v>-1.24</v>
      </c>
      <c r="AA39" s="102">
        <v>713652</v>
      </c>
    </row>
    <row r="40" spans="1:27" ht="12.75">
      <c r="A40" s="269" t="s">
        <v>201</v>
      </c>
      <c r="B40" s="256"/>
      <c r="C40" s="257">
        <v>713695</v>
      </c>
      <c r="D40" s="257"/>
      <c r="E40" s="258">
        <v>-23</v>
      </c>
      <c r="F40" s="259">
        <v>10599971</v>
      </c>
      <c r="G40" s="259">
        <v>7942145</v>
      </c>
      <c r="H40" s="259">
        <v>4222567</v>
      </c>
      <c r="I40" s="259">
        <v>3505215</v>
      </c>
      <c r="J40" s="259">
        <v>3505215</v>
      </c>
      <c r="K40" s="259">
        <v>2978472</v>
      </c>
      <c r="L40" s="259">
        <v>-1407780</v>
      </c>
      <c r="M40" s="259">
        <v>8443979</v>
      </c>
      <c r="N40" s="259">
        <v>8443979</v>
      </c>
      <c r="O40" s="259">
        <v>-1028271</v>
      </c>
      <c r="P40" s="259">
        <v>-6229211</v>
      </c>
      <c r="Q40" s="259">
        <v>2899773</v>
      </c>
      <c r="R40" s="259">
        <v>2899773</v>
      </c>
      <c r="S40" s="259"/>
      <c r="T40" s="259"/>
      <c r="U40" s="259"/>
      <c r="V40" s="259"/>
      <c r="W40" s="259">
        <v>2899773</v>
      </c>
      <c r="X40" s="259">
        <v>5372353</v>
      </c>
      <c r="Y40" s="259">
        <v>-2472580</v>
      </c>
      <c r="Z40" s="260">
        <v>-46.02</v>
      </c>
      <c r="AA40" s="261">
        <v>10599971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15790961</v>
      </c>
      <c r="D5" s="200">
        <f t="shared" si="0"/>
        <v>0</v>
      </c>
      <c r="E5" s="106">
        <f t="shared" si="0"/>
        <v>880415</v>
      </c>
      <c r="F5" s="106">
        <f t="shared" si="0"/>
        <v>11591218</v>
      </c>
      <c r="G5" s="106">
        <f t="shared" si="0"/>
        <v>1599485</v>
      </c>
      <c r="H5" s="106">
        <f t="shared" si="0"/>
        <v>946264</v>
      </c>
      <c r="I5" s="106">
        <f t="shared" si="0"/>
        <v>1456262</v>
      </c>
      <c r="J5" s="106">
        <f t="shared" si="0"/>
        <v>4002011</v>
      </c>
      <c r="K5" s="106">
        <f t="shared" si="0"/>
        <v>0</v>
      </c>
      <c r="L5" s="106">
        <f t="shared" si="0"/>
        <v>2063766</v>
      </c>
      <c r="M5" s="106">
        <f t="shared" si="0"/>
        <v>2897279</v>
      </c>
      <c r="N5" s="106">
        <f t="shared" si="0"/>
        <v>4961045</v>
      </c>
      <c r="O5" s="106">
        <f t="shared" si="0"/>
        <v>1766981</v>
      </c>
      <c r="P5" s="106">
        <f t="shared" si="0"/>
        <v>4352778</v>
      </c>
      <c r="Q5" s="106">
        <f t="shared" si="0"/>
        <v>1712986</v>
      </c>
      <c r="R5" s="106">
        <f t="shared" si="0"/>
        <v>7832745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16795801</v>
      </c>
      <c r="X5" s="106">
        <f t="shared" si="0"/>
        <v>8693414</v>
      </c>
      <c r="Y5" s="106">
        <f t="shared" si="0"/>
        <v>8102387</v>
      </c>
      <c r="Z5" s="201">
        <f>+IF(X5&lt;&gt;0,+(Y5/X5)*100,0)</f>
        <v>93.20143961854342</v>
      </c>
      <c r="AA5" s="199">
        <f>SUM(AA11:AA18)</f>
        <v>11591218</v>
      </c>
    </row>
    <row r="6" spans="1:27" ht="12.75">
      <c r="A6" s="291" t="s">
        <v>205</v>
      </c>
      <c r="B6" s="142"/>
      <c r="C6" s="62">
        <v>2032820</v>
      </c>
      <c r="D6" s="156"/>
      <c r="E6" s="60"/>
      <c r="F6" s="60">
        <v>7623613</v>
      </c>
      <c r="G6" s="60">
        <v>98464</v>
      </c>
      <c r="H6" s="60"/>
      <c r="I6" s="60"/>
      <c r="J6" s="60">
        <v>98464</v>
      </c>
      <c r="K6" s="60"/>
      <c r="L6" s="60"/>
      <c r="M6" s="60">
        <v>479552</v>
      </c>
      <c r="N6" s="60">
        <v>479552</v>
      </c>
      <c r="O6" s="60"/>
      <c r="P6" s="60"/>
      <c r="Q6" s="60">
        <v>1513420</v>
      </c>
      <c r="R6" s="60">
        <v>1513420</v>
      </c>
      <c r="S6" s="60"/>
      <c r="T6" s="60"/>
      <c r="U6" s="60"/>
      <c r="V6" s="60"/>
      <c r="W6" s="60">
        <v>2091436</v>
      </c>
      <c r="X6" s="60">
        <v>5717710</v>
      </c>
      <c r="Y6" s="60">
        <v>-3626274</v>
      </c>
      <c r="Z6" s="140">
        <v>-63.42</v>
      </c>
      <c r="AA6" s="155">
        <v>7623613</v>
      </c>
    </row>
    <row r="7" spans="1:27" ht="12.75">
      <c r="A7" s="291" t="s">
        <v>206</v>
      </c>
      <c r="B7" s="142"/>
      <c r="C7" s="62">
        <v>615852</v>
      </c>
      <c r="D7" s="156"/>
      <c r="E7" s="60"/>
      <c r="F7" s="60">
        <v>3000000</v>
      </c>
      <c r="G7" s="60">
        <v>138442</v>
      </c>
      <c r="H7" s="60">
        <v>92559</v>
      </c>
      <c r="I7" s="60"/>
      <c r="J7" s="60">
        <v>231001</v>
      </c>
      <c r="K7" s="60"/>
      <c r="L7" s="60"/>
      <c r="M7" s="60"/>
      <c r="N7" s="60"/>
      <c r="O7" s="60">
        <v>973000</v>
      </c>
      <c r="P7" s="60"/>
      <c r="Q7" s="60"/>
      <c r="R7" s="60">
        <v>973000</v>
      </c>
      <c r="S7" s="60"/>
      <c r="T7" s="60"/>
      <c r="U7" s="60"/>
      <c r="V7" s="60"/>
      <c r="W7" s="60">
        <v>1204001</v>
      </c>
      <c r="X7" s="60">
        <v>2250000</v>
      </c>
      <c r="Y7" s="60">
        <v>-1045999</v>
      </c>
      <c r="Z7" s="140">
        <v>-46.49</v>
      </c>
      <c r="AA7" s="155">
        <v>3000000</v>
      </c>
    </row>
    <row r="8" spans="1:27" ht="12.75">
      <c r="A8" s="291" t="s">
        <v>207</v>
      </c>
      <c r="B8" s="142"/>
      <c r="C8" s="62">
        <v>6014321</v>
      </c>
      <c r="D8" s="156"/>
      <c r="E8" s="60">
        <v>57534</v>
      </c>
      <c r="F8" s="60"/>
      <c r="G8" s="60">
        <v>1362579</v>
      </c>
      <c r="H8" s="60">
        <v>853705</v>
      </c>
      <c r="I8" s="60">
        <v>1454096</v>
      </c>
      <c r="J8" s="60">
        <v>3670380</v>
      </c>
      <c r="K8" s="60"/>
      <c r="L8" s="60">
        <v>615043</v>
      </c>
      <c r="M8" s="60">
        <v>2392338</v>
      </c>
      <c r="N8" s="60">
        <v>3007381</v>
      </c>
      <c r="O8" s="60">
        <v>793981</v>
      </c>
      <c r="P8" s="60">
        <v>4258084</v>
      </c>
      <c r="Q8" s="60">
        <v>54919</v>
      </c>
      <c r="R8" s="60">
        <v>5106984</v>
      </c>
      <c r="S8" s="60"/>
      <c r="T8" s="60"/>
      <c r="U8" s="60"/>
      <c r="V8" s="60"/>
      <c r="W8" s="60">
        <v>11784745</v>
      </c>
      <c r="X8" s="60"/>
      <c r="Y8" s="60">
        <v>11784745</v>
      </c>
      <c r="Z8" s="140"/>
      <c r="AA8" s="155"/>
    </row>
    <row r="9" spans="1:27" ht="12.75">
      <c r="A9" s="291" t="s">
        <v>208</v>
      </c>
      <c r="B9" s="142"/>
      <c r="C9" s="62">
        <v>3319888</v>
      </c>
      <c r="D9" s="156"/>
      <c r="E9" s="60"/>
      <c r="F9" s="60"/>
      <c r="G9" s="60"/>
      <c r="H9" s="60"/>
      <c r="I9" s="60"/>
      <c r="J9" s="60"/>
      <c r="K9" s="60"/>
      <c r="L9" s="60">
        <v>1175459</v>
      </c>
      <c r="M9" s="60"/>
      <c r="N9" s="60">
        <v>1175459</v>
      </c>
      <c r="O9" s="60"/>
      <c r="P9" s="60"/>
      <c r="Q9" s="60"/>
      <c r="R9" s="60"/>
      <c r="S9" s="60"/>
      <c r="T9" s="60"/>
      <c r="U9" s="60"/>
      <c r="V9" s="60"/>
      <c r="W9" s="60">
        <v>1175459</v>
      </c>
      <c r="X9" s="60"/>
      <c r="Y9" s="60">
        <v>1175459</v>
      </c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11982881</v>
      </c>
      <c r="D11" s="294">
        <f t="shared" si="1"/>
        <v>0</v>
      </c>
      <c r="E11" s="295">
        <f t="shared" si="1"/>
        <v>57534</v>
      </c>
      <c r="F11" s="295">
        <f t="shared" si="1"/>
        <v>10623613</v>
      </c>
      <c r="G11" s="295">
        <f t="shared" si="1"/>
        <v>1599485</v>
      </c>
      <c r="H11" s="295">
        <f t="shared" si="1"/>
        <v>946264</v>
      </c>
      <c r="I11" s="295">
        <f t="shared" si="1"/>
        <v>1454096</v>
      </c>
      <c r="J11" s="295">
        <f t="shared" si="1"/>
        <v>3999845</v>
      </c>
      <c r="K11" s="295">
        <f t="shared" si="1"/>
        <v>0</v>
      </c>
      <c r="L11" s="295">
        <f t="shared" si="1"/>
        <v>1790502</v>
      </c>
      <c r="M11" s="295">
        <f t="shared" si="1"/>
        <v>2871890</v>
      </c>
      <c r="N11" s="295">
        <f t="shared" si="1"/>
        <v>4662392</v>
      </c>
      <c r="O11" s="295">
        <f t="shared" si="1"/>
        <v>1766981</v>
      </c>
      <c r="P11" s="295">
        <f t="shared" si="1"/>
        <v>4258084</v>
      </c>
      <c r="Q11" s="295">
        <f t="shared" si="1"/>
        <v>1568339</v>
      </c>
      <c r="R11" s="295">
        <f t="shared" si="1"/>
        <v>7593404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16255641</v>
      </c>
      <c r="X11" s="295">
        <f t="shared" si="1"/>
        <v>7967710</v>
      </c>
      <c r="Y11" s="295">
        <f t="shared" si="1"/>
        <v>8287931</v>
      </c>
      <c r="Z11" s="296">
        <f>+IF(X11&lt;&gt;0,+(Y11/X11)*100,0)</f>
        <v>104.01898412467321</v>
      </c>
      <c r="AA11" s="297">
        <f>SUM(AA6:AA10)</f>
        <v>10623613</v>
      </c>
    </row>
    <row r="12" spans="1:27" ht="12.75">
      <c r="A12" s="298" t="s">
        <v>211</v>
      </c>
      <c r="B12" s="136"/>
      <c r="C12" s="62">
        <v>3764250</v>
      </c>
      <c r="D12" s="156"/>
      <c r="E12" s="60"/>
      <c r="F12" s="60">
        <v>768464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576348</v>
      </c>
      <c r="Y12" s="60">
        <v>-576348</v>
      </c>
      <c r="Z12" s="140">
        <v>-100</v>
      </c>
      <c r="AA12" s="155">
        <v>768464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43830</v>
      </c>
      <c r="D15" s="156"/>
      <c r="E15" s="60">
        <v>822881</v>
      </c>
      <c r="F15" s="60">
        <v>199141</v>
      </c>
      <c r="G15" s="60"/>
      <c r="H15" s="60"/>
      <c r="I15" s="60">
        <v>2166</v>
      </c>
      <c r="J15" s="60">
        <v>2166</v>
      </c>
      <c r="K15" s="60"/>
      <c r="L15" s="60">
        <v>273264</v>
      </c>
      <c r="M15" s="60">
        <v>25389</v>
      </c>
      <c r="N15" s="60">
        <v>298653</v>
      </c>
      <c r="O15" s="60"/>
      <c r="P15" s="60">
        <v>94694</v>
      </c>
      <c r="Q15" s="60">
        <v>144647</v>
      </c>
      <c r="R15" s="60">
        <v>239341</v>
      </c>
      <c r="S15" s="60"/>
      <c r="T15" s="60"/>
      <c r="U15" s="60"/>
      <c r="V15" s="60"/>
      <c r="W15" s="60">
        <v>540160</v>
      </c>
      <c r="X15" s="60">
        <v>149356</v>
      </c>
      <c r="Y15" s="60">
        <v>390804</v>
      </c>
      <c r="Z15" s="140">
        <v>261.66</v>
      </c>
      <c r="AA15" s="155">
        <v>199141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19063477</v>
      </c>
      <c r="F20" s="100">
        <f t="shared" si="2"/>
        <v>11711383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8783537</v>
      </c>
      <c r="Y20" s="100">
        <f t="shared" si="2"/>
        <v>-8783537</v>
      </c>
      <c r="Z20" s="137">
        <f>+IF(X20&lt;&gt;0,+(Y20/X20)*100,0)</f>
        <v>-100</v>
      </c>
      <c r="AA20" s="153">
        <f>SUM(AA26:AA33)</f>
        <v>11711383</v>
      </c>
    </row>
    <row r="21" spans="1:27" ht="12.75">
      <c r="A21" s="291" t="s">
        <v>205</v>
      </c>
      <c r="B21" s="142"/>
      <c r="C21" s="62"/>
      <c r="D21" s="156"/>
      <c r="E21" s="60">
        <v>5349312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>
        <v>3000000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>
        <v>9405554</v>
      </c>
      <c r="F23" s="60">
        <v>11711383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8783537</v>
      </c>
      <c r="Y23" s="60">
        <v>-8783537</v>
      </c>
      <c r="Z23" s="140">
        <v>-100</v>
      </c>
      <c r="AA23" s="155">
        <v>11711383</v>
      </c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17754866</v>
      </c>
      <c r="F26" s="295">
        <f t="shared" si="3"/>
        <v>11711383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8783537</v>
      </c>
      <c r="Y26" s="295">
        <f t="shared" si="3"/>
        <v>-8783537</v>
      </c>
      <c r="Z26" s="296">
        <f>+IF(X26&lt;&gt;0,+(Y26/X26)*100,0)</f>
        <v>-100</v>
      </c>
      <c r="AA26" s="297">
        <f>SUM(AA21:AA25)</f>
        <v>11711383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>
        <v>1308611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2032820</v>
      </c>
      <c r="D36" s="156">
        <f t="shared" si="4"/>
        <v>0</v>
      </c>
      <c r="E36" s="60">
        <f t="shared" si="4"/>
        <v>5349312</v>
      </c>
      <c r="F36" s="60">
        <f t="shared" si="4"/>
        <v>7623613</v>
      </c>
      <c r="G36" s="60">
        <f t="shared" si="4"/>
        <v>98464</v>
      </c>
      <c r="H36" s="60">
        <f t="shared" si="4"/>
        <v>0</v>
      </c>
      <c r="I36" s="60">
        <f t="shared" si="4"/>
        <v>0</v>
      </c>
      <c r="J36" s="60">
        <f t="shared" si="4"/>
        <v>98464</v>
      </c>
      <c r="K36" s="60">
        <f t="shared" si="4"/>
        <v>0</v>
      </c>
      <c r="L36" s="60">
        <f t="shared" si="4"/>
        <v>0</v>
      </c>
      <c r="M36" s="60">
        <f t="shared" si="4"/>
        <v>479552</v>
      </c>
      <c r="N36" s="60">
        <f t="shared" si="4"/>
        <v>479552</v>
      </c>
      <c r="O36" s="60">
        <f t="shared" si="4"/>
        <v>0</v>
      </c>
      <c r="P36" s="60">
        <f t="shared" si="4"/>
        <v>0</v>
      </c>
      <c r="Q36" s="60">
        <f t="shared" si="4"/>
        <v>1513420</v>
      </c>
      <c r="R36" s="60">
        <f t="shared" si="4"/>
        <v>1513420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2091436</v>
      </c>
      <c r="X36" s="60">
        <f t="shared" si="4"/>
        <v>5717710</v>
      </c>
      <c r="Y36" s="60">
        <f t="shared" si="4"/>
        <v>-3626274</v>
      </c>
      <c r="Z36" s="140">
        <f aca="true" t="shared" si="5" ref="Z36:Z49">+IF(X36&lt;&gt;0,+(Y36/X36)*100,0)</f>
        <v>-63.42178949264653</v>
      </c>
      <c r="AA36" s="155">
        <f>AA6+AA21</f>
        <v>7623613</v>
      </c>
    </row>
    <row r="37" spans="1:27" ht="12.75">
      <c r="A37" s="291" t="s">
        <v>206</v>
      </c>
      <c r="B37" s="142"/>
      <c r="C37" s="62">
        <f t="shared" si="4"/>
        <v>615852</v>
      </c>
      <c r="D37" s="156">
        <f t="shared" si="4"/>
        <v>0</v>
      </c>
      <c r="E37" s="60">
        <f t="shared" si="4"/>
        <v>3000000</v>
      </c>
      <c r="F37" s="60">
        <f t="shared" si="4"/>
        <v>3000000</v>
      </c>
      <c r="G37" s="60">
        <f t="shared" si="4"/>
        <v>138442</v>
      </c>
      <c r="H37" s="60">
        <f t="shared" si="4"/>
        <v>92559</v>
      </c>
      <c r="I37" s="60">
        <f t="shared" si="4"/>
        <v>0</v>
      </c>
      <c r="J37" s="60">
        <f t="shared" si="4"/>
        <v>231001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973000</v>
      </c>
      <c r="P37" s="60">
        <f t="shared" si="4"/>
        <v>0</v>
      </c>
      <c r="Q37" s="60">
        <f t="shared" si="4"/>
        <v>0</v>
      </c>
      <c r="R37" s="60">
        <f t="shared" si="4"/>
        <v>973000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1204001</v>
      </c>
      <c r="X37" s="60">
        <f t="shared" si="4"/>
        <v>2250000</v>
      </c>
      <c r="Y37" s="60">
        <f t="shared" si="4"/>
        <v>-1045999</v>
      </c>
      <c r="Z37" s="140">
        <f t="shared" si="5"/>
        <v>-46.488844444444446</v>
      </c>
      <c r="AA37" s="155">
        <f>AA7+AA22</f>
        <v>3000000</v>
      </c>
    </row>
    <row r="38" spans="1:27" ht="12.75">
      <c r="A38" s="291" t="s">
        <v>207</v>
      </c>
      <c r="B38" s="142"/>
      <c r="C38" s="62">
        <f t="shared" si="4"/>
        <v>6014321</v>
      </c>
      <c r="D38" s="156">
        <f t="shared" si="4"/>
        <v>0</v>
      </c>
      <c r="E38" s="60">
        <f t="shared" si="4"/>
        <v>9463088</v>
      </c>
      <c r="F38" s="60">
        <f t="shared" si="4"/>
        <v>11711383</v>
      </c>
      <c r="G38" s="60">
        <f t="shared" si="4"/>
        <v>1362579</v>
      </c>
      <c r="H38" s="60">
        <f t="shared" si="4"/>
        <v>853705</v>
      </c>
      <c r="I38" s="60">
        <f t="shared" si="4"/>
        <v>1454096</v>
      </c>
      <c r="J38" s="60">
        <f t="shared" si="4"/>
        <v>3670380</v>
      </c>
      <c r="K38" s="60">
        <f t="shared" si="4"/>
        <v>0</v>
      </c>
      <c r="L38" s="60">
        <f t="shared" si="4"/>
        <v>615043</v>
      </c>
      <c r="M38" s="60">
        <f t="shared" si="4"/>
        <v>2392338</v>
      </c>
      <c r="N38" s="60">
        <f t="shared" si="4"/>
        <v>3007381</v>
      </c>
      <c r="O38" s="60">
        <f t="shared" si="4"/>
        <v>793981</v>
      </c>
      <c r="P38" s="60">
        <f t="shared" si="4"/>
        <v>4258084</v>
      </c>
      <c r="Q38" s="60">
        <f t="shared" si="4"/>
        <v>54919</v>
      </c>
      <c r="R38" s="60">
        <f t="shared" si="4"/>
        <v>5106984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11784745</v>
      </c>
      <c r="X38" s="60">
        <f t="shared" si="4"/>
        <v>8783537</v>
      </c>
      <c r="Y38" s="60">
        <f t="shared" si="4"/>
        <v>3001208</v>
      </c>
      <c r="Z38" s="140">
        <f t="shared" si="5"/>
        <v>34.16855874803055</v>
      </c>
      <c r="AA38" s="155">
        <f>AA8+AA23</f>
        <v>11711383</v>
      </c>
    </row>
    <row r="39" spans="1:27" ht="12.75">
      <c r="A39" s="291" t="s">
        <v>208</v>
      </c>
      <c r="B39" s="142"/>
      <c r="C39" s="62">
        <f t="shared" si="4"/>
        <v>3319888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1175459</v>
      </c>
      <c r="M39" s="60">
        <f t="shared" si="4"/>
        <v>0</v>
      </c>
      <c r="N39" s="60">
        <f t="shared" si="4"/>
        <v>1175459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1175459</v>
      </c>
      <c r="X39" s="60">
        <f t="shared" si="4"/>
        <v>0</v>
      </c>
      <c r="Y39" s="60">
        <f t="shared" si="4"/>
        <v>1175459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11982881</v>
      </c>
      <c r="D41" s="294">
        <f t="shared" si="6"/>
        <v>0</v>
      </c>
      <c r="E41" s="295">
        <f t="shared" si="6"/>
        <v>17812400</v>
      </c>
      <c r="F41" s="295">
        <f t="shared" si="6"/>
        <v>22334996</v>
      </c>
      <c r="G41" s="295">
        <f t="shared" si="6"/>
        <v>1599485</v>
      </c>
      <c r="H41" s="295">
        <f t="shared" si="6"/>
        <v>946264</v>
      </c>
      <c r="I41" s="295">
        <f t="shared" si="6"/>
        <v>1454096</v>
      </c>
      <c r="J41" s="295">
        <f t="shared" si="6"/>
        <v>3999845</v>
      </c>
      <c r="K41" s="295">
        <f t="shared" si="6"/>
        <v>0</v>
      </c>
      <c r="L41" s="295">
        <f t="shared" si="6"/>
        <v>1790502</v>
      </c>
      <c r="M41" s="295">
        <f t="shared" si="6"/>
        <v>2871890</v>
      </c>
      <c r="N41" s="295">
        <f t="shared" si="6"/>
        <v>4662392</v>
      </c>
      <c r="O41" s="295">
        <f t="shared" si="6"/>
        <v>1766981</v>
      </c>
      <c r="P41" s="295">
        <f t="shared" si="6"/>
        <v>4258084</v>
      </c>
      <c r="Q41" s="295">
        <f t="shared" si="6"/>
        <v>1568339</v>
      </c>
      <c r="R41" s="295">
        <f t="shared" si="6"/>
        <v>7593404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16255641</v>
      </c>
      <c r="X41" s="295">
        <f t="shared" si="6"/>
        <v>16751247</v>
      </c>
      <c r="Y41" s="295">
        <f t="shared" si="6"/>
        <v>-495606</v>
      </c>
      <c r="Z41" s="296">
        <f t="shared" si="5"/>
        <v>-2.958621528295774</v>
      </c>
      <c r="AA41" s="297">
        <f>SUM(AA36:AA40)</f>
        <v>22334996</v>
      </c>
    </row>
    <row r="42" spans="1:27" ht="12.75">
      <c r="A42" s="298" t="s">
        <v>211</v>
      </c>
      <c r="B42" s="136"/>
      <c r="C42" s="95">
        <f aca="true" t="shared" si="7" ref="C42:Y48">C12+C27</f>
        <v>3764250</v>
      </c>
      <c r="D42" s="129">
        <f t="shared" si="7"/>
        <v>0</v>
      </c>
      <c r="E42" s="54">
        <f t="shared" si="7"/>
        <v>0</v>
      </c>
      <c r="F42" s="54">
        <f t="shared" si="7"/>
        <v>768464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576348</v>
      </c>
      <c r="Y42" s="54">
        <f t="shared" si="7"/>
        <v>-576348</v>
      </c>
      <c r="Z42" s="184">
        <f t="shared" si="5"/>
        <v>-100</v>
      </c>
      <c r="AA42" s="130">
        <f aca="true" t="shared" si="8" ref="AA42:AA48">AA12+AA27</f>
        <v>768464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43830</v>
      </c>
      <c r="D45" s="129">
        <f t="shared" si="7"/>
        <v>0</v>
      </c>
      <c r="E45" s="54">
        <f t="shared" si="7"/>
        <v>822881</v>
      </c>
      <c r="F45" s="54">
        <f t="shared" si="7"/>
        <v>199141</v>
      </c>
      <c r="G45" s="54">
        <f t="shared" si="7"/>
        <v>0</v>
      </c>
      <c r="H45" s="54">
        <f t="shared" si="7"/>
        <v>0</v>
      </c>
      <c r="I45" s="54">
        <f t="shared" si="7"/>
        <v>2166</v>
      </c>
      <c r="J45" s="54">
        <f t="shared" si="7"/>
        <v>2166</v>
      </c>
      <c r="K45" s="54">
        <f t="shared" si="7"/>
        <v>0</v>
      </c>
      <c r="L45" s="54">
        <f t="shared" si="7"/>
        <v>273264</v>
      </c>
      <c r="M45" s="54">
        <f t="shared" si="7"/>
        <v>25389</v>
      </c>
      <c r="N45" s="54">
        <f t="shared" si="7"/>
        <v>298653</v>
      </c>
      <c r="O45" s="54">
        <f t="shared" si="7"/>
        <v>0</v>
      </c>
      <c r="P45" s="54">
        <f t="shared" si="7"/>
        <v>94694</v>
      </c>
      <c r="Q45" s="54">
        <f t="shared" si="7"/>
        <v>144647</v>
      </c>
      <c r="R45" s="54">
        <f t="shared" si="7"/>
        <v>239341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540160</v>
      </c>
      <c r="X45" s="54">
        <f t="shared" si="7"/>
        <v>149356</v>
      </c>
      <c r="Y45" s="54">
        <f t="shared" si="7"/>
        <v>390804</v>
      </c>
      <c r="Z45" s="184">
        <f t="shared" si="5"/>
        <v>261.6593909852969</v>
      </c>
      <c r="AA45" s="130">
        <f t="shared" si="8"/>
        <v>199141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1308611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15790961</v>
      </c>
      <c r="D49" s="218">
        <f t="shared" si="9"/>
        <v>0</v>
      </c>
      <c r="E49" s="220">
        <f t="shared" si="9"/>
        <v>19943892</v>
      </c>
      <c r="F49" s="220">
        <f t="shared" si="9"/>
        <v>23302601</v>
      </c>
      <c r="G49" s="220">
        <f t="shared" si="9"/>
        <v>1599485</v>
      </c>
      <c r="H49" s="220">
        <f t="shared" si="9"/>
        <v>946264</v>
      </c>
      <c r="I49" s="220">
        <f t="shared" si="9"/>
        <v>1456262</v>
      </c>
      <c r="J49" s="220">
        <f t="shared" si="9"/>
        <v>4002011</v>
      </c>
      <c r="K49" s="220">
        <f t="shared" si="9"/>
        <v>0</v>
      </c>
      <c r="L49" s="220">
        <f t="shared" si="9"/>
        <v>2063766</v>
      </c>
      <c r="M49" s="220">
        <f t="shared" si="9"/>
        <v>2897279</v>
      </c>
      <c r="N49" s="220">
        <f t="shared" si="9"/>
        <v>4961045</v>
      </c>
      <c r="O49" s="220">
        <f t="shared" si="9"/>
        <v>1766981</v>
      </c>
      <c r="P49" s="220">
        <f t="shared" si="9"/>
        <v>4352778</v>
      </c>
      <c r="Q49" s="220">
        <f t="shared" si="9"/>
        <v>1712986</v>
      </c>
      <c r="R49" s="220">
        <f t="shared" si="9"/>
        <v>7832745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16795801</v>
      </c>
      <c r="X49" s="220">
        <f t="shared" si="9"/>
        <v>17476951</v>
      </c>
      <c r="Y49" s="220">
        <f t="shared" si="9"/>
        <v>-681150</v>
      </c>
      <c r="Z49" s="221">
        <f t="shared" si="5"/>
        <v>-3.8974189491061684</v>
      </c>
      <c r="AA49" s="222">
        <f>SUM(AA41:AA48)</f>
        <v>23302601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1027859</v>
      </c>
      <c r="D51" s="129">
        <f t="shared" si="10"/>
        <v>0</v>
      </c>
      <c r="E51" s="54">
        <f t="shared" si="10"/>
        <v>6934787</v>
      </c>
      <c r="F51" s="54">
        <f t="shared" si="10"/>
        <v>6791082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5093312</v>
      </c>
      <c r="Y51" s="54">
        <f t="shared" si="10"/>
        <v>-5093312</v>
      </c>
      <c r="Z51" s="184">
        <f>+IF(X51&lt;&gt;0,+(Y51/X51)*100,0)</f>
        <v>-100</v>
      </c>
      <c r="AA51" s="130">
        <f>SUM(AA57:AA61)</f>
        <v>6791082</v>
      </c>
    </row>
    <row r="52" spans="1:27" ht="12.75">
      <c r="A52" s="310" t="s">
        <v>205</v>
      </c>
      <c r="B52" s="142"/>
      <c r="C52" s="62">
        <v>38600</v>
      </c>
      <c r="D52" s="156"/>
      <c r="E52" s="60">
        <v>218000</v>
      </c>
      <c r="F52" s="60">
        <v>129000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96750</v>
      </c>
      <c r="Y52" s="60">
        <v>-96750</v>
      </c>
      <c r="Z52" s="140">
        <v>-100</v>
      </c>
      <c r="AA52" s="155">
        <v>129000</v>
      </c>
    </row>
    <row r="53" spans="1:27" ht="12.75">
      <c r="A53" s="310" t="s">
        <v>206</v>
      </c>
      <c r="B53" s="142"/>
      <c r="C53" s="62"/>
      <c r="D53" s="156"/>
      <c r="E53" s="60"/>
      <c r="F53" s="60">
        <v>500000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375000</v>
      </c>
      <c r="Y53" s="60">
        <v>-375000</v>
      </c>
      <c r="Z53" s="140">
        <v>-100</v>
      </c>
      <c r="AA53" s="155">
        <v>500000</v>
      </c>
    </row>
    <row r="54" spans="1:27" ht="12.75">
      <c r="A54" s="310" t="s">
        <v>207</v>
      </c>
      <c r="B54" s="142"/>
      <c r="C54" s="62">
        <v>168640</v>
      </c>
      <c r="D54" s="156"/>
      <c r="E54" s="60">
        <v>3702640</v>
      </c>
      <c r="F54" s="60">
        <v>3823000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2867250</v>
      </c>
      <c r="Y54" s="60">
        <v>-2867250</v>
      </c>
      <c r="Z54" s="140">
        <v>-100</v>
      </c>
      <c r="AA54" s="155">
        <v>3823000</v>
      </c>
    </row>
    <row r="55" spans="1:27" ht="12.75">
      <c r="A55" s="310" t="s">
        <v>208</v>
      </c>
      <c r="B55" s="142"/>
      <c r="C55" s="62">
        <v>111982</v>
      </c>
      <c r="D55" s="156"/>
      <c r="E55" s="60">
        <v>1399147</v>
      </c>
      <c r="F55" s="60">
        <v>1709000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1281750</v>
      </c>
      <c r="Y55" s="60">
        <v>-1281750</v>
      </c>
      <c r="Z55" s="140">
        <v>-100</v>
      </c>
      <c r="AA55" s="155">
        <v>1709000</v>
      </c>
    </row>
    <row r="56" spans="1:27" ht="12.75">
      <c r="A56" s="310" t="s">
        <v>209</v>
      </c>
      <c r="B56" s="142"/>
      <c r="C56" s="62"/>
      <c r="D56" s="156"/>
      <c r="E56" s="60"/>
      <c r="F56" s="60">
        <v>247000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185250</v>
      </c>
      <c r="Y56" s="60">
        <v>-185250</v>
      </c>
      <c r="Z56" s="140">
        <v>-100</v>
      </c>
      <c r="AA56" s="155">
        <v>247000</v>
      </c>
    </row>
    <row r="57" spans="1:27" ht="12.75">
      <c r="A57" s="138" t="s">
        <v>210</v>
      </c>
      <c r="B57" s="142"/>
      <c r="C57" s="293">
        <f aca="true" t="shared" si="11" ref="C57:Y57">SUM(C52:C56)</f>
        <v>319222</v>
      </c>
      <c r="D57" s="294">
        <f t="shared" si="11"/>
        <v>0</v>
      </c>
      <c r="E57" s="295">
        <f t="shared" si="11"/>
        <v>5319787</v>
      </c>
      <c r="F57" s="295">
        <f t="shared" si="11"/>
        <v>6408000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4806000</v>
      </c>
      <c r="Y57" s="295">
        <f t="shared" si="11"/>
        <v>-4806000</v>
      </c>
      <c r="Z57" s="296">
        <f>+IF(X57&lt;&gt;0,+(Y57/X57)*100,0)</f>
        <v>-100</v>
      </c>
      <c r="AA57" s="297">
        <f>SUM(AA52:AA56)</f>
        <v>6408000</v>
      </c>
    </row>
    <row r="58" spans="1:27" ht="12.75">
      <c r="A58" s="311" t="s">
        <v>211</v>
      </c>
      <c r="B58" s="136"/>
      <c r="C58" s="62">
        <v>6455</v>
      </c>
      <c r="D58" s="156"/>
      <c r="E58" s="60">
        <v>367000</v>
      </c>
      <c r="F58" s="60">
        <v>295000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221250</v>
      </c>
      <c r="Y58" s="60">
        <v>-221250</v>
      </c>
      <c r="Z58" s="140">
        <v>-100</v>
      </c>
      <c r="AA58" s="155">
        <v>295000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702182</v>
      </c>
      <c r="D61" s="156"/>
      <c r="E61" s="60">
        <v>1248000</v>
      </c>
      <c r="F61" s="60">
        <v>88082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66062</v>
      </c>
      <c r="Y61" s="60">
        <v>-66062</v>
      </c>
      <c r="Z61" s="140">
        <v>-100</v>
      </c>
      <c r="AA61" s="155">
        <v>88082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28931</v>
      </c>
      <c r="H66" s="275">
        <v>42874</v>
      </c>
      <c r="I66" s="275">
        <v>113713</v>
      </c>
      <c r="J66" s="275">
        <v>185518</v>
      </c>
      <c r="K66" s="275">
        <v>256556</v>
      </c>
      <c r="L66" s="275">
        <v>432408</v>
      </c>
      <c r="M66" s="275">
        <v>199798</v>
      </c>
      <c r="N66" s="275">
        <v>888762</v>
      </c>
      <c r="O66" s="275">
        <v>109033</v>
      </c>
      <c r="P66" s="275">
        <v>270881</v>
      </c>
      <c r="Q66" s="275">
        <v>138032</v>
      </c>
      <c r="R66" s="275">
        <v>517946</v>
      </c>
      <c r="S66" s="275"/>
      <c r="T66" s="275"/>
      <c r="U66" s="275"/>
      <c r="V66" s="275"/>
      <c r="W66" s="275">
        <v>1592226</v>
      </c>
      <c r="X66" s="275"/>
      <c r="Y66" s="275">
        <v>1592226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6934787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6934787</v>
      </c>
      <c r="F69" s="220">
        <f t="shared" si="12"/>
        <v>0</v>
      </c>
      <c r="G69" s="220">
        <f t="shared" si="12"/>
        <v>28931</v>
      </c>
      <c r="H69" s="220">
        <f t="shared" si="12"/>
        <v>42874</v>
      </c>
      <c r="I69" s="220">
        <f t="shared" si="12"/>
        <v>113713</v>
      </c>
      <c r="J69" s="220">
        <f t="shared" si="12"/>
        <v>185518</v>
      </c>
      <c r="K69" s="220">
        <f t="shared" si="12"/>
        <v>256556</v>
      </c>
      <c r="L69" s="220">
        <f t="shared" si="12"/>
        <v>432408</v>
      </c>
      <c r="M69" s="220">
        <f t="shared" si="12"/>
        <v>199798</v>
      </c>
      <c r="N69" s="220">
        <f t="shared" si="12"/>
        <v>888762</v>
      </c>
      <c r="O69" s="220">
        <f t="shared" si="12"/>
        <v>109033</v>
      </c>
      <c r="P69" s="220">
        <f t="shared" si="12"/>
        <v>270881</v>
      </c>
      <c r="Q69" s="220">
        <f t="shared" si="12"/>
        <v>138032</v>
      </c>
      <c r="R69" s="220">
        <f t="shared" si="12"/>
        <v>517946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1592226</v>
      </c>
      <c r="X69" s="220">
        <f t="shared" si="12"/>
        <v>0</v>
      </c>
      <c r="Y69" s="220">
        <f t="shared" si="12"/>
        <v>1592226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11982881</v>
      </c>
      <c r="D5" s="357">
        <f t="shared" si="0"/>
        <v>0</v>
      </c>
      <c r="E5" s="356">
        <f t="shared" si="0"/>
        <v>57534</v>
      </c>
      <c r="F5" s="358">
        <f t="shared" si="0"/>
        <v>10623613</v>
      </c>
      <c r="G5" s="358">
        <f t="shared" si="0"/>
        <v>1599485</v>
      </c>
      <c r="H5" s="356">
        <f t="shared" si="0"/>
        <v>946264</v>
      </c>
      <c r="I5" s="356">
        <f t="shared" si="0"/>
        <v>1454096</v>
      </c>
      <c r="J5" s="358">
        <f t="shared" si="0"/>
        <v>3999845</v>
      </c>
      <c r="K5" s="358">
        <f t="shared" si="0"/>
        <v>0</v>
      </c>
      <c r="L5" s="356">
        <f t="shared" si="0"/>
        <v>1790502</v>
      </c>
      <c r="M5" s="356">
        <f t="shared" si="0"/>
        <v>2871890</v>
      </c>
      <c r="N5" s="358">
        <f t="shared" si="0"/>
        <v>4662392</v>
      </c>
      <c r="O5" s="358">
        <f t="shared" si="0"/>
        <v>1766981</v>
      </c>
      <c r="P5" s="356">
        <f t="shared" si="0"/>
        <v>4258084</v>
      </c>
      <c r="Q5" s="356">
        <f t="shared" si="0"/>
        <v>1568339</v>
      </c>
      <c r="R5" s="358">
        <f t="shared" si="0"/>
        <v>7593404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16255641</v>
      </c>
      <c r="X5" s="356">
        <f t="shared" si="0"/>
        <v>7967710</v>
      </c>
      <c r="Y5" s="358">
        <f t="shared" si="0"/>
        <v>8287931</v>
      </c>
      <c r="Z5" s="359">
        <f>+IF(X5&lt;&gt;0,+(Y5/X5)*100,0)</f>
        <v>104.01898412467321</v>
      </c>
      <c r="AA5" s="360">
        <f>+AA6+AA8+AA11+AA13+AA15</f>
        <v>10623613</v>
      </c>
    </row>
    <row r="6" spans="1:27" ht="12.75">
      <c r="A6" s="361" t="s">
        <v>205</v>
      </c>
      <c r="B6" s="142"/>
      <c r="C6" s="60">
        <f>+C7</f>
        <v>2032820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7623613</v>
      </c>
      <c r="G6" s="59">
        <f t="shared" si="1"/>
        <v>98464</v>
      </c>
      <c r="H6" s="60">
        <f t="shared" si="1"/>
        <v>0</v>
      </c>
      <c r="I6" s="60">
        <f t="shared" si="1"/>
        <v>0</v>
      </c>
      <c r="J6" s="59">
        <f t="shared" si="1"/>
        <v>98464</v>
      </c>
      <c r="K6" s="59">
        <f t="shared" si="1"/>
        <v>0</v>
      </c>
      <c r="L6" s="60">
        <f t="shared" si="1"/>
        <v>0</v>
      </c>
      <c r="M6" s="60">
        <f t="shared" si="1"/>
        <v>479552</v>
      </c>
      <c r="N6" s="59">
        <f t="shared" si="1"/>
        <v>479552</v>
      </c>
      <c r="O6" s="59">
        <f t="shared" si="1"/>
        <v>0</v>
      </c>
      <c r="P6" s="60">
        <f t="shared" si="1"/>
        <v>0</v>
      </c>
      <c r="Q6" s="60">
        <f t="shared" si="1"/>
        <v>1513420</v>
      </c>
      <c r="R6" s="59">
        <f t="shared" si="1"/>
        <v>1513420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2091436</v>
      </c>
      <c r="X6" s="60">
        <f t="shared" si="1"/>
        <v>5717710</v>
      </c>
      <c r="Y6" s="59">
        <f t="shared" si="1"/>
        <v>-3626274</v>
      </c>
      <c r="Z6" s="61">
        <f>+IF(X6&lt;&gt;0,+(Y6/X6)*100,0)</f>
        <v>-63.42178949264653</v>
      </c>
      <c r="AA6" s="62">
        <f t="shared" si="1"/>
        <v>7623613</v>
      </c>
    </row>
    <row r="7" spans="1:27" ht="12.75">
      <c r="A7" s="291" t="s">
        <v>229</v>
      </c>
      <c r="B7" s="142"/>
      <c r="C7" s="60">
        <v>2032820</v>
      </c>
      <c r="D7" s="340"/>
      <c r="E7" s="60"/>
      <c r="F7" s="59">
        <v>7623613</v>
      </c>
      <c r="G7" s="59">
        <v>98464</v>
      </c>
      <c r="H7" s="60"/>
      <c r="I7" s="60"/>
      <c r="J7" s="59">
        <v>98464</v>
      </c>
      <c r="K7" s="59"/>
      <c r="L7" s="60"/>
      <c r="M7" s="60">
        <v>479552</v>
      </c>
      <c r="N7" s="59">
        <v>479552</v>
      </c>
      <c r="O7" s="59"/>
      <c r="P7" s="60"/>
      <c r="Q7" s="60">
        <v>1513420</v>
      </c>
      <c r="R7" s="59">
        <v>1513420</v>
      </c>
      <c r="S7" s="59"/>
      <c r="T7" s="60"/>
      <c r="U7" s="60"/>
      <c r="V7" s="59"/>
      <c r="W7" s="59">
        <v>2091436</v>
      </c>
      <c r="X7" s="60">
        <v>5717710</v>
      </c>
      <c r="Y7" s="59">
        <v>-3626274</v>
      </c>
      <c r="Z7" s="61">
        <v>-63.42</v>
      </c>
      <c r="AA7" s="62">
        <v>7623613</v>
      </c>
    </row>
    <row r="8" spans="1:27" ht="12.75">
      <c r="A8" s="361" t="s">
        <v>206</v>
      </c>
      <c r="B8" s="142"/>
      <c r="C8" s="60">
        <f aca="true" t="shared" si="2" ref="C8:Y8">SUM(C9:C10)</f>
        <v>615852</v>
      </c>
      <c r="D8" s="340">
        <f t="shared" si="2"/>
        <v>0</v>
      </c>
      <c r="E8" s="60">
        <f t="shared" si="2"/>
        <v>0</v>
      </c>
      <c r="F8" s="59">
        <f t="shared" si="2"/>
        <v>3000000</v>
      </c>
      <c r="G8" s="59">
        <f t="shared" si="2"/>
        <v>138442</v>
      </c>
      <c r="H8" s="60">
        <f t="shared" si="2"/>
        <v>92559</v>
      </c>
      <c r="I8" s="60">
        <f t="shared" si="2"/>
        <v>0</v>
      </c>
      <c r="J8" s="59">
        <f t="shared" si="2"/>
        <v>231001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973000</v>
      </c>
      <c r="P8" s="60">
        <f t="shared" si="2"/>
        <v>0</v>
      </c>
      <c r="Q8" s="60">
        <f t="shared" si="2"/>
        <v>0</v>
      </c>
      <c r="R8" s="59">
        <f t="shared" si="2"/>
        <v>973000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1204001</v>
      </c>
      <c r="X8" s="60">
        <f t="shared" si="2"/>
        <v>2250000</v>
      </c>
      <c r="Y8" s="59">
        <f t="shared" si="2"/>
        <v>-1045999</v>
      </c>
      <c r="Z8" s="61">
        <f>+IF(X8&lt;&gt;0,+(Y8/X8)*100,0)</f>
        <v>-46.488844444444446</v>
      </c>
      <c r="AA8" s="62">
        <f>SUM(AA9:AA10)</f>
        <v>3000000</v>
      </c>
    </row>
    <row r="9" spans="1:27" ht="12.75">
      <c r="A9" s="291" t="s">
        <v>230</v>
      </c>
      <c r="B9" s="142"/>
      <c r="C9" s="60">
        <v>615852</v>
      </c>
      <c r="D9" s="340"/>
      <c r="E9" s="60"/>
      <c r="F9" s="59">
        <v>3000000</v>
      </c>
      <c r="G9" s="59">
        <v>138442</v>
      </c>
      <c r="H9" s="60">
        <v>92559</v>
      </c>
      <c r="I9" s="60"/>
      <c r="J9" s="59">
        <v>231001</v>
      </c>
      <c r="K9" s="59"/>
      <c r="L9" s="60"/>
      <c r="M9" s="60"/>
      <c r="N9" s="59"/>
      <c r="O9" s="59">
        <v>973000</v>
      </c>
      <c r="P9" s="60"/>
      <c r="Q9" s="60"/>
      <c r="R9" s="59">
        <v>973000</v>
      </c>
      <c r="S9" s="59"/>
      <c r="T9" s="60"/>
      <c r="U9" s="60"/>
      <c r="V9" s="59"/>
      <c r="W9" s="59">
        <v>1204001</v>
      </c>
      <c r="X9" s="60">
        <v>2250000</v>
      </c>
      <c r="Y9" s="59">
        <v>-1045999</v>
      </c>
      <c r="Z9" s="61">
        <v>-46.49</v>
      </c>
      <c r="AA9" s="62">
        <v>3000000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6014321</v>
      </c>
      <c r="D11" s="363">
        <f aca="true" t="shared" si="3" ref="D11:AA11">+D12</f>
        <v>0</v>
      </c>
      <c r="E11" s="362">
        <f t="shared" si="3"/>
        <v>57534</v>
      </c>
      <c r="F11" s="364">
        <f t="shared" si="3"/>
        <v>0</v>
      </c>
      <c r="G11" s="364">
        <f t="shared" si="3"/>
        <v>1362579</v>
      </c>
      <c r="H11" s="362">
        <f t="shared" si="3"/>
        <v>853705</v>
      </c>
      <c r="I11" s="362">
        <f t="shared" si="3"/>
        <v>1454096</v>
      </c>
      <c r="J11" s="364">
        <f t="shared" si="3"/>
        <v>3670380</v>
      </c>
      <c r="K11" s="364">
        <f t="shared" si="3"/>
        <v>0</v>
      </c>
      <c r="L11" s="362">
        <f t="shared" si="3"/>
        <v>615043</v>
      </c>
      <c r="M11" s="362">
        <f t="shared" si="3"/>
        <v>2392338</v>
      </c>
      <c r="N11" s="364">
        <f t="shared" si="3"/>
        <v>3007381</v>
      </c>
      <c r="O11" s="364">
        <f t="shared" si="3"/>
        <v>793981</v>
      </c>
      <c r="P11" s="362">
        <f t="shared" si="3"/>
        <v>4258084</v>
      </c>
      <c r="Q11" s="362">
        <f t="shared" si="3"/>
        <v>54919</v>
      </c>
      <c r="R11" s="364">
        <f t="shared" si="3"/>
        <v>5106984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11784745</v>
      </c>
      <c r="X11" s="362">
        <f t="shared" si="3"/>
        <v>0</v>
      </c>
      <c r="Y11" s="364">
        <f t="shared" si="3"/>
        <v>11784745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6014321</v>
      </c>
      <c r="D12" s="340"/>
      <c r="E12" s="60">
        <v>57534</v>
      </c>
      <c r="F12" s="59"/>
      <c r="G12" s="59">
        <v>1362579</v>
      </c>
      <c r="H12" s="60">
        <v>853705</v>
      </c>
      <c r="I12" s="60">
        <v>1454096</v>
      </c>
      <c r="J12" s="59">
        <v>3670380</v>
      </c>
      <c r="K12" s="59"/>
      <c r="L12" s="60">
        <v>615043</v>
      </c>
      <c r="M12" s="60">
        <v>2392338</v>
      </c>
      <c r="N12" s="59">
        <v>3007381</v>
      </c>
      <c r="O12" s="59">
        <v>793981</v>
      </c>
      <c r="P12" s="60">
        <v>4258084</v>
      </c>
      <c r="Q12" s="60">
        <v>54919</v>
      </c>
      <c r="R12" s="59">
        <v>5106984</v>
      </c>
      <c r="S12" s="59"/>
      <c r="T12" s="60"/>
      <c r="U12" s="60"/>
      <c r="V12" s="59"/>
      <c r="W12" s="59">
        <v>11784745</v>
      </c>
      <c r="X12" s="60"/>
      <c r="Y12" s="59">
        <v>11784745</v>
      </c>
      <c r="Z12" s="61"/>
      <c r="AA12" s="62"/>
    </row>
    <row r="13" spans="1:27" ht="12.75">
      <c r="A13" s="361" t="s">
        <v>208</v>
      </c>
      <c r="B13" s="136"/>
      <c r="C13" s="275">
        <f>+C14</f>
        <v>3319888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1175459</v>
      </c>
      <c r="M13" s="275">
        <f t="shared" si="4"/>
        <v>0</v>
      </c>
      <c r="N13" s="342">
        <f t="shared" si="4"/>
        <v>1175459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1175459</v>
      </c>
      <c r="X13" s="275">
        <f t="shared" si="4"/>
        <v>0</v>
      </c>
      <c r="Y13" s="342">
        <f t="shared" si="4"/>
        <v>1175459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3319888</v>
      </c>
      <c r="D14" s="340"/>
      <c r="E14" s="60"/>
      <c r="F14" s="59"/>
      <c r="G14" s="59"/>
      <c r="H14" s="60"/>
      <c r="I14" s="60"/>
      <c r="J14" s="59"/>
      <c r="K14" s="59"/>
      <c r="L14" s="60">
        <v>1175459</v>
      </c>
      <c r="M14" s="60"/>
      <c r="N14" s="59">
        <v>1175459</v>
      </c>
      <c r="O14" s="59"/>
      <c r="P14" s="60"/>
      <c r="Q14" s="60"/>
      <c r="R14" s="59"/>
      <c r="S14" s="59"/>
      <c r="T14" s="60"/>
      <c r="U14" s="60"/>
      <c r="V14" s="59"/>
      <c r="W14" s="59">
        <v>1175459</v>
      </c>
      <c r="X14" s="60"/>
      <c r="Y14" s="59">
        <v>1175459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3764250</v>
      </c>
      <c r="D22" s="344">
        <f t="shared" si="6"/>
        <v>0</v>
      </c>
      <c r="E22" s="343">
        <f t="shared" si="6"/>
        <v>0</v>
      </c>
      <c r="F22" s="345">
        <f t="shared" si="6"/>
        <v>768464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576348</v>
      </c>
      <c r="Y22" s="345">
        <f t="shared" si="6"/>
        <v>-576348</v>
      </c>
      <c r="Z22" s="336">
        <f>+IF(X22&lt;&gt;0,+(Y22/X22)*100,0)</f>
        <v>-100</v>
      </c>
      <c r="AA22" s="350">
        <f>SUM(AA23:AA32)</f>
        <v>768464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3764250</v>
      </c>
      <c r="D25" s="340"/>
      <c r="E25" s="60"/>
      <c r="F25" s="59">
        <v>98464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73848</v>
      </c>
      <c r="Y25" s="59">
        <v>-73848</v>
      </c>
      <c r="Z25" s="61">
        <v>-100</v>
      </c>
      <c r="AA25" s="62">
        <v>98464</v>
      </c>
    </row>
    <row r="26" spans="1:27" ht="12.75">
      <c r="A26" s="361" t="s">
        <v>240</v>
      </c>
      <c r="B26" s="302"/>
      <c r="C26" s="362"/>
      <c r="D26" s="363"/>
      <c r="E26" s="362"/>
      <c r="F26" s="364">
        <v>170000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127500</v>
      </c>
      <c r="Y26" s="364">
        <v>-127500</v>
      </c>
      <c r="Z26" s="365">
        <v>-100</v>
      </c>
      <c r="AA26" s="366">
        <v>170000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>
        <v>500000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375000</v>
      </c>
      <c r="Y32" s="59">
        <v>-375000</v>
      </c>
      <c r="Z32" s="61">
        <v>-100</v>
      </c>
      <c r="AA32" s="62">
        <v>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43830</v>
      </c>
      <c r="D40" s="344">
        <f t="shared" si="9"/>
        <v>0</v>
      </c>
      <c r="E40" s="343">
        <f t="shared" si="9"/>
        <v>822881</v>
      </c>
      <c r="F40" s="345">
        <f t="shared" si="9"/>
        <v>199141</v>
      </c>
      <c r="G40" s="345">
        <f t="shared" si="9"/>
        <v>0</v>
      </c>
      <c r="H40" s="343">
        <f t="shared" si="9"/>
        <v>0</v>
      </c>
      <c r="I40" s="343">
        <f t="shared" si="9"/>
        <v>2166</v>
      </c>
      <c r="J40" s="345">
        <f t="shared" si="9"/>
        <v>2166</v>
      </c>
      <c r="K40" s="345">
        <f t="shared" si="9"/>
        <v>0</v>
      </c>
      <c r="L40" s="343">
        <f t="shared" si="9"/>
        <v>273264</v>
      </c>
      <c r="M40" s="343">
        <f t="shared" si="9"/>
        <v>25389</v>
      </c>
      <c r="N40" s="345">
        <f t="shared" si="9"/>
        <v>298653</v>
      </c>
      <c r="O40" s="345">
        <f t="shared" si="9"/>
        <v>0</v>
      </c>
      <c r="P40" s="343">
        <f t="shared" si="9"/>
        <v>94694</v>
      </c>
      <c r="Q40" s="343">
        <f t="shared" si="9"/>
        <v>144647</v>
      </c>
      <c r="R40" s="345">
        <f t="shared" si="9"/>
        <v>239341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540160</v>
      </c>
      <c r="X40" s="343">
        <f t="shared" si="9"/>
        <v>149356</v>
      </c>
      <c r="Y40" s="345">
        <f t="shared" si="9"/>
        <v>390804</v>
      </c>
      <c r="Z40" s="336">
        <f>+IF(X40&lt;&gt;0,+(Y40/X40)*100,0)</f>
        <v>261.6593909852969</v>
      </c>
      <c r="AA40" s="350">
        <f>SUM(AA41:AA49)</f>
        <v>199141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20000</v>
      </c>
      <c r="F43" s="370">
        <v>24500</v>
      </c>
      <c r="G43" s="370"/>
      <c r="H43" s="305"/>
      <c r="I43" s="305"/>
      <c r="J43" s="370"/>
      <c r="K43" s="370"/>
      <c r="L43" s="305">
        <v>262420</v>
      </c>
      <c r="M43" s="305"/>
      <c r="N43" s="370">
        <v>262420</v>
      </c>
      <c r="O43" s="370"/>
      <c r="P43" s="305"/>
      <c r="Q43" s="305">
        <v>144647</v>
      </c>
      <c r="R43" s="370">
        <v>144647</v>
      </c>
      <c r="S43" s="370"/>
      <c r="T43" s="305"/>
      <c r="U43" s="305"/>
      <c r="V43" s="370"/>
      <c r="W43" s="370">
        <v>407067</v>
      </c>
      <c r="X43" s="305">
        <v>18375</v>
      </c>
      <c r="Y43" s="370">
        <v>388692</v>
      </c>
      <c r="Z43" s="371">
        <v>2115.33</v>
      </c>
      <c r="AA43" s="303">
        <v>24500</v>
      </c>
    </row>
    <row r="44" spans="1:27" ht="12.75">
      <c r="A44" s="361" t="s">
        <v>251</v>
      </c>
      <c r="B44" s="136"/>
      <c r="C44" s="60">
        <v>43830</v>
      </c>
      <c r="D44" s="368"/>
      <c r="E44" s="54">
        <v>802881</v>
      </c>
      <c r="F44" s="53">
        <v>25700</v>
      </c>
      <c r="G44" s="53"/>
      <c r="H44" s="54"/>
      <c r="I44" s="54">
        <v>2166</v>
      </c>
      <c r="J44" s="53">
        <v>2166</v>
      </c>
      <c r="K44" s="53"/>
      <c r="L44" s="54">
        <v>10844</v>
      </c>
      <c r="M44" s="54">
        <v>25389</v>
      </c>
      <c r="N44" s="53">
        <v>36233</v>
      </c>
      <c r="O44" s="53"/>
      <c r="P44" s="54">
        <v>94694</v>
      </c>
      <c r="Q44" s="54"/>
      <c r="R44" s="53">
        <v>94694</v>
      </c>
      <c r="S44" s="53"/>
      <c r="T44" s="54"/>
      <c r="U44" s="54"/>
      <c r="V44" s="53"/>
      <c r="W44" s="53">
        <v>133093</v>
      </c>
      <c r="X44" s="54">
        <v>19275</v>
      </c>
      <c r="Y44" s="53">
        <v>113818</v>
      </c>
      <c r="Z44" s="94">
        <v>590.5</v>
      </c>
      <c r="AA44" s="95">
        <v>25700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>
        <v>148941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111706</v>
      </c>
      <c r="Y48" s="53">
        <v>-111706</v>
      </c>
      <c r="Z48" s="94">
        <v>-100</v>
      </c>
      <c r="AA48" s="95">
        <v>148941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15790961</v>
      </c>
      <c r="D60" s="346">
        <f t="shared" si="14"/>
        <v>0</v>
      </c>
      <c r="E60" s="219">
        <f t="shared" si="14"/>
        <v>880415</v>
      </c>
      <c r="F60" s="264">
        <f t="shared" si="14"/>
        <v>11591218</v>
      </c>
      <c r="G60" s="264">
        <f t="shared" si="14"/>
        <v>1599485</v>
      </c>
      <c r="H60" s="219">
        <f t="shared" si="14"/>
        <v>946264</v>
      </c>
      <c r="I60" s="219">
        <f t="shared" si="14"/>
        <v>1456262</v>
      </c>
      <c r="J60" s="264">
        <f t="shared" si="14"/>
        <v>4002011</v>
      </c>
      <c r="K60" s="264">
        <f t="shared" si="14"/>
        <v>0</v>
      </c>
      <c r="L60" s="219">
        <f t="shared" si="14"/>
        <v>2063766</v>
      </c>
      <c r="M60" s="219">
        <f t="shared" si="14"/>
        <v>2897279</v>
      </c>
      <c r="N60" s="264">
        <f t="shared" si="14"/>
        <v>4961045</v>
      </c>
      <c r="O60" s="264">
        <f t="shared" si="14"/>
        <v>1766981</v>
      </c>
      <c r="P60" s="219">
        <f t="shared" si="14"/>
        <v>4352778</v>
      </c>
      <c r="Q60" s="219">
        <f t="shared" si="14"/>
        <v>1712986</v>
      </c>
      <c r="R60" s="264">
        <f t="shared" si="14"/>
        <v>7832745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16795801</v>
      </c>
      <c r="X60" s="219">
        <f t="shared" si="14"/>
        <v>8693414</v>
      </c>
      <c r="Y60" s="264">
        <f t="shared" si="14"/>
        <v>8102387</v>
      </c>
      <c r="Z60" s="337">
        <f>+IF(X60&lt;&gt;0,+(Y60/X60)*100,0)</f>
        <v>93.20143961854342</v>
      </c>
      <c r="AA60" s="232">
        <f>+AA57+AA54+AA51+AA40+AA37+AA34+AA22+AA5</f>
        <v>11591218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17754866</v>
      </c>
      <c r="F5" s="358">
        <f t="shared" si="0"/>
        <v>11711383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8783537</v>
      </c>
      <c r="Y5" s="358">
        <f t="shared" si="0"/>
        <v>-8783537</v>
      </c>
      <c r="Z5" s="359">
        <f>+IF(X5&lt;&gt;0,+(Y5/X5)*100,0)</f>
        <v>-100</v>
      </c>
      <c r="AA5" s="360">
        <f>+AA6+AA8+AA11+AA13+AA15</f>
        <v>11711383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5349312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5349312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3000000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3000000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9405554</v>
      </c>
      <c r="F11" s="364">
        <f t="shared" si="3"/>
        <v>11711383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8783537</v>
      </c>
      <c r="Y11" s="364">
        <f t="shared" si="3"/>
        <v>-8783537</v>
      </c>
      <c r="Z11" s="365">
        <f>+IF(X11&lt;&gt;0,+(Y11/X11)*100,0)</f>
        <v>-100</v>
      </c>
      <c r="AA11" s="366">
        <f t="shared" si="3"/>
        <v>11711383</v>
      </c>
    </row>
    <row r="12" spans="1:27" ht="12.75">
      <c r="A12" s="291" t="s">
        <v>232</v>
      </c>
      <c r="B12" s="136"/>
      <c r="C12" s="60"/>
      <c r="D12" s="340"/>
      <c r="E12" s="60">
        <v>9405554</v>
      </c>
      <c r="F12" s="59">
        <v>11711383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8783537</v>
      </c>
      <c r="Y12" s="59">
        <v>-8783537</v>
      </c>
      <c r="Z12" s="61">
        <v>-100</v>
      </c>
      <c r="AA12" s="62">
        <v>11711383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1308611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>
        <v>1308611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19063477</v>
      </c>
      <c r="F60" s="264">
        <f t="shared" si="14"/>
        <v>11711383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8783537</v>
      </c>
      <c r="Y60" s="264">
        <f t="shared" si="14"/>
        <v>-8783537</v>
      </c>
      <c r="Z60" s="337">
        <f>+IF(X60&lt;&gt;0,+(Y60/X60)*100,0)</f>
        <v>-100</v>
      </c>
      <c r="AA60" s="232">
        <f>+AA57+AA54+AA51+AA40+AA37+AA34+AA22+AA5</f>
        <v>11711383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2018-05-09T09:54:16Z</dcterms:created>
  <dcterms:modified xsi:type="dcterms:W3CDTF">2018-05-09T09:54:20Z</dcterms:modified>
  <cp:category/>
  <cp:version/>
  <cp:contentType/>
  <cp:contentStatus/>
</cp:coreProperties>
</file>