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<sst xmlns="http://schemas.openxmlformats.org/spreadsheetml/2006/main" count="857" uniqueCount="303">
  <si>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Mbhashe(EC121)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</si>
  <si>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</si>
  <si>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</si>
  <si>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</si>
  <si>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</si>
  <si>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</si>
  <si>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</si>
  <si>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</si>
  <si>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</si>
  <si>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</si>
  <si>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</si>
  <si>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</si>
  <si>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</si>
  <si>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</si>
  <si>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</si>
  <si>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</si>
  <si>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</si>
  <si>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</si>
  <si>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</si>
  <si>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</si>
  <si>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</si>
  <si>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</si>
  <si>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</si>
  <si>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</si>
  <si>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</si>
  <si>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</si>
  <si>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</si>
  <si>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</si>
  <si>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</si>
  <si>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</si>
  <si>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</si>
  <si>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</si>
  <si>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</si>
  <si>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</si>
  <si>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</si>
  <si>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</si>
  <si>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</si>
  <si>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</si>
  <si>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</si>
  <si>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</si>
  <si>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</si>
  <si>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</si>
  <si>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</si>
  <si>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</si>
  <si>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</si>
  <si>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</si>
  <si>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</si>
  <si>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</si>
  <si>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</si>
  <si>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</si>
  <si>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</si>
  <si>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</si>
  <si>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</si>
  <si>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</si>
  <si>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</si>
  <si>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</si>
  <si>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</si>
  <si>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</si>
  <si>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</si>
  <si>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</si>
  <si>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</si>
  <si>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</si>
  <si>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</si>
  <si>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</si>
  <si>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</si>
  <si>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</si>
  <si>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</si>
  <si>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</si>
  <si>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</si>
  <si>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</si>
  <si>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Mbhashe(EC121)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</si>
  <si>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</si>
  <si>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</si>
  <si>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</si>
  <si>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</si>
  <si>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</si>
  <si>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</si>
  <si>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</si>
  <si>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</si>
  <si>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</si>
  <si>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</si>
  <si>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</si>
  <si>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</si>
  <si>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</si>
  <si>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</si>
  <si>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</si>
  <si>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</si>
  <si>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</si>
  <si>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</si>
  <si>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</si>
  <si>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</si>
  <si>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</si>
  <si>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</si>
  <si>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</si>
  <si>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</si>
  <si>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</si>
  <si>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</si>
  <si>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</si>
  <si>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</si>
  <si>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</si>
  <si>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Mbhashe(EC121)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</si>
  <si>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</si>
  <si>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</si>
  <si>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</si>
  <si>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</si>
  <si>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</si>
  <si>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</si>
  <si>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</si>
  <si>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</si>
  <si>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</si>
  <si>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</si>
  <si>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</si>
  <si>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</si>
  <si>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</si>
  <si>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</si>
  <si>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</si>
  <si>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</si>
  <si>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</si>
  <si>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</si>
  <si>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</si>
  <si>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</si>
  <si>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</si>
  <si>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</si>
  <si>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</si>
  <si>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</si>
  <si>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</si>
  <si>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</si>
  <si>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</si>
  <si>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</si>
  <si>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Mbhashe(EC121)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</si>
  <si>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</si>
  <si>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</si>
  <si>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</si>
  <si>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</si>
  <si>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</si>
  <si>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</si>
  <si>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</si>
  <si>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</si>
  <si>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</si>
  <si>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</si>
  <si>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Mbhashe(EC121)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</si>
  <si>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</si>
  <si>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</si>
  <si>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</si>
  <si>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</si>
  <si>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</si>
  <si>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</si>
  <si>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</si>
  <si>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</si>
  <si>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</si>
  <si>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</si>
  <si>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</si>
  <si>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</si>
  <si>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</si>
  <si>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</si>
  <si>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</si>
  <si>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</si>
  <si>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</si>
  <si>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</si>
  <si>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</si>
  <si>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</si>
  <si>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</si>
  <si>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</si>
  <si>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</si>
  <si>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</si>
  <si>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</si>
  <si>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</si>
  <si>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</si>
  <si>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</si>
  <si>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</si>
  <si>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</si>
  <si>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</si>
  <si>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</si>
  <si>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</si>
  <si>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Mbhashe(EC121)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</si>
  <si>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</si>
  <si>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</si>
  <si>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</si>
  <si>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</si>
  <si>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</si>
  <si>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</si>
  <si>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</si>
  <si>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</si>
  <si>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</si>
  <si>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</si>
  <si>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</si>
  <si>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</si>
  <si>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</si>
  <si>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</si>
  <si>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</si>
  <si>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</si>
  <si>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</si>
  <si>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</si>
  <si>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</si>
  <si>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</si>
  <si>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</si>
  <si>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</si>
  <si>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</si>
  <si>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</si>
  <si>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</si>
  <si>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</si>
  <si>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</si>
  <si>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Mbhashe(EC121)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</si>
  <si>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</si>
  <si>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</si>
  <si>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</si>
  <si>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</si>
  <si>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</si>
  <si>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</si>
  <si>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</si>
  <si>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</si>
  <si>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</si>
  <si>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</si>
  <si>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</si>
  <si>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</si>
  <si>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</si>
  <si>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</si>
  <si>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</si>
  <si>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</si>
  <si>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</si>
  <si>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</si>
  <si>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</si>
  <si>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</si>
  <si>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</si>
  <si>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</si>
  <si>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</si>
  <si>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</si>
  <si>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Mbhashe(EC121)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</si>
  <si>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</si>
  <si>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</si>
  <si>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</si>
  <si>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</si>
  <si>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</si>
  <si>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</si>
  <si>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</si>
  <si>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</si>
  <si>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</si>
  <si>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</si>
  <si>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</si>
  <si>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</si>
  <si>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</si>
  <si>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</si>
  <si>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</si>
  <si>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</si>
  <si>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</si>
  <si>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</si>
  <si>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</si>
  <si>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</si>
  <si>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</si>
  <si>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</si>
  <si>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</si>
  <si>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</si>
  <si>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</si>
  <si>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</si>
  <si>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</si>
  <si>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</si>
  <si>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</si>
  <si>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</si>
  <si>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</si>
  <si>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</si>
  <si>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</si>
  <si>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</si>
  <si>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</si>
  <si>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Mbhashe(EC121)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</si>
  <si>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</si>
  <si>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</si>
  <si>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Eastern Cape: Mbhashe(EC121)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</si>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</sst>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4032478</v>
      </c>
      <c r="C5" s="19">
        <v>0</v>
      </c>
      <c r="D5" s="59">
        <v>4246202</v>
      </c>
      <c r="E5" s="60">
        <v>4246202</v>
      </c>
      <c r="F5" s="60">
        <v>307720</v>
      </c>
      <c r="G5" s="60">
        <v>307720</v>
      </c>
      <c r="H5" s="60">
        <v>307720</v>
      </c>
      <c r="I5" s="60">
        <v>923160</v>
      </c>
      <c r="J5" s="60">
        <v>309603</v>
      </c>
      <c r="K5" s="60">
        <v>309024</v>
      </c>
      <c r="L5" s="60">
        <v>307720</v>
      </c>
      <c r="M5" s="60">
        <v>926347</v>
      </c>
      <c r="N5" s="60">
        <v>859691</v>
      </c>
      <c r="O5" s="60">
        <v>858990</v>
      </c>
      <c r="P5" s="60">
        <v>858990</v>
      </c>
      <c r="Q5" s="60">
        <v>2577671</v>
      </c>
      <c r="R5" s="60">
        <v>0</v>
      </c>
      <c r="S5" s="60">
        <v>0</v>
      </c>
      <c r="T5" s="60">
        <v>0</v>
      </c>
      <c r="U5" s="60">
        <v>0</v>
      </c>
      <c r="V5" s="60">
        <v>4427178</v>
      </c>
      <c r="W5" s="60">
        <v>3184650</v>
      </c>
      <c r="X5" s="60">
        <v>1242528</v>
      </c>
      <c r="Y5" s="61">
        <v>39.02</v>
      </c>
      <c r="Z5" s="62">
        <v>4246202</v>
      </c>
    </row>
    <row r="6" spans="1:26" ht="12.75">
      <c r="A6" s="58" t="s">
        <v>32</v>
      </c>
      <c r="B6" s="19">
        <v>474527</v>
      </c>
      <c r="C6" s="19">
        <v>0</v>
      </c>
      <c r="D6" s="59">
        <v>1267000</v>
      </c>
      <c r="E6" s="60">
        <v>1267000</v>
      </c>
      <c r="F6" s="60">
        <v>32406</v>
      </c>
      <c r="G6" s="60">
        <v>32406</v>
      </c>
      <c r="H6" s="60">
        <v>32506</v>
      </c>
      <c r="I6" s="60">
        <v>97318</v>
      </c>
      <c r="J6" s="60">
        <v>-77</v>
      </c>
      <c r="K6" s="60">
        <v>52092</v>
      </c>
      <c r="L6" s="60">
        <v>76015</v>
      </c>
      <c r="M6" s="60">
        <v>128030</v>
      </c>
      <c r="N6" s="60">
        <v>67962</v>
      </c>
      <c r="O6" s="60">
        <v>33970</v>
      </c>
      <c r="P6" s="60">
        <v>45348</v>
      </c>
      <c r="Q6" s="60">
        <v>147280</v>
      </c>
      <c r="R6" s="60">
        <v>0</v>
      </c>
      <c r="S6" s="60">
        <v>0</v>
      </c>
      <c r="T6" s="60">
        <v>0</v>
      </c>
      <c r="U6" s="60">
        <v>0</v>
      </c>
      <c r="V6" s="60">
        <v>372628</v>
      </c>
      <c r="W6" s="60">
        <v>950247</v>
      </c>
      <c r="X6" s="60">
        <v>-577619</v>
      </c>
      <c r="Y6" s="61">
        <v>-60.79</v>
      </c>
      <c r="Z6" s="62">
        <v>1267000</v>
      </c>
    </row>
    <row r="7" spans="1:26" ht="12.75">
      <c r="A7" s="58" t="s">
        <v>33</v>
      </c>
      <c r="B7" s="19">
        <v>5111777</v>
      </c>
      <c r="C7" s="19">
        <v>0</v>
      </c>
      <c r="D7" s="59">
        <v>10478662</v>
      </c>
      <c r="E7" s="60">
        <v>10478662</v>
      </c>
      <c r="F7" s="60">
        <v>297312</v>
      </c>
      <c r="G7" s="60">
        <v>243547</v>
      </c>
      <c r="H7" s="60">
        <v>315307</v>
      </c>
      <c r="I7" s="60">
        <v>856166</v>
      </c>
      <c r="J7" s="60">
        <v>1101402</v>
      </c>
      <c r="K7" s="60">
        <v>93194</v>
      </c>
      <c r="L7" s="60">
        <v>160164</v>
      </c>
      <c r="M7" s="60">
        <v>1354760</v>
      </c>
      <c r="N7" s="60">
        <v>120224</v>
      </c>
      <c r="O7" s="60">
        <v>140445</v>
      </c>
      <c r="P7" s="60">
        <v>166215</v>
      </c>
      <c r="Q7" s="60">
        <v>426884</v>
      </c>
      <c r="R7" s="60">
        <v>0</v>
      </c>
      <c r="S7" s="60">
        <v>0</v>
      </c>
      <c r="T7" s="60">
        <v>0</v>
      </c>
      <c r="U7" s="60">
        <v>0</v>
      </c>
      <c r="V7" s="60">
        <v>2637810</v>
      </c>
      <c r="W7" s="60">
        <v>7858998</v>
      </c>
      <c r="X7" s="60">
        <v>-5221188</v>
      </c>
      <c r="Y7" s="61">
        <v>-66.44</v>
      </c>
      <c r="Z7" s="62">
        <v>10478662</v>
      </c>
    </row>
    <row r="8" spans="1:26" ht="12.75">
      <c r="A8" s="58" t="s">
        <v>34</v>
      </c>
      <c r="B8" s="19">
        <v>214240860</v>
      </c>
      <c r="C8" s="19">
        <v>0</v>
      </c>
      <c r="D8" s="59">
        <v>224411000</v>
      </c>
      <c r="E8" s="60">
        <v>224411000</v>
      </c>
      <c r="F8" s="60">
        <v>93021401</v>
      </c>
      <c r="G8" s="60">
        <v>1506381</v>
      </c>
      <c r="H8" s="60">
        <v>305546</v>
      </c>
      <c r="I8" s="60">
        <v>94833328</v>
      </c>
      <c r="J8" s="60">
        <v>0</v>
      </c>
      <c r="K8" s="60">
        <v>1954974</v>
      </c>
      <c r="L8" s="60">
        <v>73027781</v>
      </c>
      <c r="M8" s="60">
        <v>74982755</v>
      </c>
      <c r="N8" s="60">
        <v>209006</v>
      </c>
      <c r="O8" s="60">
        <v>1506550</v>
      </c>
      <c r="P8" s="60">
        <v>0</v>
      </c>
      <c r="Q8" s="60">
        <v>1715556</v>
      </c>
      <c r="R8" s="60">
        <v>0</v>
      </c>
      <c r="S8" s="60">
        <v>0</v>
      </c>
      <c r="T8" s="60">
        <v>0</v>
      </c>
      <c r="U8" s="60">
        <v>0</v>
      </c>
      <c r="V8" s="60">
        <v>171531639</v>
      </c>
      <c r="W8" s="60">
        <v>168308250</v>
      </c>
      <c r="X8" s="60">
        <v>3223389</v>
      </c>
      <c r="Y8" s="61">
        <v>1.92</v>
      </c>
      <c r="Z8" s="62">
        <v>224411000</v>
      </c>
    </row>
    <row r="9" spans="1:26" ht="12.75">
      <c r="A9" s="58" t="s">
        <v>35</v>
      </c>
      <c r="B9" s="19">
        <v>79208442</v>
      </c>
      <c r="C9" s="19">
        <v>0</v>
      </c>
      <c r="D9" s="59">
        <v>104701244</v>
      </c>
      <c r="E9" s="60">
        <v>104701244</v>
      </c>
      <c r="F9" s="60">
        <v>650269</v>
      </c>
      <c r="G9" s="60">
        <v>731740</v>
      </c>
      <c r="H9" s="60">
        <v>8908064</v>
      </c>
      <c r="I9" s="60">
        <v>10290073</v>
      </c>
      <c r="J9" s="60">
        <v>761136</v>
      </c>
      <c r="K9" s="60">
        <v>4071294</v>
      </c>
      <c r="L9" s="60">
        <v>6128752</v>
      </c>
      <c r="M9" s="60">
        <v>10961182</v>
      </c>
      <c r="N9" s="60">
        <v>776247</v>
      </c>
      <c r="O9" s="60">
        <v>4906738</v>
      </c>
      <c r="P9" s="60">
        <v>56270774</v>
      </c>
      <c r="Q9" s="60">
        <v>61953759</v>
      </c>
      <c r="R9" s="60">
        <v>0</v>
      </c>
      <c r="S9" s="60">
        <v>0</v>
      </c>
      <c r="T9" s="60">
        <v>0</v>
      </c>
      <c r="U9" s="60">
        <v>0</v>
      </c>
      <c r="V9" s="60">
        <v>83205014</v>
      </c>
      <c r="W9" s="60">
        <v>78525936</v>
      </c>
      <c r="X9" s="60">
        <v>4679078</v>
      </c>
      <c r="Y9" s="61">
        <v>5.96</v>
      </c>
      <c r="Z9" s="62">
        <v>104701244</v>
      </c>
    </row>
    <row r="10" spans="1:26" ht="22.5">
      <c r="A10" s="63" t="s">
        <v>278</v>
      </c>
      <c r="B10" s="64">
        <f>SUM(B5:B9)</f>
        <v>303068084</v>
      </c>
      <c r="C10" s="64">
        <f>SUM(C5:C9)</f>
        <v>0</v>
      </c>
      <c r="D10" s="65">
        <f aca="true" t="shared" si="0" ref="D10:Z10">SUM(D5:D9)</f>
        <v>345104108</v>
      </c>
      <c r="E10" s="66">
        <f t="shared" si="0"/>
        <v>345104108</v>
      </c>
      <c r="F10" s="66">
        <f t="shared" si="0"/>
        <v>94309108</v>
      </c>
      <c r="G10" s="66">
        <f t="shared" si="0"/>
        <v>2821794</v>
      </c>
      <c r="H10" s="66">
        <f t="shared" si="0"/>
        <v>9869143</v>
      </c>
      <c r="I10" s="66">
        <f t="shared" si="0"/>
        <v>107000045</v>
      </c>
      <c r="J10" s="66">
        <f t="shared" si="0"/>
        <v>2172064</v>
      </c>
      <c r="K10" s="66">
        <f t="shared" si="0"/>
        <v>6480578</v>
      </c>
      <c r="L10" s="66">
        <f t="shared" si="0"/>
        <v>79700432</v>
      </c>
      <c r="M10" s="66">
        <f t="shared" si="0"/>
        <v>88353074</v>
      </c>
      <c r="N10" s="66">
        <f t="shared" si="0"/>
        <v>2033130</v>
      </c>
      <c r="O10" s="66">
        <f t="shared" si="0"/>
        <v>7446693</v>
      </c>
      <c r="P10" s="66">
        <f t="shared" si="0"/>
        <v>57341327</v>
      </c>
      <c r="Q10" s="66">
        <f t="shared" si="0"/>
        <v>66821150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262174269</v>
      </c>
      <c r="W10" s="66">
        <f t="shared" si="0"/>
        <v>258828081</v>
      </c>
      <c r="X10" s="66">
        <f t="shared" si="0"/>
        <v>3346188</v>
      </c>
      <c r="Y10" s="67">
        <f>+IF(W10&lt;&gt;0,(X10/W10)*100,0)</f>
        <v>1.2928226284689721</v>
      </c>
      <c r="Z10" s="68">
        <f t="shared" si="0"/>
        <v>345104108</v>
      </c>
    </row>
    <row r="11" spans="1:26" ht="12.75">
      <c r="A11" s="58" t="s">
        <v>37</v>
      </c>
      <c r="B11" s="19">
        <v>120917690</v>
      </c>
      <c r="C11" s="19">
        <v>0</v>
      </c>
      <c r="D11" s="59">
        <v>112994309</v>
      </c>
      <c r="E11" s="60">
        <v>112994309</v>
      </c>
      <c r="F11" s="60">
        <v>13379807</v>
      </c>
      <c r="G11" s="60">
        <v>10085445</v>
      </c>
      <c r="H11" s="60">
        <v>14304536</v>
      </c>
      <c r="I11" s="60">
        <v>37769788</v>
      </c>
      <c r="J11" s="60">
        <v>927544</v>
      </c>
      <c r="K11" s="60">
        <v>0</v>
      </c>
      <c r="L11" s="60">
        <v>924516</v>
      </c>
      <c r="M11" s="60">
        <v>1852060</v>
      </c>
      <c r="N11" s="60">
        <v>1005286</v>
      </c>
      <c r="O11" s="60">
        <v>53841</v>
      </c>
      <c r="P11" s="60">
        <v>1851531</v>
      </c>
      <c r="Q11" s="60">
        <v>2910658</v>
      </c>
      <c r="R11" s="60">
        <v>0</v>
      </c>
      <c r="S11" s="60">
        <v>0</v>
      </c>
      <c r="T11" s="60">
        <v>0</v>
      </c>
      <c r="U11" s="60">
        <v>0</v>
      </c>
      <c r="V11" s="60">
        <v>42532506</v>
      </c>
      <c r="W11" s="60">
        <v>84745728</v>
      </c>
      <c r="X11" s="60">
        <v>-42213222</v>
      </c>
      <c r="Y11" s="61">
        <v>-49.81</v>
      </c>
      <c r="Z11" s="62">
        <v>112994309</v>
      </c>
    </row>
    <row r="12" spans="1:26" ht="12.75">
      <c r="A12" s="58" t="s">
        <v>38</v>
      </c>
      <c r="B12" s="19">
        <v>23319930</v>
      </c>
      <c r="C12" s="19">
        <v>0</v>
      </c>
      <c r="D12" s="59">
        <v>22279518</v>
      </c>
      <c r="E12" s="60">
        <v>22279518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16709634</v>
      </c>
      <c r="X12" s="60">
        <v>-16709634</v>
      </c>
      <c r="Y12" s="61">
        <v>-100</v>
      </c>
      <c r="Z12" s="62">
        <v>22279518</v>
      </c>
    </row>
    <row r="13" spans="1:26" ht="12.75">
      <c r="A13" s="58" t="s">
        <v>279</v>
      </c>
      <c r="B13" s="19">
        <v>68997678</v>
      </c>
      <c r="C13" s="19">
        <v>0</v>
      </c>
      <c r="D13" s="59">
        <v>70000546</v>
      </c>
      <c r="E13" s="60">
        <v>70000546</v>
      </c>
      <c r="F13" s="60">
        <v>0</v>
      </c>
      <c r="G13" s="60">
        <v>0</v>
      </c>
      <c r="H13" s="60">
        <v>199905</v>
      </c>
      <c r="I13" s="60">
        <v>199905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199905</v>
      </c>
      <c r="W13" s="60">
        <v>52499997</v>
      </c>
      <c r="X13" s="60">
        <v>-52300092</v>
      </c>
      <c r="Y13" s="61">
        <v>-99.62</v>
      </c>
      <c r="Z13" s="62">
        <v>70000546</v>
      </c>
    </row>
    <row r="14" spans="1:26" ht="12.75">
      <c r="A14" s="58" t="s">
        <v>40</v>
      </c>
      <c r="B14" s="19">
        <v>9121966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30000</v>
      </c>
      <c r="E15" s="60">
        <v>30000</v>
      </c>
      <c r="F15" s="60">
        <v>91291</v>
      </c>
      <c r="G15" s="60">
        <v>260512</v>
      </c>
      <c r="H15" s="60">
        <v>680000</v>
      </c>
      <c r="I15" s="60">
        <v>1031803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29875</v>
      </c>
      <c r="Q15" s="60">
        <v>29875</v>
      </c>
      <c r="R15" s="60">
        <v>0</v>
      </c>
      <c r="S15" s="60">
        <v>0</v>
      </c>
      <c r="T15" s="60">
        <v>0</v>
      </c>
      <c r="U15" s="60">
        <v>0</v>
      </c>
      <c r="V15" s="60">
        <v>1061678</v>
      </c>
      <c r="W15" s="60">
        <v>22500</v>
      </c>
      <c r="X15" s="60">
        <v>1039178</v>
      </c>
      <c r="Y15" s="61">
        <v>4618.57</v>
      </c>
      <c r="Z15" s="62">
        <v>30000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1059000</v>
      </c>
      <c r="H16" s="60">
        <v>0</v>
      </c>
      <c r="I16" s="60">
        <v>1059000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42800</v>
      </c>
      <c r="Q16" s="60">
        <v>42800</v>
      </c>
      <c r="R16" s="60">
        <v>0</v>
      </c>
      <c r="S16" s="60">
        <v>0</v>
      </c>
      <c r="T16" s="60">
        <v>0</v>
      </c>
      <c r="U16" s="60">
        <v>0</v>
      </c>
      <c r="V16" s="60">
        <v>1101800</v>
      </c>
      <c r="W16" s="60"/>
      <c r="X16" s="60">
        <v>1101800</v>
      </c>
      <c r="Y16" s="61">
        <v>0</v>
      </c>
      <c r="Z16" s="62">
        <v>0</v>
      </c>
    </row>
    <row r="17" spans="1:26" ht="12.75">
      <c r="A17" s="58" t="s">
        <v>43</v>
      </c>
      <c r="B17" s="19">
        <v>174560812</v>
      </c>
      <c r="C17" s="19">
        <v>0</v>
      </c>
      <c r="D17" s="59">
        <v>207970485</v>
      </c>
      <c r="E17" s="60">
        <v>207970485</v>
      </c>
      <c r="F17" s="60">
        <v>4015743</v>
      </c>
      <c r="G17" s="60">
        <v>10750472</v>
      </c>
      <c r="H17" s="60">
        <v>17008308</v>
      </c>
      <c r="I17" s="60">
        <v>31774523</v>
      </c>
      <c r="J17" s="60">
        <v>8982514</v>
      </c>
      <c r="K17" s="60">
        <v>10349005</v>
      </c>
      <c r="L17" s="60">
        <v>12906848</v>
      </c>
      <c r="M17" s="60">
        <v>32238367</v>
      </c>
      <c r="N17" s="60">
        <v>5968416</v>
      </c>
      <c r="O17" s="60">
        <v>7418765</v>
      </c>
      <c r="P17" s="60">
        <v>11147910</v>
      </c>
      <c r="Q17" s="60">
        <v>24535091</v>
      </c>
      <c r="R17" s="60">
        <v>0</v>
      </c>
      <c r="S17" s="60">
        <v>0</v>
      </c>
      <c r="T17" s="60">
        <v>0</v>
      </c>
      <c r="U17" s="60">
        <v>0</v>
      </c>
      <c r="V17" s="60">
        <v>88547981</v>
      </c>
      <c r="W17" s="60">
        <v>155977857</v>
      </c>
      <c r="X17" s="60">
        <v>-67429876</v>
      </c>
      <c r="Y17" s="61">
        <v>-43.23</v>
      </c>
      <c r="Z17" s="62">
        <v>207970485</v>
      </c>
    </row>
    <row r="18" spans="1:26" ht="12.75">
      <c r="A18" s="70" t="s">
        <v>44</v>
      </c>
      <c r="B18" s="71">
        <f>SUM(B11:B17)</f>
        <v>396918076</v>
      </c>
      <c r="C18" s="71">
        <f>SUM(C11:C17)</f>
        <v>0</v>
      </c>
      <c r="D18" s="72">
        <f aca="true" t="shared" si="1" ref="D18:Z18">SUM(D11:D17)</f>
        <v>413274858</v>
      </c>
      <c r="E18" s="73">
        <f t="shared" si="1"/>
        <v>413274858</v>
      </c>
      <c r="F18" s="73">
        <f t="shared" si="1"/>
        <v>17486841</v>
      </c>
      <c r="G18" s="73">
        <f t="shared" si="1"/>
        <v>22155429</v>
      </c>
      <c r="H18" s="73">
        <f t="shared" si="1"/>
        <v>32192749</v>
      </c>
      <c r="I18" s="73">
        <f t="shared" si="1"/>
        <v>71835019</v>
      </c>
      <c r="J18" s="73">
        <f t="shared" si="1"/>
        <v>9910058</v>
      </c>
      <c r="K18" s="73">
        <f t="shared" si="1"/>
        <v>10349005</v>
      </c>
      <c r="L18" s="73">
        <f t="shared" si="1"/>
        <v>13831364</v>
      </c>
      <c r="M18" s="73">
        <f t="shared" si="1"/>
        <v>34090427</v>
      </c>
      <c r="N18" s="73">
        <f t="shared" si="1"/>
        <v>6973702</v>
      </c>
      <c r="O18" s="73">
        <f t="shared" si="1"/>
        <v>7472606</v>
      </c>
      <c r="P18" s="73">
        <f t="shared" si="1"/>
        <v>13072116</v>
      </c>
      <c r="Q18" s="73">
        <f t="shared" si="1"/>
        <v>27518424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133443870</v>
      </c>
      <c r="W18" s="73">
        <f t="shared" si="1"/>
        <v>309955716</v>
      </c>
      <c r="X18" s="73">
        <f t="shared" si="1"/>
        <v>-176511846</v>
      </c>
      <c r="Y18" s="67">
        <f>+IF(W18&lt;&gt;0,(X18/W18)*100,0)</f>
        <v>-56.947440194972884</v>
      </c>
      <c r="Z18" s="74">
        <f t="shared" si="1"/>
        <v>413274858</v>
      </c>
    </row>
    <row r="19" spans="1:26" ht="12.75">
      <c r="A19" s="70" t="s">
        <v>45</v>
      </c>
      <c r="B19" s="75">
        <f>+B10-B18</f>
        <v>-93849992</v>
      </c>
      <c r="C19" s="75">
        <f>+C10-C18</f>
        <v>0</v>
      </c>
      <c r="D19" s="76">
        <f aca="true" t="shared" si="2" ref="D19:Z19">+D10-D18</f>
        <v>-68170750</v>
      </c>
      <c r="E19" s="77">
        <f t="shared" si="2"/>
        <v>-68170750</v>
      </c>
      <c r="F19" s="77">
        <f t="shared" si="2"/>
        <v>76822267</v>
      </c>
      <c r="G19" s="77">
        <f t="shared" si="2"/>
        <v>-19333635</v>
      </c>
      <c r="H19" s="77">
        <f t="shared" si="2"/>
        <v>-22323606</v>
      </c>
      <c r="I19" s="77">
        <f t="shared" si="2"/>
        <v>35165026</v>
      </c>
      <c r="J19" s="77">
        <f t="shared" si="2"/>
        <v>-7737994</v>
      </c>
      <c r="K19" s="77">
        <f t="shared" si="2"/>
        <v>-3868427</v>
      </c>
      <c r="L19" s="77">
        <f t="shared" si="2"/>
        <v>65869068</v>
      </c>
      <c r="M19" s="77">
        <f t="shared" si="2"/>
        <v>54262647</v>
      </c>
      <c r="N19" s="77">
        <f t="shared" si="2"/>
        <v>-4940572</v>
      </c>
      <c r="O19" s="77">
        <f t="shared" si="2"/>
        <v>-25913</v>
      </c>
      <c r="P19" s="77">
        <f t="shared" si="2"/>
        <v>44269211</v>
      </c>
      <c r="Q19" s="77">
        <f t="shared" si="2"/>
        <v>39302726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128730399</v>
      </c>
      <c r="W19" s="77">
        <f>IF(E10=E18,0,W10-W18)</f>
        <v>-51127635</v>
      </c>
      <c r="X19" s="77">
        <f t="shared" si="2"/>
        <v>179858034</v>
      </c>
      <c r="Y19" s="78">
        <f>+IF(W19&lt;&gt;0,(X19/W19)*100,0)</f>
        <v>-351.7824245146485</v>
      </c>
      <c r="Z19" s="79">
        <f t="shared" si="2"/>
        <v>-68170750</v>
      </c>
    </row>
    <row r="20" spans="1:26" ht="12.75">
      <c r="A20" s="58" t="s">
        <v>46</v>
      </c>
      <c r="B20" s="19">
        <v>82745000</v>
      </c>
      <c r="C20" s="19">
        <v>0</v>
      </c>
      <c r="D20" s="59">
        <v>75027000</v>
      </c>
      <c r="E20" s="60">
        <v>75027000</v>
      </c>
      <c r="F20" s="60">
        <v>42539000</v>
      </c>
      <c r="G20" s="60">
        <v>0</v>
      </c>
      <c r="H20" s="60">
        <v>0</v>
      </c>
      <c r="I20" s="60">
        <v>42539000</v>
      </c>
      <c r="J20" s="60">
        <v>4000000</v>
      </c>
      <c r="K20" s="60">
        <v>0</v>
      </c>
      <c r="L20" s="60">
        <v>0</v>
      </c>
      <c r="M20" s="60">
        <v>4000000</v>
      </c>
      <c r="N20" s="60">
        <v>18738000</v>
      </c>
      <c r="O20" s="60">
        <v>0</v>
      </c>
      <c r="P20" s="60">
        <v>0</v>
      </c>
      <c r="Q20" s="60">
        <v>18738000</v>
      </c>
      <c r="R20" s="60">
        <v>0</v>
      </c>
      <c r="S20" s="60">
        <v>0</v>
      </c>
      <c r="T20" s="60">
        <v>0</v>
      </c>
      <c r="U20" s="60">
        <v>0</v>
      </c>
      <c r="V20" s="60">
        <v>65277000</v>
      </c>
      <c r="W20" s="60">
        <v>56270250</v>
      </c>
      <c r="X20" s="60">
        <v>9006750</v>
      </c>
      <c r="Y20" s="61">
        <v>16.01</v>
      </c>
      <c r="Z20" s="62">
        <v>75027000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29580</v>
      </c>
      <c r="L21" s="82">
        <v>0</v>
      </c>
      <c r="M21" s="82">
        <v>29580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29580</v>
      </c>
      <c r="W21" s="82"/>
      <c r="X21" s="82">
        <v>29580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-11104992</v>
      </c>
      <c r="C22" s="86">
        <f>SUM(C19:C21)</f>
        <v>0</v>
      </c>
      <c r="D22" s="87">
        <f aca="true" t="shared" si="3" ref="D22:Z22">SUM(D19:D21)</f>
        <v>6856250</v>
      </c>
      <c r="E22" s="88">
        <f t="shared" si="3"/>
        <v>6856250</v>
      </c>
      <c r="F22" s="88">
        <f t="shared" si="3"/>
        <v>119361267</v>
      </c>
      <c r="G22" s="88">
        <f t="shared" si="3"/>
        <v>-19333635</v>
      </c>
      <c r="H22" s="88">
        <f t="shared" si="3"/>
        <v>-22323606</v>
      </c>
      <c r="I22" s="88">
        <f t="shared" si="3"/>
        <v>77704026</v>
      </c>
      <c r="J22" s="88">
        <f t="shared" si="3"/>
        <v>-3737994</v>
      </c>
      <c r="K22" s="88">
        <f t="shared" si="3"/>
        <v>-3838847</v>
      </c>
      <c r="L22" s="88">
        <f t="shared" si="3"/>
        <v>65869068</v>
      </c>
      <c r="M22" s="88">
        <f t="shared" si="3"/>
        <v>58292227</v>
      </c>
      <c r="N22" s="88">
        <f t="shared" si="3"/>
        <v>13797428</v>
      </c>
      <c r="O22" s="88">
        <f t="shared" si="3"/>
        <v>-25913</v>
      </c>
      <c r="P22" s="88">
        <f t="shared" si="3"/>
        <v>44269211</v>
      </c>
      <c r="Q22" s="88">
        <f t="shared" si="3"/>
        <v>58040726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194036979</v>
      </c>
      <c r="W22" s="88">
        <f t="shared" si="3"/>
        <v>5142615</v>
      </c>
      <c r="X22" s="88">
        <f t="shared" si="3"/>
        <v>188894364</v>
      </c>
      <c r="Y22" s="89">
        <f>+IF(W22&lt;&gt;0,(X22/W22)*100,0)</f>
        <v>3673.1189093486487</v>
      </c>
      <c r="Z22" s="90">
        <f t="shared" si="3"/>
        <v>6856250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-11104992</v>
      </c>
      <c r="C24" s="75">
        <f>SUM(C22:C23)</f>
        <v>0</v>
      </c>
      <c r="D24" s="76">
        <f aca="true" t="shared" si="4" ref="D24:Z24">SUM(D22:D23)</f>
        <v>6856250</v>
      </c>
      <c r="E24" s="77">
        <f t="shared" si="4"/>
        <v>6856250</v>
      </c>
      <c r="F24" s="77">
        <f t="shared" si="4"/>
        <v>119361267</v>
      </c>
      <c r="G24" s="77">
        <f t="shared" si="4"/>
        <v>-19333635</v>
      </c>
      <c r="H24" s="77">
        <f t="shared" si="4"/>
        <v>-22323606</v>
      </c>
      <c r="I24" s="77">
        <f t="shared" si="4"/>
        <v>77704026</v>
      </c>
      <c r="J24" s="77">
        <f t="shared" si="4"/>
        <v>-3737994</v>
      </c>
      <c r="K24" s="77">
        <f t="shared" si="4"/>
        <v>-3838847</v>
      </c>
      <c r="L24" s="77">
        <f t="shared" si="4"/>
        <v>65869068</v>
      </c>
      <c r="M24" s="77">
        <f t="shared" si="4"/>
        <v>58292227</v>
      </c>
      <c r="N24" s="77">
        <f t="shared" si="4"/>
        <v>13797428</v>
      </c>
      <c r="O24" s="77">
        <f t="shared" si="4"/>
        <v>-25913</v>
      </c>
      <c r="P24" s="77">
        <f t="shared" si="4"/>
        <v>44269211</v>
      </c>
      <c r="Q24" s="77">
        <f t="shared" si="4"/>
        <v>58040726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194036979</v>
      </c>
      <c r="W24" s="77">
        <f t="shared" si="4"/>
        <v>5142615</v>
      </c>
      <c r="X24" s="77">
        <f t="shared" si="4"/>
        <v>188894364</v>
      </c>
      <c r="Y24" s="78">
        <f>+IF(W24&lt;&gt;0,(X24/W24)*100,0)</f>
        <v>3673.1189093486487</v>
      </c>
      <c r="Z24" s="79">
        <f t="shared" si="4"/>
        <v>6856250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125857293</v>
      </c>
      <c r="C27" s="22">
        <v>0</v>
      </c>
      <c r="D27" s="99">
        <v>77867140</v>
      </c>
      <c r="E27" s="100">
        <v>77867140</v>
      </c>
      <c r="F27" s="100">
        <v>2340929</v>
      </c>
      <c r="G27" s="100">
        <v>2967337</v>
      </c>
      <c r="H27" s="100">
        <v>6265608</v>
      </c>
      <c r="I27" s="100">
        <v>11573874</v>
      </c>
      <c r="J27" s="100">
        <v>2239220</v>
      </c>
      <c r="K27" s="100">
        <v>8471737</v>
      </c>
      <c r="L27" s="100">
        <v>37017</v>
      </c>
      <c r="M27" s="100">
        <v>10747974</v>
      </c>
      <c r="N27" s="100">
        <v>1865398</v>
      </c>
      <c r="O27" s="100">
        <v>1537694</v>
      </c>
      <c r="P27" s="100">
        <v>1537694</v>
      </c>
      <c r="Q27" s="100">
        <v>4940786</v>
      </c>
      <c r="R27" s="100">
        <v>0</v>
      </c>
      <c r="S27" s="100">
        <v>0</v>
      </c>
      <c r="T27" s="100">
        <v>0</v>
      </c>
      <c r="U27" s="100">
        <v>0</v>
      </c>
      <c r="V27" s="100">
        <v>27262634</v>
      </c>
      <c r="W27" s="100">
        <v>58400355</v>
      </c>
      <c r="X27" s="100">
        <v>-31137721</v>
      </c>
      <c r="Y27" s="101">
        <v>-53.32</v>
      </c>
      <c r="Z27" s="102">
        <v>77867140</v>
      </c>
    </row>
    <row r="28" spans="1:26" ht="12.75">
      <c r="A28" s="103" t="s">
        <v>46</v>
      </c>
      <c r="B28" s="19">
        <v>125857293</v>
      </c>
      <c r="C28" s="19">
        <v>0</v>
      </c>
      <c r="D28" s="59">
        <v>77867140</v>
      </c>
      <c r="E28" s="60">
        <v>77867140</v>
      </c>
      <c r="F28" s="60">
        <v>2340929</v>
      </c>
      <c r="G28" s="60">
        <v>2967338</v>
      </c>
      <c r="H28" s="60">
        <v>6265608</v>
      </c>
      <c r="I28" s="60">
        <v>11573875</v>
      </c>
      <c r="J28" s="60">
        <v>2239220</v>
      </c>
      <c r="K28" s="60">
        <v>8471737</v>
      </c>
      <c r="L28" s="60">
        <v>37017</v>
      </c>
      <c r="M28" s="60">
        <v>10747974</v>
      </c>
      <c r="N28" s="60">
        <v>1865398</v>
      </c>
      <c r="O28" s="60">
        <v>1537694</v>
      </c>
      <c r="P28" s="60">
        <v>1537694</v>
      </c>
      <c r="Q28" s="60">
        <v>4940786</v>
      </c>
      <c r="R28" s="60">
        <v>0</v>
      </c>
      <c r="S28" s="60">
        <v>0</v>
      </c>
      <c r="T28" s="60">
        <v>0</v>
      </c>
      <c r="U28" s="60">
        <v>0</v>
      </c>
      <c r="V28" s="60">
        <v>27262635</v>
      </c>
      <c r="W28" s="60">
        <v>58400355</v>
      </c>
      <c r="X28" s="60">
        <v>-31137720</v>
      </c>
      <c r="Y28" s="61">
        <v>-53.32</v>
      </c>
      <c r="Z28" s="62">
        <v>77867140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125857293</v>
      </c>
      <c r="C32" s="22">
        <f>SUM(C28:C31)</f>
        <v>0</v>
      </c>
      <c r="D32" s="99">
        <f aca="true" t="shared" si="5" ref="D32:Z32">SUM(D28:D31)</f>
        <v>77867140</v>
      </c>
      <c r="E32" s="100">
        <f t="shared" si="5"/>
        <v>77867140</v>
      </c>
      <c r="F32" s="100">
        <f t="shared" si="5"/>
        <v>2340929</v>
      </c>
      <c r="G32" s="100">
        <f t="shared" si="5"/>
        <v>2967338</v>
      </c>
      <c r="H32" s="100">
        <f t="shared" si="5"/>
        <v>6265608</v>
      </c>
      <c r="I32" s="100">
        <f t="shared" si="5"/>
        <v>11573875</v>
      </c>
      <c r="J32" s="100">
        <f t="shared" si="5"/>
        <v>2239220</v>
      </c>
      <c r="K32" s="100">
        <f t="shared" si="5"/>
        <v>8471737</v>
      </c>
      <c r="L32" s="100">
        <f t="shared" si="5"/>
        <v>37017</v>
      </c>
      <c r="M32" s="100">
        <f t="shared" si="5"/>
        <v>10747974</v>
      </c>
      <c r="N32" s="100">
        <f t="shared" si="5"/>
        <v>1865398</v>
      </c>
      <c r="O32" s="100">
        <f t="shared" si="5"/>
        <v>1537694</v>
      </c>
      <c r="P32" s="100">
        <f t="shared" si="5"/>
        <v>1537694</v>
      </c>
      <c r="Q32" s="100">
        <f t="shared" si="5"/>
        <v>4940786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27262635</v>
      </c>
      <c r="W32" s="100">
        <f t="shared" si="5"/>
        <v>58400355</v>
      </c>
      <c r="X32" s="100">
        <f t="shared" si="5"/>
        <v>-31137720</v>
      </c>
      <c r="Y32" s="101">
        <f>+IF(W32&lt;&gt;0,(X32/W32)*100,0)</f>
        <v>-53.31768959281155</v>
      </c>
      <c r="Z32" s="102">
        <f t="shared" si="5"/>
        <v>77867140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26048158</v>
      </c>
      <c r="C35" s="19">
        <v>0</v>
      </c>
      <c r="D35" s="59">
        <v>91367011</v>
      </c>
      <c r="E35" s="60">
        <v>91367011</v>
      </c>
      <c r="F35" s="60">
        <v>-130195264</v>
      </c>
      <c r="G35" s="60">
        <v>-144160554</v>
      </c>
      <c r="H35" s="60">
        <v>-158374625</v>
      </c>
      <c r="I35" s="60">
        <v>-158374625</v>
      </c>
      <c r="J35" s="60">
        <v>-189736631</v>
      </c>
      <c r="K35" s="60">
        <v>95409822</v>
      </c>
      <c r="L35" s="60">
        <v>56672841</v>
      </c>
      <c r="M35" s="60">
        <v>56672841</v>
      </c>
      <c r="N35" s="60">
        <v>50526915</v>
      </c>
      <c r="O35" s="60">
        <v>68799782</v>
      </c>
      <c r="P35" s="60">
        <v>92678147</v>
      </c>
      <c r="Q35" s="60">
        <v>92678147</v>
      </c>
      <c r="R35" s="60">
        <v>0</v>
      </c>
      <c r="S35" s="60">
        <v>0</v>
      </c>
      <c r="T35" s="60">
        <v>0</v>
      </c>
      <c r="U35" s="60">
        <v>0</v>
      </c>
      <c r="V35" s="60">
        <v>92678147</v>
      </c>
      <c r="W35" s="60">
        <v>68525258</v>
      </c>
      <c r="X35" s="60">
        <v>24152889</v>
      </c>
      <c r="Y35" s="61">
        <v>35.25</v>
      </c>
      <c r="Z35" s="62">
        <v>91367011</v>
      </c>
    </row>
    <row r="36" spans="1:26" ht="12.75">
      <c r="A36" s="58" t="s">
        <v>57</v>
      </c>
      <c r="B36" s="19">
        <v>606625300</v>
      </c>
      <c r="C36" s="19">
        <v>0</v>
      </c>
      <c r="D36" s="59">
        <v>124947240</v>
      </c>
      <c r="E36" s="60">
        <v>124947240</v>
      </c>
      <c r="F36" s="60">
        <v>2340929</v>
      </c>
      <c r="G36" s="60">
        <v>7081070</v>
      </c>
      <c r="H36" s="60">
        <v>13346678</v>
      </c>
      <c r="I36" s="60">
        <v>13346678</v>
      </c>
      <c r="J36" s="60">
        <v>16248414</v>
      </c>
      <c r="K36" s="60">
        <v>17308538</v>
      </c>
      <c r="L36" s="60">
        <v>24733506</v>
      </c>
      <c r="M36" s="60">
        <v>24733506</v>
      </c>
      <c r="N36" s="60">
        <v>26358669</v>
      </c>
      <c r="O36" s="60">
        <v>28654665</v>
      </c>
      <c r="P36" s="60">
        <v>26291301</v>
      </c>
      <c r="Q36" s="60">
        <v>26291301</v>
      </c>
      <c r="R36" s="60">
        <v>0</v>
      </c>
      <c r="S36" s="60">
        <v>0</v>
      </c>
      <c r="T36" s="60">
        <v>0</v>
      </c>
      <c r="U36" s="60">
        <v>0</v>
      </c>
      <c r="V36" s="60">
        <v>26291301</v>
      </c>
      <c r="W36" s="60">
        <v>93710430</v>
      </c>
      <c r="X36" s="60">
        <v>-67419129</v>
      </c>
      <c r="Y36" s="61">
        <v>-71.94</v>
      </c>
      <c r="Z36" s="62">
        <v>124947240</v>
      </c>
    </row>
    <row r="37" spans="1:26" ht="12.75">
      <c r="A37" s="58" t="s">
        <v>58</v>
      </c>
      <c r="B37" s="19">
        <v>43330925</v>
      </c>
      <c r="C37" s="19">
        <v>0</v>
      </c>
      <c r="D37" s="59">
        <v>15000000</v>
      </c>
      <c r="E37" s="60">
        <v>15000000</v>
      </c>
      <c r="F37" s="60">
        <v>789102</v>
      </c>
      <c r="G37" s="60">
        <v>-152227</v>
      </c>
      <c r="H37" s="60">
        <v>2101132</v>
      </c>
      <c r="I37" s="60">
        <v>2101132</v>
      </c>
      <c r="J37" s="60">
        <v>-32080523</v>
      </c>
      <c r="K37" s="60">
        <v>38062320</v>
      </c>
      <c r="L37" s="60">
        <v>41798215</v>
      </c>
      <c r="M37" s="60">
        <v>41798215</v>
      </c>
      <c r="N37" s="60">
        <v>86749371</v>
      </c>
      <c r="O37" s="60">
        <v>107318234</v>
      </c>
      <c r="P37" s="60">
        <v>109927513</v>
      </c>
      <c r="Q37" s="60">
        <v>109927513</v>
      </c>
      <c r="R37" s="60">
        <v>0</v>
      </c>
      <c r="S37" s="60">
        <v>0</v>
      </c>
      <c r="T37" s="60">
        <v>0</v>
      </c>
      <c r="U37" s="60">
        <v>0</v>
      </c>
      <c r="V37" s="60">
        <v>109927513</v>
      </c>
      <c r="W37" s="60">
        <v>11250000</v>
      </c>
      <c r="X37" s="60">
        <v>98677513</v>
      </c>
      <c r="Y37" s="61">
        <v>877.13</v>
      </c>
      <c r="Z37" s="62">
        <v>15000000</v>
      </c>
    </row>
    <row r="38" spans="1:26" ht="12.75">
      <c r="A38" s="58" t="s">
        <v>59</v>
      </c>
      <c r="B38" s="19">
        <v>10793515</v>
      </c>
      <c r="C38" s="19">
        <v>0</v>
      </c>
      <c r="D38" s="59">
        <v>35200000</v>
      </c>
      <c r="E38" s="60">
        <v>35200000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26400000</v>
      </c>
      <c r="X38" s="60">
        <v>-26400000</v>
      </c>
      <c r="Y38" s="61">
        <v>-100</v>
      </c>
      <c r="Z38" s="62">
        <v>35200000</v>
      </c>
    </row>
    <row r="39" spans="1:26" ht="12.75">
      <c r="A39" s="58" t="s">
        <v>60</v>
      </c>
      <c r="B39" s="19">
        <v>578549018</v>
      </c>
      <c r="C39" s="19">
        <v>0</v>
      </c>
      <c r="D39" s="59">
        <v>166114251</v>
      </c>
      <c r="E39" s="60">
        <v>166114251</v>
      </c>
      <c r="F39" s="60">
        <v>-128643437</v>
      </c>
      <c r="G39" s="60">
        <v>-136927257</v>
      </c>
      <c r="H39" s="60">
        <v>-147129079</v>
      </c>
      <c r="I39" s="60">
        <v>-147129079</v>
      </c>
      <c r="J39" s="60">
        <v>-141407694</v>
      </c>
      <c r="K39" s="60">
        <v>74656040</v>
      </c>
      <c r="L39" s="60">
        <v>39608132</v>
      </c>
      <c r="M39" s="60">
        <v>39608132</v>
      </c>
      <c r="N39" s="60">
        <v>-9863787</v>
      </c>
      <c r="O39" s="60">
        <v>-9863787</v>
      </c>
      <c r="P39" s="60">
        <v>9041935</v>
      </c>
      <c r="Q39" s="60">
        <v>9041935</v>
      </c>
      <c r="R39" s="60">
        <v>0</v>
      </c>
      <c r="S39" s="60">
        <v>0</v>
      </c>
      <c r="T39" s="60">
        <v>0</v>
      </c>
      <c r="U39" s="60">
        <v>0</v>
      </c>
      <c r="V39" s="60">
        <v>9041935</v>
      </c>
      <c r="W39" s="60">
        <v>124585688</v>
      </c>
      <c r="X39" s="60">
        <v>-115543753</v>
      </c>
      <c r="Y39" s="61">
        <v>-92.74</v>
      </c>
      <c r="Z39" s="62">
        <v>166114251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2350219</v>
      </c>
      <c r="C42" s="19">
        <v>0</v>
      </c>
      <c r="D42" s="59">
        <v>77867136</v>
      </c>
      <c r="E42" s="60">
        <v>77867136</v>
      </c>
      <c r="F42" s="60">
        <v>119361268</v>
      </c>
      <c r="G42" s="60">
        <v>-19333635</v>
      </c>
      <c r="H42" s="60">
        <v>-22323605</v>
      </c>
      <c r="I42" s="60">
        <v>77704028</v>
      </c>
      <c r="J42" s="60">
        <v>-3737993</v>
      </c>
      <c r="K42" s="60">
        <v>-3898007</v>
      </c>
      <c r="L42" s="60">
        <v>65869069</v>
      </c>
      <c r="M42" s="60">
        <v>58233069</v>
      </c>
      <c r="N42" s="60">
        <v>13797428</v>
      </c>
      <c r="O42" s="60">
        <v>-22309</v>
      </c>
      <c r="P42" s="60">
        <v>-70413443</v>
      </c>
      <c r="Q42" s="60">
        <v>-56638324</v>
      </c>
      <c r="R42" s="60">
        <v>0</v>
      </c>
      <c r="S42" s="60">
        <v>0</v>
      </c>
      <c r="T42" s="60">
        <v>0</v>
      </c>
      <c r="U42" s="60">
        <v>0</v>
      </c>
      <c r="V42" s="60">
        <v>79298773</v>
      </c>
      <c r="W42" s="60">
        <v>58400352</v>
      </c>
      <c r="X42" s="60">
        <v>20898421</v>
      </c>
      <c r="Y42" s="61">
        <v>35.78</v>
      </c>
      <c r="Z42" s="62">
        <v>77867136</v>
      </c>
    </row>
    <row r="43" spans="1:26" ht="12.75">
      <c r="A43" s="58" t="s">
        <v>63</v>
      </c>
      <c r="B43" s="19">
        <v>-55492027</v>
      </c>
      <c r="C43" s="19">
        <v>0</v>
      </c>
      <c r="D43" s="59">
        <v>-75027000</v>
      </c>
      <c r="E43" s="60">
        <v>-75027000</v>
      </c>
      <c r="F43" s="60">
        <v>-2340929</v>
      </c>
      <c r="G43" s="60">
        <v>-2967338</v>
      </c>
      <c r="H43" s="60">
        <v>-6265608</v>
      </c>
      <c r="I43" s="60">
        <v>-11573875</v>
      </c>
      <c r="J43" s="60">
        <v>-2239220</v>
      </c>
      <c r="K43" s="60">
        <v>-8471737</v>
      </c>
      <c r="L43" s="60">
        <v>-37017</v>
      </c>
      <c r="M43" s="60">
        <v>-10747974</v>
      </c>
      <c r="N43" s="60">
        <v>-1257116</v>
      </c>
      <c r="O43" s="60">
        <v>-2187807</v>
      </c>
      <c r="P43" s="60">
        <v>2363364</v>
      </c>
      <c r="Q43" s="60">
        <v>-1081559</v>
      </c>
      <c r="R43" s="60">
        <v>0</v>
      </c>
      <c r="S43" s="60">
        <v>0</v>
      </c>
      <c r="T43" s="60">
        <v>0</v>
      </c>
      <c r="U43" s="60">
        <v>0</v>
      </c>
      <c r="V43" s="60">
        <v>-23403408</v>
      </c>
      <c r="W43" s="60">
        <v>-58400352</v>
      </c>
      <c r="X43" s="60">
        <v>34996944</v>
      </c>
      <c r="Y43" s="61">
        <v>-59.93</v>
      </c>
      <c r="Z43" s="62">
        <v>-75027000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13635479</v>
      </c>
      <c r="C45" s="22">
        <v>0</v>
      </c>
      <c r="D45" s="99">
        <v>2840136</v>
      </c>
      <c r="E45" s="100">
        <v>2840136</v>
      </c>
      <c r="F45" s="100">
        <v>117020339</v>
      </c>
      <c r="G45" s="100">
        <v>94719366</v>
      </c>
      <c r="H45" s="100">
        <v>66130153</v>
      </c>
      <c r="I45" s="100">
        <v>66130153</v>
      </c>
      <c r="J45" s="100">
        <v>60152940</v>
      </c>
      <c r="K45" s="100">
        <v>47783196</v>
      </c>
      <c r="L45" s="100">
        <v>113615248</v>
      </c>
      <c r="M45" s="100">
        <v>113615248</v>
      </c>
      <c r="N45" s="100">
        <v>126155560</v>
      </c>
      <c r="O45" s="100">
        <v>123945444</v>
      </c>
      <c r="P45" s="100">
        <v>55895365</v>
      </c>
      <c r="Q45" s="100">
        <v>55895365</v>
      </c>
      <c r="R45" s="100">
        <v>0</v>
      </c>
      <c r="S45" s="100">
        <v>0</v>
      </c>
      <c r="T45" s="100">
        <v>0</v>
      </c>
      <c r="U45" s="100">
        <v>0</v>
      </c>
      <c r="V45" s="100">
        <v>55895365</v>
      </c>
      <c r="W45" s="100"/>
      <c r="X45" s="100">
        <v>55895365</v>
      </c>
      <c r="Y45" s="101">
        <v>0</v>
      </c>
      <c r="Z45" s="102">
        <v>2840136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295559</v>
      </c>
      <c r="C49" s="52">
        <v>0</v>
      </c>
      <c r="D49" s="129">
        <v>185847</v>
      </c>
      <c r="E49" s="54">
        <v>60645</v>
      </c>
      <c r="F49" s="54">
        <v>0</v>
      </c>
      <c r="G49" s="54">
        <v>0</v>
      </c>
      <c r="H49" s="54">
        <v>0</v>
      </c>
      <c r="I49" s="54">
        <v>-138515</v>
      </c>
      <c r="J49" s="54">
        <v>0</v>
      </c>
      <c r="K49" s="54">
        <v>0</v>
      </c>
      <c r="L49" s="54">
        <v>0</v>
      </c>
      <c r="M49" s="54">
        <v>15685358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16088894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31551</v>
      </c>
      <c r="C51" s="52">
        <v>0</v>
      </c>
      <c r="D51" s="129">
        <v>0</v>
      </c>
      <c r="E51" s="54">
        <v>35000</v>
      </c>
      <c r="F51" s="54">
        <v>0</v>
      </c>
      <c r="G51" s="54">
        <v>0</v>
      </c>
      <c r="H51" s="54">
        <v>0</v>
      </c>
      <c r="I51" s="54">
        <v>-3000</v>
      </c>
      <c r="J51" s="54">
        <v>0</v>
      </c>
      <c r="K51" s="54">
        <v>0</v>
      </c>
      <c r="L51" s="54">
        <v>0</v>
      </c>
      <c r="M51" s="54">
        <v>34080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-10040</v>
      </c>
      <c r="W51" s="54">
        <v>0</v>
      </c>
      <c r="X51" s="54">
        <v>87591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99.9998911703217</v>
      </c>
      <c r="E58" s="7">
        <f t="shared" si="6"/>
        <v>99.9998911703217</v>
      </c>
      <c r="F58" s="7">
        <f t="shared" si="6"/>
        <v>100</v>
      </c>
      <c r="G58" s="7">
        <f t="shared" si="6"/>
        <v>100</v>
      </c>
      <c r="H58" s="7">
        <f t="shared" si="6"/>
        <v>99.97060777248065</v>
      </c>
      <c r="I58" s="7">
        <f t="shared" si="6"/>
        <v>99.9902006706661</v>
      </c>
      <c r="J58" s="7">
        <f t="shared" si="6"/>
        <v>100.00032307463671</v>
      </c>
      <c r="K58" s="7">
        <f t="shared" si="6"/>
        <v>94.60394997729261</v>
      </c>
      <c r="L58" s="7">
        <f t="shared" si="6"/>
        <v>77.70818398681295</v>
      </c>
      <c r="M58" s="7">
        <f t="shared" si="6"/>
        <v>88.87329749411744</v>
      </c>
      <c r="N58" s="7">
        <f t="shared" si="6"/>
        <v>100</v>
      </c>
      <c r="O58" s="7">
        <f t="shared" si="6"/>
        <v>99.31935438696325</v>
      </c>
      <c r="P58" s="7">
        <f t="shared" si="6"/>
        <v>-100</v>
      </c>
      <c r="Q58" s="7">
        <f t="shared" si="6"/>
        <v>33.56578718575259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60.45150948926131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99.9998911703217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99.99995289908487</v>
      </c>
      <c r="E59" s="10">
        <f t="shared" si="7"/>
        <v>99.99995289908487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-100</v>
      </c>
      <c r="Q59" s="10">
        <f t="shared" si="7"/>
        <v>33.35146339466906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61.19469332382841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99.99995289908487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99.99968429360695</v>
      </c>
      <c r="E60" s="13">
        <f t="shared" si="7"/>
        <v>99.99968429360695</v>
      </c>
      <c r="F60" s="13">
        <f t="shared" si="7"/>
        <v>100</v>
      </c>
      <c r="G60" s="13">
        <f t="shared" si="7"/>
        <v>100</v>
      </c>
      <c r="H60" s="13">
        <f t="shared" si="7"/>
        <v>99.69236448655633</v>
      </c>
      <c r="I60" s="13">
        <f t="shared" si="7"/>
        <v>99.89724408639718</v>
      </c>
      <c r="J60" s="13">
        <f t="shared" si="7"/>
        <v>98.7012987012987</v>
      </c>
      <c r="K60" s="13">
        <f t="shared" si="7"/>
        <v>62.59310450740997</v>
      </c>
      <c r="L60" s="13">
        <f t="shared" si="7"/>
        <v>100.00263105965928</v>
      </c>
      <c r="M60" s="13">
        <f t="shared" si="7"/>
        <v>84.78247285792393</v>
      </c>
      <c r="N60" s="13">
        <f t="shared" si="7"/>
        <v>100</v>
      </c>
      <c r="O60" s="13">
        <f t="shared" si="7"/>
        <v>101.91345304680601</v>
      </c>
      <c r="P60" s="13">
        <f t="shared" si="7"/>
        <v>-100</v>
      </c>
      <c r="Q60" s="13">
        <f t="shared" si="7"/>
        <v>38.86067354698534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70.57950556587267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99.99968429360695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99.99968429360695</v>
      </c>
      <c r="E64" s="13">
        <f t="shared" si="7"/>
        <v>99.99968429360695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100</v>
      </c>
      <c r="L64" s="13">
        <f t="shared" si="7"/>
        <v>234.59140846809038</v>
      </c>
      <c r="M64" s="13">
        <f t="shared" si="7"/>
        <v>166.96969696969697</v>
      </c>
      <c r="N64" s="13">
        <f t="shared" si="7"/>
        <v>100</v>
      </c>
      <c r="O64" s="13">
        <f t="shared" si="7"/>
        <v>100</v>
      </c>
      <c r="P64" s="13">
        <f t="shared" si="7"/>
        <v>-100</v>
      </c>
      <c r="Q64" s="13">
        <f t="shared" si="7"/>
        <v>33.33333333333333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146.81251078728704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99.99968429360695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4589962</v>
      </c>
      <c r="C67" s="24"/>
      <c r="D67" s="25">
        <v>5513202</v>
      </c>
      <c r="E67" s="26">
        <v>5513202</v>
      </c>
      <c r="F67" s="26">
        <v>340126</v>
      </c>
      <c r="G67" s="26">
        <v>340126</v>
      </c>
      <c r="H67" s="26">
        <v>340226</v>
      </c>
      <c r="I67" s="26">
        <v>1020478</v>
      </c>
      <c r="J67" s="26">
        <v>309526</v>
      </c>
      <c r="K67" s="26">
        <v>361116</v>
      </c>
      <c r="L67" s="26">
        <v>493818</v>
      </c>
      <c r="M67" s="26">
        <v>1164460</v>
      </c>
      <c r="N67" s="26">
        <v>927653</v>
      </c>
      <c r="O67" s="26">
        <v>899734</v>
      </c>
      <c r="P67" s="26">
        <v>904338</v>
      </c>
      <c r="Q67" s="26">
        <v>2731725</v>
      </c>
      <c r="R67" s="26"/>
      <c r="S67" s="26"/>
      <c r="T67" s="26"/>
      <c r="U67" s="26"/>
      <c r="V67" s="26">
        <v>4916663</v>
      </c>
      <c r="W67" s="26">
        <v>4134897</v>
      </c>
      <c r="X67" s="26"/>
      <c r="Y67" s="25"/>
      <c r="Z67" s="27">
        <v>5513202</v>
      </c>
    </row>
    <row r="68" spans="1:26" ht="12.75" hidden="1">
      <c r="A68" s="37" t="s">
        <v>31</v>
      </c>
      <c r="B68" s="19">
        <v>4032478</v>
      </c>
      <c r="C68" s="19"/>
      <c r="D68" s="20">
        <v>4246202</v>
      </c>
      <c r="E68" s="21">
        <v>4246202</v>
      </c>
      <c r="F68" s="21">
        <v>307720</v>
      </c>
      <c r="G68" s="21">
        <v>307720</v>
      </c>
      <c r="H68" s="21">
        <v>307720</v>
      </c>
      <c r="I68" s="21">
        <v>923160</v>
      </c>
      <c r="J68" s="21">
        <v>309603</v>
      </c>
      <c r="K68" s="21">
        <v>309024</v>
      </c>
      <c r="L68" s="21">
        <v>307720</v>
      </c>
      <c r="M68" s="21">
        <v>926347</v>
      </c>
      <c r="N68" s="21">
        <v>859691</v>
      </c>
      <c r="O68" s="21">
        <v>858990</v>
      </c>
      <c r="P68" s="21">
        <v>858990</v>
      </c>
      <c r="Q68" s="21">
        <v>2577671</v>
      </c>
      <c r="R68" s="21"/>
      <c r="S68" s="21"/>
      <c r="T68" s="21"/>
      <c r="U68" s="21"/>
      <c r="V68" s="21">
        <v>4427178</v>
      </c>
      <c r="W68" s="21">
        <v>3184650</v>
      </c>
      <c r="X68" s="21"/>
      <c r="Y68" s="20"/>
      <c r="Z68" s="23">
        <v>4246202</v>
      </c>
    </row>
    <row r="69" spans="1:26" ht="12.75" hidden="1">
      <c r="A69" s="38" t="s">
        <v>32</v>
      </c>
      <c r="B69" s="19">
        <v>474527</v>
      </c>
      <c r="C69" s="19"/>
      <c r="D69" s="20">
        <v>1267000</v>
      </c>
      <c r="E69" s="21">
        <v>1267000</v>
      </c>
      <c r="F69" s="21">
        <v>32406</v>
      </c>
      <c r="G69" s="21">
        <v>32406</v>
      </c>
      <c r="H69" s="21">
        <v>32506</v>
      </c>
      <c r="I69" s="21">
        <v>97318</v>
      </c>
      <c r="J69" s="21">
        <v>-77</v>
      </c>
      <c r="K69" s="21">
        <v>52092</v>
      </c>
      <c r="L69" s="21">
        <v>76015</v>
      </c>
      <c r="M69" s="21">
        <v>128030</v>
      </c>
      <c r="N69" s="21">
        <v>67962</v>
      </c>
      <c r="O69" s="21">
        <v>33970</v>
      </c>
      <c r="P69" s="21">
        <v>45348</v>
      </c>
      <c r="Q69" s="21">
        <v>147280</v>
      </c>
      <c r="R69" s="21"/>
      <c r="S69" s="21"/>
      <c r="T69" s="21"/>
      <c r="U69" s="21"/>
      <c r="V69" s="21">
        <v>372628</v>
      </c>
      <c r="W69" s="21">
        <v>950247</v>
      </c>
      <c r="X69" s="21"/>
      <c r="Y69" s="20"/>
      <c r="Z69" s="23">
        <v>1267000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474527</v>
      </c>
      <c r="C73" s="19"/>
      <c r="D73" s="20">
        <v>1267000</v>
      </c>
      <c r="E73" s="21">
        <v>1267000</v>
      </c>
      <c r="F73" s="21"/>
      <c r="G73" s="21"/>
      <c r="H73" s="21"/>
      <c r="I73" s="21"/>
      <c r="J73" s="21"/>
      <c r="K73" s="21">
        <v>32606</v>
      </c>
      <c r="L73" s="21">
        <v>32404</v>
      </c>
      <c r="M73" s="21">
        <v>65010</v>
      </c>
      <c r="N73" s="21">
        <v>32406</v>
      </c>
      <c r="O73" s="21">
        <v>32406</v>
      </c>
      <c r="P73" s="21">
        <v>32406</v>
      </c>
      <c r="Q73" s="21">
        <v>97218</v>
      </c>
      <c r="R73" s="21"/>
      <c r="S73" s="21"/>
      <c r="T73" s="21"/>
      <c r="U73" s="21"/>
      <c r="V73" s="21">
        <v>162228</v>
      </c>
      <c r="W73" s="21">
        <v>950247</v>
      </c>
      <c r="X73" s="21"/>
      <c r="Y73" s="20"/>
      <c r="Z73" s="23">
        <v>1267000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32406</v>
      </c>
      <c r="G74" s="21">
        <v>32406</v>
      </c>
      <c r="H74" s="21">
        <v>32506</v>
      </c>
      <c r="I74" s="21">
        <v>97318</v>
      </c>
      <c r="J74" s="21">
        <v>-77</v>
      </c>
      <c r="K74" s="21">
        <v>19486</v>
      </c>
      <c r="L74" s="21">
        <v>43611</v>
      </c>
      <c r="M74" s="21">
        <v>63020</v>
      </c>
      <c r="N74" s="21">
        <v>35556</v>
      </c>
      <c r="O74" s="21">
        <v>1564</v>
      </c>
      <c r="P74" s="21">
        <v>12942</v>
      </c>
      <c r="Q74" s="21">
        <v>50062</v>
      </c>
      <c r="R74" s="21"/>
      <c r="S74" s="21"/>
      <c r="T74" s="21"/>
      <c r="U74" s="21"/>
      <c r="V74" s="21">
        <v>210400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82957</v>
      </c>
      <c r="C75" s="28"/>
      <c r="D75" s="29"/>
      <c r="E75" s="30"/>
      <c r="F75" s="30"/>
      <c r="G75" s="30"/>
      <c r="H75" s="30"/>
      <c r="I75" s="30"/>
      <c r="J75" s="30"/>
      <c r="K75" s="30"/>
      <c r="L75" s="30">
        <v>110083</v>
      </c>
      <c r="M75" s="30">
        <v>110083</v>
      </c>
      <c r="N75" s="30"/>
      <c r="O75" s="30">
        <v>6774</v>
      </c>
      <c r="P75" s="30"/>
      <c r="Q75" s="30">
        <v>6774</v>
      </c>
      <c r="R75" s="30"/>
      <c r="S75" s="30"/>
      <c r="T75" s="30"/>
      <c r="U75" s="30"/>
      <c r="V75" s="30">
        <v>116857</v>
      </c>
      <c r="W75" s="30"/>
      <c r="X75" s="30"/>
      <c r="Y75" s="29"/>
      <c r="Z75" s="31"/>
    </row>
    <row r="76" spans="1:26" ht="12.75" hidden="1">
      <c r="A76" s="42" t="s">
        <v>287</v>
      </c>
      <c r="B76" s="32">
        <v>4589962</v>
      </c>
      <c r="C76" s="32"/>
      <c r="D76" s="33">
        <v>5513196</v>
      </c>
      <c r="E76" s="34">
        <v>5513196</v>
      </c>
      <c r="F76" s="34">
        <v>340126</v>
      </c>
      <c r="G76" s="34">
        <v>340126</v>
      </c>
      <c r="H76" s="34">
        <v>340126</v>
      </c>
      <c r="I76" s="34">
        <v>1020378</v>
      </c>
      <c r="J76" s="34">
        <v>309527</v>
      </c>
      <c r="K76" s="34">
        <v>341630</v>
      </c>
      <c r="L76" s="34">
        <v>383737</v>
      </c>
      <c r="M76" s="34">
        <v>1034894</v>
      </c>
      <c r="N76" s="34">
        <v>927653</v>
      </c>
      <c r="O76" s="34">
        <v>893610</v>
      </c>
      <c r="P76" s="34">
        <v>-904338</v>
      </c>
      <c r="Q76" s="34">
        <v>916925</v>
      </c>
      <c r="R76" s="34"/>
      <c r="S76" s="34"/>
      <c r="T76" s="34"/>
      <c r="U76" s="34"/>
      <c r="V76" s="34">
        <v>2972197</v>
      </c>
      <c r="W76" s="34">
        <v>4134897</v>
      </c>
      <c r="X76" s="34"/>
      <c r="Y76" s="33"/>
      <c r="Z76" s="35">
        <v>5513196</v>
      </c>
    </row>
    <row r="77" spans="1:26" ht="12.75" hidden="1">
      <c r="A77" s="37" t="s">
        <v>31</v>
      </c>
      <c r="B77" s="19">
        <v>4032478</v>
      </c>
      <c r="C77" s="19"/>
      <c r="D77" s="20">
        <v>4246200</v>
      </c>
      <c r="E77" s="21">
        <v>4246200</v>
      </c>
      <c r="F77" s="21">
        <v>307720</v>
      </c>
      <c r="G77" s="21">
        <v>307720</v>
      </c>
      <c r="H77" s="21">
        <v>307720</v>
      </c>
      <c r="I77" s="21">
        <v>923160</v>
      </c>
      <c r="J77" s="21">
        <v>309603</v>
      </c>
      <c r="K77" s="21">
        <v>309024</v>
      </c>
      <c r="L77" s="21">
        <v>307720</v>
      </c>
      <c r="M77" s="21">
        <v>926347</v>
      </c>
      <c r="N77" s="21">
        <v>859691</v>
      </c>
      <c r="O77" s="21">
        <v>858990</v>
      </c>
      <c r="P77" s="21">
        <v>-858990</v>
      </c>
      <c r="Q77" s="21">
        <v>859691</v>
      </c>
      <c r="R77" s="21"/>
      <c r="S77" s="21"/>
      <c r="T77" s="21"/>
      <c r="U77" s="21"/>
      <c r="V77" s="21">
        <v>2709198</v>
      </c>
      <c r="W77" s="21">
        <v>3184650</v>
      </c>
      <c r="X77" s="21"/>
      <c r="Y77" s="20"/>
      <c r="Z77" s="23">
        <v>4246200</v>
      </c>
    </row>
    <row r="78" spans="1:26" ht="12.75" hidden="1">
      <c r="A78" s="38" t="s">
        <v>32</v>
      </c>
      <c r="B78" s="19">
        <v>474527</v>
      </c>
      <c r="C78" s="19"/>
      <c r="D78" s="20">
        <v>1266996</v>
      </c>
      <c r="E78" s="21">
        <v>1266996</v>
      </c>
      <c r="F78" s="21">
        <v>32406</v>
      </c>
      <c r="G78" s="21">
        <v>32406</v>
      </c>
      <c r="H78" s="21">
        <v>32406</v>
      </c>
      <c r="I78" s="21">
        <v>97218</v>
      </c>
      <c r="J78" s="21">
        <v>-76</v>
      </c>
      <c r="K78" s="21">
        <v>32606</v>
      </c>
      <c r="L78" s="21">
        <v>76017</v>
      </c>
      <c r="M78" s="21">
        <v>108547</v>
      </c>
      <c r="N78" s="21">
        <v>67962</v>
      </c>
      <c r="O78" s="21">
        <v>34620</v>
      </c>
      <c r="P78" s="21">
        <v>-45348</v>
      </c>
      <c r="Q78" s="21">
        <v>57234</v>
      </c>
      <c r="R78" s="21"/>
      <c r="S78" s="21"/>
      <c r="T78" s="21"/>
      <c r="U78" s="21"/>
      <c r="V78" s="21">
        <v>262999</v>
      </c>
      <c r="W78" s="21">
        <v>950247</v>
      </c>
      <c r="X78" s="21"/>
      <c r="Y78" s="20"/>
      <c r="Z78" s="23">
        <v>1266996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>
        <v>35556</v>
      </c>
      <c r="O81" s="21">
        <v>2214</v>
      </c>
      <c r="P81" s="21">
        <v>-12942</v>
      </c>
      <c r="Q81" s="21">
        <v>24828</v>
      </c>
      <c r="R81" s="21"/>
      <c r="S81" s="21"/>
      <c r="T81" s="21"/>
      <c r="U81" s="21"/>
      <c r="V81" s="21">
        <v>24828</v>
      </c>
      <c r="W81" s="21"/>
      <c r="X81" s="21"/>
      <c r="Y81" s="20"/>
      <c r="Z81" s="23"/>
    </row>
    <row r="82" spans="1:26" ht="12.75" hidden="1">
      <c r="A82" s="39" t="s">
        <v>106</v>
      </c>
      <c r="B82" s="19">
        <v>474527</v>
      </c>
      <c r="C82" s="19"/>
      <c r="D82" s="20">
        <v>1266996</v>
      </c>
      <c r="E82" s="21">
        <v>1266996</v>
      </c>
      <c r="F82" s="21">
        <v>32406</v>
      </c>
      <c r="G82" s="21">
        <v>32406</v>
      </c>
      <c r="H82" s="21">
        <v>32406</v>
      </c>
      <c r="I82" s="21">
        <v>97218</v>
      </c>
      <c r="J82" s="21">
        <v>-76</v>
      </c>
      <c r="K82" s="21">
        <v>32606</v>
      </c>
      <c r="L82" s="21">
        <v>76017</v>
      </c>
      <c r="M82" s="21">
        <v>108547</v>
      </c>
      <c r="N82" s="21">
        <v>32406</v>
      </c>
      <c r="O82" s="21">
        <v>32406</v>
      </c>
      <c r="P82" s="21">
        <v>-32406</v>
      </c>
      <c r="Q82" s="21">
        <v>32406</v>
      </c>
      <c r="R82" s="21"/>
      <c r="S82" s="21"/>
      <c r="T82" s="21"/>
      <c r="U82" s="21"/>
      <c r="V82" s="21">
        <v>238171</v>
      </c>
      <c r="W82" s="21">
        <v>950247</v>
      </c>
      <c r="X82" s="21"/>
      <c r="Y82" s="20"/>
      <c r="Z82" s="23">
        <v>1266996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82957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518677</v>
      </c>
      <c r="H40" s="343">
        <f t="shared" si="9"/>
        <v>95316</v>
      </c>
      <c r="I40" s="343">
        <f t="shared" si="9"/>
        <v>65833</v>
      </c>
      <c r="J40" s="345">
        <f t="shared" si="9"/>
        <v>679826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679826</v>
      </c>
      <c r="X40" s="343">
        <f t="shared" si="9"/>
        <v>0</v>
      </c>
      <c r="Y40" s="345">
        <f t="shared" si="9"/>
        <v>679826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>
        <v>518677</v>
      </c>
      <c r="H49" s="54">
        <v>95316</v>
      </c>
      <c r="I49" s="54">
        <v>65833</v>
      </c>
      <c r="J49" s="53">
        <v>679826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679826</v>
      </c>
      <c r="X49" s="54"/>
      <c r="Y49" s="53">
        <v>679826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518677</v>
      </c>
      <c r="H60" s="219">
        <f t="shared" si="14"/>
        <v>95316</v>
      </c>
      <c r="I60" s="219">
        <f t="shared" si="14"/>
        <v>65833</v>
      </c>
      <c r="J60" s="264">
        <f t="shared" si="14"/>
        <v>679826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679826</v>
      </c>
      <c r="X60" s="219">
        <f t="shared" si="14"/>
        <v>0</v>
      </c>
      <c r="Y60" s="264">
        <f t="shared" si="14"/>
        <v>679826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226651611</v>
      </c>
      <c r="D5" s="153">
        <f>SUM(D6:D8)</f>
        <v>0</v>
      </c>
      <c r="E5" s="154">
        <f t="shared" si="0"/>
        <v>280923349</v>
      </c>
      <c r="F5" s="100">
        <f t="shared" si="0"/>
        <v>280923349</v>
      </c>
      <c r="G5" s="100">
        <f t="shared" si="0"/>
        <v>93792624</v>
      </c>
      <c r="H5" s="100">
        <f t="shared" si="0"/>
        <v>2307208</v>
      </c>
      <c r="I5" s="100">
        <f t="shared" si="0"/>
        <v>8978937</v>
      </c>
      <c r="J5" s="100">
        <f t="shared" si="0"/>
        <v>105078769</v>
      </c>
      <c r="K5" s="100">
        <f t="shared" si="0"/>
        <v>1557714</v>
      </c>
      <c r="L5" s="100">
        <f t="shared" si="0"/>
        <v>6181991</v>
      </c>
      <c r="M5" s="100">
        <f t="shared" si="0"/>
        <v>79401300</v>
      </c>
      <c r="N5" s="100">
        <f t="shared" si="0"/>
        <v>87141005</v>
      </c>
      <c r="O5" s="100">
        <f t="shared" si="0"/>
        <v>1645421</v>
      </c>
      <c r="P5" s="100">
        <f t="shared" si="0"/>
        <v>7029166</v>
      </c>
      <c r="Q5" s="100">
        <f t="shared" si="0"/>
        <v>2503527</v>
      </c>
      <c r="R5" s="100">
        <f t="shared" si="0"/>
        <v>11178114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203397888</v>
      </c>
      <c r="X5" s="100">
        <f t="shared" si="0"/>
        <v>210692511</v>
      </c>
      <c r="Y5" s="100">
        <f t="shared" si="0"/>
        <v>-7294623</v>
      </c>
      <c r="Z5" s="137">
        <f>+IF(X5&lt;&gt;0,+(Y5/X5)*100,0)</f>
        <v>-3.4622127599020356</v>
      </c>
      <c r="AA5" s="153">
        <f>SUM(AA6:AA8)</f>
        <v>280923349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224695220</v>
      </c>
      <c r="D7" s="157"/>
      <c r="E7" s="158">
        <v>280923349</v>
      </c>
      <c r="F7" s="159">
        <v>280923349</v>
      </c>
      <c r="G7" s="159">
        <v>93197905</v>
      </c>
      <c r="H7" s="159">
        <v>1736521</v>
      </c>
      <c r="I7" s="159">
        <v>8510977</v>
      </c>
      <c r="J7" s="159">
        <v>103445403</v>
      </c>
      <c r="K7" s="159">
        <v>1547864</v>
      </c>
      <c r="L7" s="159">
        <v>6010243</v>
      </c>
      <c r="M7" s="159">
        <v>78888355</v>
      </c>
      <c r="N7" s="159">
        <v>86446462</v>
      </c>
      <c r="O7" s="159">
        <v>1340455</v>
      </c>
      <c r="P7" s="159">
        <v>6653171</v>
      </c>
      <c r="Q7" s="159">
        <v>2376255</v>
      </c>
      <c r="R7" s="159">
        <v>10369881</v>
      </c>
      <c r="S7" s="159"/>
      <c r="T7" s="159"/>
      <c r="U7" s="159"/>
      <c r="V7" s="159"/>
      <c r="W7" s="159">
        <v>200261746</v>
      </c>
      <c r="X7" s="159">
        <v>210692511</v>
      </c>
      <c r="Y7" s="159">
        <v>-10430765</v>
      </c>
      <c r="Z7" s="141">
        <v>-4.95</v>
      </c>
      <c r="AA7" s="157">
        <v>280923349</v>
      </c>
    </row>
    <row r="8" spans="1:27" ht="12.75">
      <c r="A8" s="138" t="s">
        <v>77</v>
      </c>
      <c r="B8" s="136"/>
      <c r="C8" s="155">
        <v>1956391</v>
      </c>
      <c r="D8" s="155"/>
      <c r="E8" s="156"/>
      <c r="F8" s="60"/>
      <c r="G8" s="60">
        <v>594719</v>
      </c>
      <c r="H8" s="60">
        <v>570687</v>
      </c>
      <c r="I8" s="60">
        <v>467960</v>
      </c>
      <c r="J8" s="60">
        <v>1633366</v>
      </c>
      <c r="K8" s="60">
        <v>9850</v>
      </c>
      <c r="L8" s="60">
        <v>171748</v>
      </c>
      <c r="M8" s="60">
        <v>512945</v>
      </c>
      <c r="N8" s="60">
        <v>694543</v>
      </c>
      <c r="O8" s="60">
        <v>304966</v>
      </c>
      <c r="P8" s="60">
        <v>375995</v>
      </c>
      <c r="Q8" s="60">
        <v>127272</v>
      </c>
      <c r="R8" s="60">
        <v>808233</v>
      </c>
      <c r="S8" s="60"/>
      <c r="T8" s="60"/>
      <c r="U8" s="60"/>
      <c r="V8" s="60"/>
      <c r="W8" s="60">
        <v>3136142</v>
      </c>
      <c r="X8" s="60"/>
      <c r="Y8" s="60">
        <v>3136142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4863591</v>
      </c>
      <c r="D9" s="153">
        <f>SUM(D10:D14)</f>
        <v>0</v>
      </c>
      <c r="E9" s="154">
        <f t="shared" si="1"/>
        <v>1520908</v>
      </c>
      <c r="F9" s="100">
        <f t="shared" si="1"/>
        <v>1520908</v>
      </c>
      <c r="G9" s="100">
        <f t="shared" si="1"/>
        <v>395387</v>
      </c>
      <c r="H9" s="100">
        <f t="shared" si="1"/>
        <v>413257</v>
      </c>
      <c r="I9" s="100">
        <f t="shared" si="1"/>
        <v>778659</v>
      </c>
      <c r="J9" s="100">
        <f t="shared" si="1"/>
        <v>1587303</v>
      </c>
      <c r="K9" s="100">
        <f t="shared" si="1"/>
        <v>484967</v>
      </c>
      <c r="L9" s="100">
        <f t="shared" si="1"/>
        <v>44621</v>
      </c>
      <c r="M9" s="100">
        <f t="shared" si="1"/>
        <v>77429</v>
      </c>
      <c r="N9" s="100">
        <f t="shared" si="1"/>
        <v>607017</v>
      </c>
      <c r="O9" s="100">
        <f t="shared" si="1"/>
        <v>82481</v>
      </c>
      <c r="P9" s="100">
        <f t="shared" si="1"/>
        <v>148943</v>
      </c>
      <c r="Q9" s="100">
        <f t="shared" si="1"/>
        <v>45225</v>
      </c>
      <c r="R9" s="100">
        <f t="shared" si="1"/>
        <v>276649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2470969</v>
      </c>
      <c r="X9" s="100">
        <f t="shared" si="1"/>
        <v>1140678</v>
      </c>
      <c r="Y9" s="100">
        <f t="shared" si="1"/>
        <v>1330291</v>
      </c>
      <c r="Z9" s="137">
        <f>+IF(X9&lt;&gt;0,+(Y9/X9)*100,0)</f>
        <v>116.62283308698862</v>
      </c>
      <c r="AA9" s="153">
        <f>SUM(AA10:AA14)</f>
        <v>1520908</v>
      </c>
    </row>
    <row r="10" spans="1:27" ht="12.75">
      <c r="A10" s="138" t="s">
        <v>79</v>
      </c>
      <c r="B10" s="136"/>
      <c r="C10" s="155">
        <v>350000</v>
      </c>
      <c r="D10" s="155"/>
      <c r="E10" s="156">
        <v>1520908</v>
      </c>
      <c r="F10" s="60">
        <v>1520908</v>
      </c>
      <c r="G10" s="60">
        <v>59516</v>
      </c>
      <c r="H10" s="60">
        <v>71393</v>
      </c>
      <c r="I10" s="60">
        <v>110501</v>
      </c>
      <c r="J10" s="60">
        <v>241410</v>
      </c>
      <c r="K10" s="60">
        <v>115630</v>
      </c>
      <c r="L10" s="60">
        <v>41871</v>
      </c>
      <c r="M10" s="60">
        <v>76164</v>
      </c>
      <c r="N10" s="60">
        <v>233665</v>
      </c>
      <c r="O10" s="60">
        <v>81216</v>
      </c>
      <c r="P10" s="60">
        <v>101566</v>
      </c>
      <c r="Q10" s="60">
        <v>36667</v>
      </c>
      <c r="R10" s="60">
        <v>219449</v>
      </c>
      <c r="S10" s="60"/>
      <c r="T10" s="60"/>
      <c r="U10" s="60"/>
      <c r="V10" s="60"/>
      <c r="W10" s="60">
        <v>694524</v>
      </c>
      <c r="X10" s="60">
        <v>1140678</v>
      </c>
      <c r="Y10" s="60">
        <v>-446154</v>
      </c>
      <c r="Z10" s="140">
        <v>-39.11</v>
      </c>
      <c r="AA10" s="155">
        <v>1520908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>
        <v>2750</v>
      </c>
      <c r="M11" s="60">
        <v>1265</v>
      </c>
      <c r="N11" s="60">
        <v>4015</v>
      </c>
      <c r="O11" s="60">
        <v>1265</v>
      </c>
      <c r="P11" s="60">
        <v>47377</v>
      </c>
      <c r="Q11" s="60">
        <v>8558</v>
      </c>
      <c r="R11" s="60">
        <v>57200</v>
      </c>
      <c r="S11" s="60"/>
      <c r="T11" s="60"/>
      <c r="U11" s="60"/>
      <c r="V11" s="60"/>
      <c r="W11" s="60">
        <v>61215</v>
      </c>
      <c r="X11" s="60"/>
      <c r="Y11" s="60">
        <v>61215</v>
      </c>
      <c r="Z11" s="140">
        <v>0</v>
      </c>
      <c r="AA11" s="155"/>
    </row>
    <row r="12" spans="1:27" ht="12.75">
      <c r="A12" s="138" t="s">
        <v>81</v>
      </c>
      <c r="B12" s="136"/>
      <c r="C12" s="155">
        <v>4513591</v>
      </c>
      <c r="D12" s="155"/>
      <c r="E12" s="156"/>
      <c r="F12" s="60"/>
      <c r="G12" s="60">
        <v>335871</v>
      </c>
      <c r="H12" s="60">
        <v>341864</v>
      </c>
      <c r="I12" s="60">
        <v>668158</v>
      </c>
      <c r="J12" s="60">
        <v>1345893</v>
      </c>
      <c r="K12" s="60">
        <v>369337</v>
      </c>
      <c r="L12" s="60"/>
      <c r="M12" s="60"/>
      <c r="N12" s="60">
        <v>369337</v>
      </c>
      <c r="O12" s="60"/>
      <c r="P12" s="60"/>
      <c r="Q12" s="60"/>
      <c r="R12" s="60"/>
      <c r="S12" s="60"/>
      <c r="T12" s="60"/>
      <c r="U12" s="60"/>
      <c r="V12" s="60"/>
      <c r="W12" s="60">
        <v>1715230</v>
      </c>
      <c r="X12" s="60"/>
      <c r="Y12" s="60">
        <v>1715230</v>
      </c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153823355</v>
      </c>
      <c r="D15" s="153">
        <f>SUM(D16:D18)</f>
        <v>0</v>
      </c>
      <c r="E15" s="154">
        <f t="shared" si="2"/>
        <v>119269851</v>
      </c>
      <c r="F15" s="100">
        <f t="shared" si="2"/>
        <v>119269851</v>
      </c>
      <c r="G15" s="100">
        <f t="shared" si="2"/>
        <v>32660097</v>
      </c>
      <c r="H15" s="100">
        <f t="shared" si="2"/>
        <v>101329</v>
      </c>
      <c r="I15" s="100">
        <f t="shared" si="2"/>
        <v>111547</v>
      </c>
      <c r="J15" s="100">
        <f t="shared" si="2"/>
        <v>32872973</v>
      </c>
      <c r="K15" s="100">
        <f t="shared" si="2"/>
        <v>4129383</v>
      </c>
      <c r="L15" s="100">
        <f t="shared" si="2"/>
        <v>250940</v>
      </c>
      <c r="M15" s="100">
        <f t="shared" si="2"/>
        <v>189299</v>
      </c>
      <c r="N15" s="100">
        <f t="shared" si="2"/>
        <v>4569622</v>
      </c>
      <c r="O15" s="100">
        <f t="shared" si="2"/>
        <v>19010822</v>
      </c>
      <c r="P15" s="100">
        <f t="shared" si="2"/>
        <v>236178</v>
      </c>
      <c r="Q15" s="100">
        <f t="shared" si="2"/>
        <v>54760169</v>
      </c>
      <c r="R15" s="100">
        <f t="shared" si="2"/>
        <v>74007169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111449764</v>
      </c>
      <c r="X15" s="100">
        <f t="shared" si="2"/>
        <v>89452386</v>
      </c>
      <c r="Y15" s="100">
        <f t="shared" si="2"/>
        <v>21997378</v>
      </c>
      <c r="Z15" s="137">
        <f>+IF(X15&lt;&gt;0,+(Y15/X15)*100,0)</f>
        <v>24.59115847396178</v>
      </c>
      <c r="AA15" s="153">
        <f>SUM(AA16:AA18)</f>
        <v>119269851</v>
      </c>
    </row>
    <row r="16" spans="1:27" ht="12.75">
      <c r="A16" s="138" t="s">
        <v>85</v>
      </c>
      <c r="B16" s="136"/>
      <c r="C16" s="155"/>
      <c r="D16" s="155"/>
      <c r="E16" s="156">
        <v>2742851</v>
      </c>
      <c r="F16" s="60">
        <v>2742851</v>
      </c>
      <c r="G16" s="60">
        <v>121097</v>
      </c>
      <c r="H16" s="60">
        <v>101329</v>
      </c>
      <c r="I16" s="60">
        <v>111547</v>
      </c>
      <c r="J16" s="60">
        <v>333973</v>
      </c>
      <c r="K16" s="60">
        <v>129383</v>
      </c>
      <c r="L16" s="60">
        <v>2500</v>
      </c>
      <c r="M16" s="60"/>
      <c r="N16" s="60">
        <v>131883</v>
      </c>
      <c r="O16" s="60">
        <v>140172</v>
      </c>
      <c r="P16" s="60">
        <v>13160</v>
      </c>
      <c r="Q16" s="60">
        <v>54597069</v>
      </c>
      <c r="R16" s="60">
        <v>54750401</v>
      </c>
      <c r="S16" s="60"/>
      <c r="T16" s="60"/>
      <c r="U16" s="60"/>
      <c r="V16" s="60"/>
      <c r="W16" s="60">
        <v>55216257</v>
      </c>
      <c r="X16" s="60">
        <v>2057139</v>
      </c>
      <c r="Y16" s="60">
        <v>53159118</v>
      </c>
      <c r="Z16" s="140">
        <v>2584.13</v>
      </c>
      <c r="AA16" s="155">
        <v>2742851</v>
      </c>
    </row>
    <row r="17" spans="1:27" ht="12.75">
      <c r="A17" s="138" t="s">
        <v>86</v>
      </c>
      <c r="B17" s="136"/>
      <c r="C17" s="155">
        <v>153823355</v>
      </c>
      <c r="D17" s="155"/>
      <c r="E17" s="156">
        <v>116527000</v>
      </c>
      <c r="F17" s="60">
        <v>116527000</v>
      </c>
      <c r="G17" s="60">
        <v>32539000</v>
      </c>
      <c r="H17" s="60"/>
      <c r="I17" s="60"/>
      <c r="J17" s="60">
        <v>32539000</v>
      </c>
      <c r="K17" s="60">
        <v>4000000</v>
      </c>
      <c r="L17" s="60">
        <v>248440</v>
      </c>
      <c r="M17" s="60">
        <v>189299</v>
      </c>
      <c r="N17" s="60">
        <v>4437739</v>
      </c>
      <c r="O17" s="60">
        <v>18870650</v>
      </c>
      <c r="P17" s="60">
        <v>223018</v>
      </c>
      <c r="Q17" s="60">
        <v>163100</v>
      </c>
      <c r="R17" s="60">
        <v>19256768</v>
      </c>
      <c r="S17" s="60"/>
      <c r="T17" s="60"/>
      <c r="U17" s="60"/>
      <c r="V17" s="60"/>
      <c r="W17" s="60">
        <v>56233507</v>
      </c>
      <c r="X17" s="60">
        <v>87395247</v>
      </c>
      <c r="Y17" s="60">
        <v>-31161740</v>
      </c>
      <c r="Z17" s="140">
        <v>-35.66</v>
      </c>
      <c r="AA17" s="155">
        <v>116527000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474527</v>
      </c>
      <c r="D19" s="153">
        <f>SUM(D20:D23)</f>
        <v>0</v>
      </c>
      <c r="E19" s="154">
        <f t="shared" si="3"/>
        <v>15417000</v>
      </c>
      <c r="F19" s="100">
        <f t="shared" si="3"/>
        <v>15417000</v>
      </c>
      <c r="G19" s="100">
        <f t="shared" si="3"/>
        <v>10000000</v>
      </c>
      <c r="H19" s="100">
        <f t="shared" si="3"/>
        <v>0</v>
      </c>
      <c r="I19" s="100">
        <f t="shared" si="3"/>
        <v>0</v>
      </c>
      <c r="J19" s="100">
        <f t="shared" si="3"/>
        <v>10000000</v>
      </c>
      <c r="K19" s="100">
        <f t="shared" si="3"/>
        <v>0</v>
      </c>
      <c r="L19" s="100">
        <f t="shared" si="3"/>
        <v>32606</v>
      </c>
      <c r="M19" s="100">
        <f t="shared" si="3"/>
        <v>32404</v>
      </c>
      <c r="N19" s="100">
        <f t="shared" si="3"/>
        <v>65010</v>
      </c>
      <c r="O19" s="100">
        <f t="shared" si="3"/>
        <v>32406</v>
      </c>
      <c r="P19" s="100">
        <f t="shared" si="3"/>
        <v>32406</v>
      </c>
      <c r="Q19" s="100">
        <f t="shared" si="3"/>
        <v>32406</v>
      </c>
      <c r="R19" s="100">
        <f t="shared" si="3"/>
        <v>97218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10162228</v>
      </c>
      <c r="X19" s="100">
        <f t="shared" si="3"/>
        <v>11562750</v>
      </c>
      <c r="Y19" s="100">
        <f t="shared" si="3"/>
        <v>-1400522</v>
      </c>
      <c r="Z19" s="137">
        <f>+IF(X19&lt;&gt;0,+(Y19/X19)*100,0)</f>
        <v>-12.112360813820242</v>
      </c>
      <c r="AA19" s="153">
        <f>SUM(AA20:AA23)</f>
        <v>15417000</v>
      </c>
    </row>
    <row r="20" spans="1:27" ht="12.75">
      <c r="A20" s="138" t="s">
        <v>89</v>
      </c>
      <c r="B20" s="136"/>
      <c r="C20" s="155"/>
      <c r="D20" s="155"/>
      <c r="E20" s="156">
        <v>14000000</v>
      </c>
      <c r="F20" s="60">
        <v>14000000</v>
      </c>
      <c r="G20" s="60">
        <v>10000000</v>
      </c>
      <c r="H20" s="60"/>
      <c r="I20" s="60"/>
      <c r="J20" s="60">
        <v>10000000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10000000</v>
      </c>
      <c r="X20" s="60">
        <v>10500003</v>
      </c>
      <c r="Y20" s="60">
        <v>-500003</v>
      </c>
      <c r="Z20" s="140">
        <v>-4.76</v>
      </c>
      <c r="AA20" s="155">
        <v>14000000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>
        <v>150000</v>
      </c>
      <c r="F22" s="159">
        <v>150000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112500</v>
      </c>
      <c r="Y22" s="159">
        <v>-112500</v>
      </c>
      <c r="Z22" s="141">
        <v>-100</v>
      </c>
      <c r="AA22" s="157">
        <v>150000</v>
      </c>
    </row>
    <row r="23" spans="1:27" ht="12.75">
      <c r="A23" s="138" t="s">
        <v>92</v>
      </c>
      <c r="B23" s="136"/>
      <c r="C23" s="155">
        <v>474527</v>
      </c>
      <c r="D23" s="155"/>
      <c r="E23" s="156">
        <v>1267000</v>
      </c>
      <c r="F23" s="60">
        <v>1267000</v>
      </c>
      <c r="G23" s="60"/>
      <c r="H23" s="60"/>
      <c r="I23" s="60"/>
      <c r="J23" s="60"/>
      <c r="K23" s="60"/>
      <c r="L23" s="60">
        <v>32606</v>
      </c>
      <c r="M23" s="60">
        <v>32404</v>
      </c>
      <c r="N23" s="60">
        <v>65010</v>
      </c>
      <c r="O23" s="60">
        <v>32406</v>
      </c>
      <c r="P23" s="60">
        <v>32406</v>
      </c>
      <c r="Q23" s="60">
        <v>32406</v>
      </c>
      <c r="R23" s="60">
        <v>97218</v>
      </c>
      <c r="S23" s="60"/>
      <c r="T23" s="60"/>
      <c r="U23" s="60"/>
      <c r="V23" s="60"/>
      <c r="W23" s="60">
        <v>162228</v>
      </c>
      <c r="X23" s="60">
        <v>950247</v>
      </c>
      <c r="Y23" s="60">
        <v>-788019</v>
      </c>
      <c r="Z23" s="140">
        <v>-82.93</v>
      </c>
      <c r="AA23" s="155">
        <v>1267000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3000000</v>
      </c>
      <c r="F24" s="100">
        <v>3000000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2250000</v>
      </c>
      <c r="Y24" s="100">
        <v>-2250000</v>
      </c>
      <c r="Z24" s="137">
        <v>-100</v>
      </c>
      <c r="AA24" s="153">
        <v>3000000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385813084</v>
      </c>
      <c r="D25" s="168">
        <f>+D5+D9+D15+D19+D24</f>
        <v>0</v>
      </c>
      <c r="E25" s="169">
        <f t="shared" si="4"/>
        <v>420131108</v>
      </c>
      <c r="F25" s="73">
        <f t="shared" si="4"/>
        <v>420131108</v>
      </c>
      <c r="G25" s="73">
        <f t="shared" si="4"/>
        <v>136848108</v>
      </c>
      <c r="H25" s="73">
        <f t="shared" si="4"/>
        <v>2821794</v>
      </c>
      <c r="I25" s="73">
        <f t="shared" si="4"/>
        <v>9869143</v>
      </c>
      <c r="J25" s="73">
        <f t="shared" si="4"/>
        <v>149539045</v>
      </c>
      <c r="K25" s="73">
        <f t="shared" si="4"/>
        <v>6172064</v>
      </c>
      <c r="L25" s="73">
        <f t="shared" si="4"/>
        <v>6510158</v>
      </c>
      <c r="M25" s="73">
        <f t="shared" si="4"/>
        <v>79700432</v>
      </c>
      <c r="N25" s="73">
        <f t="shared" si="4"/>
        <v>92382654</v>
      </c>
      <c r="O25" s="73">
        <f t="shared" si="4"/>
        <v>20771130</v>
      </c>
      <c r="P25" s="73">
        <f t="shared" si="4"/>
        <v>7446693</v>
      </c>
      <c r="Q25" s="73">
        <f t="shared" si="4"/>
        <v>57341327</v>
      </c>
      <c r="R25" s="73">
        <f t="shared" si="4"/>
        <v>85559150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327480849</v>
      </c>
      <c r="X25" s="73">
        <f t="shared" si="4"/>
        <v>315098325</v>
      </c>
      <c r="Y25" s="73">
        <f t="shared" si="4"/>
        <v>12382524</v>
      </c>
      <c r="Z25" s="170">
        <f>+IF(X25&lt;&gt;0,+(Y25/X25)*100,0)</f>
        <v>3.929733361800638</v>
      </c>
      <c r="AA25" s="168">
        <f>+AA5+AA9+AA15+AA19+AA24</f>
        <v>420131108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131392265</v>
      </c>
      <c r="D28" s="153">
        <f>SUM(D29:D31)</f>
        <v>0</v>
      </c>
      <c r="E28" s="154">
        <f t="shared" si="5"/>
        <v>314676833</v>
      </c>
      <c r="F28" s="100">
        <f t="shared" si="5"/>
        <v>314676833</v>
      </c>
      <c r="G28" s="100">
        <f t="shared" si="5"/>
        <v>14193673</v>
      </c>
      <c r="H28" s="100">
        <f t="shared" si="5"/>
        <v>19164824</v>
      </c>
      <c r="I28" s="100">
        <f t="shared" si="5"/>
        <v>26015509</v>
      </c>
      <c r="J28" s="100">
        <f t="shared" si="5"/>
        <v>59374006</v>
      </c>
      <c r="K28" s="100">
        <f t="shared" si="5"/>
        <v>2303535</v>
      </c>
      <c r="L28" s="100">
        <f t="shared" si="5"/>
        <v>7074347</v>
      </c>
      <c r="M28" s="100">
        <f t="shared" si="5"/>
        <v>9700020</v>
      </c>
      <c r="N28" s="100">
        <f t="shared" si="5"/>
        <v>19077902</v>
      </c>
      <c r="O28" s="100">
        <f t="shared" si="5"/>
        <v>2333093</v>
      </c>
      <c r="P28" s="100">
        <f t="shared" si="5"/>
        <v>4772488</v>
      </c>
      <c r="Q28" s="100">
        <f t="shared" si="5"/>
        <v>4313145</v>
      </c>
      <c r="R28" s="100">
        <f t="shared" si="5"/>
        <v>11418726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89870634</v>
      </c>
      <c r="X28" s="100">
        <f t="shared" si="5"/>
        <v>236007306</v>
      </c>
      <c r="Y28" s="100">
        <f t="shared" si="5"/>
        <v>-146136672</v>
      </c>
      <c r="Z28" s="137">
        <f>+IF(X28&lt;&gt;0,+(Y28/X28)*100,0)</f>
        <v>-61.92040173535983</v>
      </c>
      <c r="AA28" s="153">
        <f>SUM(AA29:AA31)</f>
        <v>314676833</v>
      </c>
    </row>
    <row r="29" spans="1:27" ht="12.75">
      <c r="A29" s="138" t="s">
        <v>75</v>
      </c>
      <c r="B29" s="136"/>
      <c r="C29" s="155">
        <v>49769892</v>
      </c>
      <c r="D29" s="155"/>
      <c r="E29" s="156">
        <v>11166800</v>
      </c>
      <c r="F29" s="60">
        <v>11166800</v>
      </c>
      <c r="G29" s="60">
        <v>7000</v>
      </c>
      <c r="H29" s="60">
        <v>408318</v>
      </c>
      <c r="I29" s="60">
        <v>459839</v>
      </c>
      <c r="J29" s="60">
        <v>875157</v>
      </c>
      <c r="K29" s="60">
        <v>692534</v>
      </c>
      <c r="L29" s="60">
        <v>419979</v>
      </c>
      <c r="M29" s="60">
        <v>931370</v>
      </c>
      <c r="N29" s="60">
        <v>2043883</v>
      </c>
      <c r="O29" s="60">
        <v>162330</v>
      </c>
      <c r="P29" s="60">
        <v>406574</v>
      </c>
      <c r="Q29" s="60">
        <v>110602</v>
      </c>
      <c r="R29" s="60">
        <v>679506</v>
      </c>
      <c r="S29" s="60"/>
      <c r="T29" s="60"/>
      <c r="U29" s="60"/>
      <c r="V29" s="60"/>
      <c r="W29" s="60">
        <v>3598546</v>
      </c>
      <c r="X29" s="60">
        <v>8375103</v>
      </c>
      <c r="Y29" s="60">
        <v>-4776557</v>
      </c>
      <c r="Z29" s="140">
        <v>-57.03</v>
      </c>
      <c r="AA29" s="155">
        <v>11166800</v>
      </c>
    </row>
    <row r="30" spans="1:27" ht="12.75">
      <c r="A30" s="138" t="s">
        <v>76</v>
      </c>
      <c r="B30" s="136"/>
      <c r="C30" s="157">
        <v>41134136</v>
      </c>
      <c r="D30" s="157"/>
      <c r="E30" s="158">
        <v>303510033</v>
      </c>
      <c r="F30" s="159">
        <v>303510033</v>
      </c>
      <c r="G30" s="159">
        <v>3043817</v>
      </c>
      <c r="H30" s="159">
        <v>8552652</v>
      </c>
      <c r="I30" s="159">
        <v>11342190</v>
      </c>
      <c r="J30" s="159">
        <v>22938659</v>
      </c>
      <c r="K30" s="159">
        <v>862222</v>
      </c>
      <c r="L30" s="159">
        <v>2344229</v>
      </c>
      <c r="M30" s="159">
        <v>3231799</v>
      </c>
      <c r="N30" s="159">
        <v>6438250</v>
      </c>
      <c r="O30" s="159">
        <v>2134413</v>
      </c>
      <c r="P30" s="159">
        <v>1509232</v>
      </c>
      <c r="Q30" s="159">
        <v>1260251</v>
      </c>
      <c r="R30" s="159">
        <v>4903896</v>
      </c>
      <c r="S30" s="159"/>
      <c r="T30" s="159"/>
      <c r="U30" s="159"/>
      <c r="V30" s="159"/>
      <c r="W30" s="159">
        <v>34280805</v>
      </c>
      <c r="X30" s="159">
        <v>227632203</v>
      </c>
      <c r="Y30" s="159">
        <v>-193351398</v>
      </c>
      <c r="Z30" s="141">
        <v>-84.94</v>
      </c>
      <c r="AA30" s="157">
        <v>303510033</v>
      </c>
    </row>
    <row r="31" spans="1:27" ht="12.75">
      <c r="A31" s="138" t="s">
        <v>77</v>
      </c>
      <c r="B31" s="136"/>
      <c r="C31" s="155">
        <v>40488237</v>
      </c>
      <c r="D31" s="155"/>
      <c r="E31" s="156"/>
      <c r="F31" s="60"/>
      <c r="G31" s="60">
        <v>11142856</v>
      </c>
      <c r="H31" s="60">
        <v>10203854</v>
      </c>
      <c r="I31" s="60">
        <v>14213480</v>
      </c>
      <c r="J31" s="60">
        <v>35560190</v>
      </c>
      <c r="K31" s="60">
        <v>748779</v>
      </c>
      <c r="L31" s="60">
        <v>4310139</v>
      </c>
      <c r="M31" s="60">
        <v>5536851</v>
      </c>
      <c r="N31" s="60">
        <v>10595769</v>
      </c>
      <c r="O31" s="60">
        <v>36350</v>
      </c>
      <c r="P31" s="60">
        <v>2856682</v>
      </c>
      <c r="Q31" s="60">
        <v>2942292</v>
      </c>
      <c r="R31" s="60">
        <v>5835324</v>
      </c>
      <c r="S31" s="60"/>
      <c r="T31" s="60"/>
      <c r="U31" s="60"/>
      <c r="V31" s="60"/>
      <c r="W31" s="60">
        <v>51991283</v>
      </c>
      <c r="X31" s="60"/>
      <c r="Y31" s="60">
        <v>51991283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49616450</v>
      </c>
      <c r="D32" s="153">
        <f>SUM(D33:D37)</f>
        <v>0</v>
      </c>
      <c r="E32" s="154">
        <f t="shared" si="6"/>
        <v>15432400</v>
      </c>
      <c r="F32" s="100">
        <f t="shared" si="6"/>
        <v>15432400</v>
      </c>
      <c r="G32" s="100">
        <f t="shared" si="6"/>
        <v>3293168</v>
      </c>
      <c r="H32" s="100">
        <f t="shared" si="6"/>
        <v>426568</v>
      </c>
      <c r="I32" s="100">
        <f t="shared" si="6"/>
        <v>4884957</v>
      </c>
      <c r="J32" s="100">
        <f t="shared" si="6"/>
        <v>8604693</v>
      </c>
      <c r="K32" s="100">
        <f t="shared" si="6"/>
        <v>1019288</v>
      </c>
      <c r="L32" s="100">
        <f t="shared" si="6"/>
        <v>2985400</v>
      </c>
      <c r="M32" s="100">
        <f t="shared" si="6"/>
        <v>1733773</v>
      </c>
      <c r="N32" s="100">
        <f t="shared" si="6"/>
        <v>5738461</v>
      </c>
      <c r="O32" s="100">
        <f t="shared" si="6"/>
        <v>3622044</v>
      </c>
      <c r="P32" s="100">
        <f t="shared" si="6"/>
        <v>1214009</v>
      </c>
      <c r="Q32" s="100">
        <f t="shared" si="6"/>
        <v>5670847</v>
      </c>
      <c r="R32" s="100">
        <f t="shared" si="6"/>
        <v>10506900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24850054</v>
      </c>
      <c r="X32" s="100">
        <f t="shared" si="6"/>
        <v>4598631</v>
      </c>
      <c r="Y32" s="100">
        <f t="shared" si="6"/>
        <v>20251423</v>
      </c>
      <c r="Z32" s="137">
        <f>+IF(X32&lt;&gt;0,+(Y32/X32)*100,0)</f>
        <v>440.37938682186063</v>
      </c>
      <c r="AA32" s="153">
        <f>SUM(AA33:AA37)</f>
        <v>15432400</v>
      </c>
    </row>
    <row r="33" spans="1:27" ht="12.75">
      <c r="A33" s="138" t="s">
        <v>79</v>
      </c>
      <c r="B33" s="136"/>
      <c r="C33" s="155">
        <v>10530531</v>
      </c>
      <c r="D33" s="155"/>
      <c r="E33" s="156">
        <v>10417000</v>
      </c>
      <c r="F33" s="60">
        <v>10417000</v>
      </c>
      <c r="G33" s="60">
        <v>662676</v>
      </c>
      <c r="H33" s="60">
        <v>405439</v>
      </c>
      <c r="I33" s="60">
        <v>4866235</v>
      </c>
      <c r="J33" s="60">
        <v>5934350</v>
      </c>
      <c r="K33" s="60">
        <v>1019288</v>
      </c>
      <c r="L33" s="60">
        <v>2344967</v>
      </c>
      <c r="M33" s="60">
        <v>1690191</v>
      </c>
      <c r="N33" s="60">
        <v>5054446</v>
      </c>
      <c r="O33" s="60">
        <v>1598938</v>
      </c>
      <c r="P33" s="60">
        <v>588735</v>
      </c>
      <c r="Q33" s="60">
        <v>3193426</v>
      </c>
      <c r="R33" s="60">
        <v>5381099</v>
      </c>
      <c r="S33" s="60"/>
      <c r="T33" s="60"/>
      <c r="U33" s="60"/>
      <c r="V33" s="60"/>
      <c r="W33" s="60">
        <v>16369895</v>
      </c>
      <c r="X33" s="60">
        <v>837081</v>
      </c>
      <c r="Y33" s="60">
        <v>15532814</v>
      </c>
      <c r="Z33" s="140">
        <v>1855.59</v>
      </c>
      <c r="AA33" s="155">
        <v>10417000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>
        <v>2630492</v>
      </c>
      <c r="H34" s="60"/>
      <c r="I34" s="60"/>
      <c r="J34" s="60">
        <v>2630492</v>
      </c>
      <c r="K34" s="60"/>
      <c r="L34" s="60">
        <v>633143</v>
      </c>
      <c r="M34" s="60">
        <v>37017</v>
      </c>
      <c r="N34" s="60">
        <v>670160</v>
      </c>
      <c r="O34" s="60">
        <v>1677526</v>
      </c>
      <c r="P34" s="60">
        <v>617369</v>
      </c>
      <c r="Q34" s="60">
        <v>2477421</v>
      </c>
      <c r="R34" s="60">
        <v>4772316</v>
      </c>
      <c r="S34" s="60"/>
      <c r="T34" s="60"/>
      <c r="U34" s="60"/>
      <c r="V34" s="60"/>
      <c r="W34" s="60">
        <v>8072968</v>
      </c>
      <c r="X34" s="60"/>
      <c r="Y34" s="60">
        <v>8072968</v>
      </c>
      <c r="Z34" s="140">
        <v>0</v>
      </c>
      <c r="AA34" s="155"/>
    </row>
    <row r="35" spans="1:27" ht="12.75">
      <c r="A35" s="138" t="s">
        <v>81</v>
      </c>
      <c r="B35" s="136"/>
      <c r="C35" s="155">
        <v>30376559</v>
      </c>
      <c r="D35" s="155"/>
      <c r="E35" s="156">
        <v>1545000</v>
      </c>
      <c r="F35" s="60">
        <v>1545000</v>
      </c>
      <c r="G35" s="60"/>
      <c r="H35" s="60"/>
      <c r="I35" s="60"/>
      <c r="J35" s="60"/>
      <c r="K35" s="60"/>
      <c r="L35" s="60"/>
      <c r="M35" s="60">
        <v>6565</v>
      </c>
      <c r="N35" s="60">
        <v>6565</v>
      </c>
      <c r="O35" s="60">
        <v>345580</v>
      </c>
      <c r="P35" s="60"/>
      <c r="Q35" s="60"/>
      <c r="R35" s="60">
        <v>345580</v>
      </c>
      <c r="S35" s="60"/>
      <c r="T35" s="60"/>
      <c r="U35" s="60"/>
      <c r="V35" s="60"/>
      <c r="W35" s="60">
        <v>352145</v>
      </c>
      <c r="X35" s="60">
        <v>1158750</v>
      </c>
      <c r="Y35" s="60">
        <v>-806605</v>
      </c>
      <c r="Z35" s="140">
        <v>-69.61</v>
      </c>
      <c r="AA35" s="155">
        <v>1545000</v>
      </c>
    </row>
    <row r="36" spans="1:27" ht="12.75">
      <c r="A36" s="138" t="s">
        <v>82</v>
      </c>
      <c r="B36" s="136"/>
      <c r="C36" s="155">
        <v>8709360</v>
      </c>
      <c r="D36" s="155"/>
      <c r="E36" s="156">
        <v>3470400</v>
      </c>
      <c r="F36" s="60">
        <v>3470400</v>
      </c>
      <c r="G36" s="60"/>
      <c r="H36" s="60">
        <v>1368</v>
      </c>
      <c r="I36" s="60">
        <v>18722</v>
      </c>
      <c r="J36" s="60">
        <v>20090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20090</v>
      </c>
      <c r="X36" s="60">
        <v>2602800</v>
      </c>
      <c r="Y36" s="60">
        <v>-2582710</v>
      </c>
      <c r="Z36" s="140">
        <v>-99.23</v>
      </c>
      <c r="AA36" s="155">
        <v>3470400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>
        <v>19761</v>
      </c>
      <c r="I37" s="159"/>
      <c r="J37" s="159">
        <v>19761</v>
      </c>
      <c r="K37" s="159"/>
      <c r="L37" s="159">
        <v>7290</v>
      </c>
      <c r="M37" s="159"/>
      <c r="N37" s="159">
        <v>7290</v>
      </c>
      <c r="O37" s="159"/>
      <c r="P37" s="159">
        <v>7905</v>
      </c>
      <c r="Q37" s="159"/>
      <c r="R37" s="159">
        <v>7905</v>
      </c>
      <c r="S37" s="159"/>
      <c r="T37" s="159"/>
      <c r="U37" s="159"/>
      <c r="V37" s="159"/>
      <c r="W37" s="159">
        <v>34956</v>
      </c>
      <c r="X37" s="159"/>
      <c r="Y37" s="159">
        <v>34956</v>
      </c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160330544</v>
      </c>
      <c r="D38" s="153">
        <f>SUM(D39:D41)</f>
        <v>0</v>
      </c>
      <c r="E38" s="154">
        <f t="shared" si="7"/>
        <v>68769549</v>
      </c>
      <c r="F38" s="100">
        <f t="shared" si="7"/>
        <v>68769549</v>
      </c>
      <c r="G38" s="100">
        <f t="shared" si="7"/>
        <v>0</v>
      </c>
      <c r="H38" s="100">
        <f t="shared" si="7"/>
        <v>2234057</v>
      </c>
      <c r="I38" s="100">
        <f t="shared" si="7"/>
        <v>1292283</v>
      </c>
      <c r="J38" s="100">
        <f t="shared" si="7"/>
        <v>3526340</v>
      </c>
      <c r="K38" s="100">
        <f t="shared" si="7"/>
        <v>5888701</v>
      </c>
      <c r="L38" s="100">
        <f t="shared" si="7"/>
        <v>289258</v>
      </c>
      <c r="M38" s="100">
        <f t="shared" si="7"/>
        <v>2397571</v>
      </c>
      <c r="N38" s="100">
        <f t="shared" si="7"/>
        <v>8575530</v>
      </c>
      <c r="O38" s="100">
        <f t="shared" si="7"/>
        <v>1018565</v>
      </c>
      <c r="P38" s="100">
        <f t="shared" si="7"/>
        <v>1486109</v>
      </c>
      <c r="Q38" s="100">
        <f t="shared" si="7"/>
        <v>2794460</v>
      </c>
      <c r="R38" s="100">
        <f t="shared" si="7"/>
        <v>5299134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17401004</v>
      </c>
      <c r="X38" s="100">
        <f t="shared" si="7"/>
        <v>51577164</v>
      </c>
      <c r="Y38" s="100">
        <f t="shared" si="7"/>
        <v>-34176160</v>
      </c>
      <c r="Z38" s="137">
        <f>+IF(X38&lt;&gt;0,+(Y38/X38)*100,0)</f>
        <v>-66.26219308994965</v>
      </c>
      <c r="AA38" s="153">
        <f>SUM(AA39:AA41)</f>
        <v>68769549</v>
      </c>
    </row>
    <row r="39" spans="1:27" ht="12.75">
      <c r="A39" s="138" t="s">
        <v>85</v>
      </c>
      <c r="B39" s="136"/>
      <c r="C39" s="155">
        <v>16890227</v>
      </c>
      <c r="D39" s="155"/>
      <c r="E39" s="156">
        <v>24787500</v>
      </c>
      <c r="F39" s="60">
        <v>24787500</v>
      </c>
      <c r="G39" s="60"/>
      <c r="H39" s="60">
        <v>1696503</v>
      </c>
      <c r="I39" s="60">
        <v>1201319</v>
      </c>
      <c r="J39" s="60">
        <v>2897822</v>
      </c>
      <c r="K39" s="60">
        <v>3910949</v>
      </c>
      <c r="L39" s="60">
        <v>248156</v>
      </c>
      <c r="M39" s="60">
        <v>1083875</v>
      </c>
      <c r="N39" s="60">
        <v>5242980</v>
      </c>
      <c r="O39" s="60">
        <v>177518</v>
      </c>
      <c r="P39" s="60">
        <v>506285</v>
      </c>
      <c r="Q39" s="60">
        <v>1028356</v>
      </c>
      <c r="R39" s="60">
        <v>1712159</v>
      </c>
      <c r="S39" s="60"/>
      <c r="T39" s="60"/>
      <c r="U39" s="60"/>
      <c r="V39" s="60"/>
      <c r="W39" s="60">
        <v>9852961</v>
      </c>
      <c r="X39" s="60">
        <v>18590625</v>
      </c>
      <c r="Y39" s="60">
        <v>-8737664</v>
      </c>
      <c r="Z39" s="140">
        <v>-47</v>
      </c>
      <c r="AA39" s="155">
        <v>24787500</v>
      </c>
    </row>
    <row r="40" spans="1:27" ht="12.75">
      <c r="A40" s="138" t="s">
        <v>86</v>
      </c>
      <c r="B40" s="136"/>
      <c r="C40" s="155">
        <v>141224090</v>
      </c>
      <c r="D40" s="155"/>
      <c r="E40" s="156">
        <v>42750949</v>
      </c>
      <c r="F40" s="60">
        <v>42750949</v>
      </c>
      <c r="G40" s="60"/>
      <c r="H40" s="60">
        <v>537554</v>
      </c>
      <c r="I40" s="60">
        <v>84808</v>
      </c>
      <c r="J40" s="60">
        <v>622362</v>
      </c>
      <c r="K40" s="60">
        <v>1955024</v>
      </c>
      <c r="L40" s="60">
        <v>39485</v>
      </c>
      <c r="M40" s="60">
        <v>1048362</v>
      </c>
      <c r="N40" s="60">
        <v>3042871</v>
      </c>
      <c r="O40" s="60">
        <v>639047</v>
      </c>
      <c r="P40" s="60">
        <v>977079</v>
      </c>
      <c r="Q40" s="60">
        <v>1736904</v>
      </c>
      <c r="R40" s="60">
        <v>3353030</v>
      </c>
      <c r="S40" s="60"/>
      <c r="T40" s="60"/>
      <c r="U40" s="60"/>
      <c r="V40" s="60"/>
      <c r="W40" s="60">
        <v>7018263</v>
      </c>
      <c r="X40" s="60">
        <v>32063211</v>
      </c>
      <c r="Y40" s="60">
        <v>-25044948</v>
      </c>
      <c r="Z40" s="140">
        <v>-78.11</v>
      </c>
      <c r="AA40" s="155">
        <v>42750949</v>
      </c>
    </row>
    <row r="41" spans="1:27" ht="12.75">
      <c r="A41" s="138" t="s">
        <v>87</v>
      </c>
      <c r="B41" s="136"/>
      <c r="C41" s="155">
        <v>2216227</v>
      </c>
      <c r="D41" s="155"/>
      <c r="E41" s="156">
        <v>1231100</v>
      </c>
      <c r="F41" s="60">
        <v>1231100</v>
      </c>
      <c r="G41" s="60"/>
      <c r="H41" s="60"/>
      <c r="I41" s="60">
        <v>6156</v>
      </c>
      <c r="J41" s="60">
        <v>6156</v>
      </c>
      <c r="K41" s="60">
        <v>22728</v>
      </c>
      <c r="L41" s="60">
        <v>1617</v>
      </c>
      <c r="M41" s="60">
        <v>265334</v>
      </c>
      <c r="N41" s="60">
        <v>289679</v>
      </c>
      <c r="O41" s="60">
        <v>202000</v>
      </c>
      <c r="P41" s="60">
        <v>2745</v>
      </c>
      <c r="Q41" s="60">
        <v>29200</v>
      </c>
      <c r="R41" s="60">
        <v>233945</v>
      </c>
      <c r="S41" s="60"/>
      <c r="T41" s="60"/>
      <c r="U41" s="60"/>
      <c r="V41" s="60"/>
      <c r="W41" s="60">
        <v>529780</v>
      </c>
      <c r="X41" s="60">
        <v>923328</v>
      </c>
      <c r="Y41" s="60">
        <v>-393548</v>
      </c>
      <c r="Z41" s="140">
        <v>-42.62</v>
      </c>
      <c r="AA41" s="155">
        <v>1231100</v>
      </c>
    </row>
    <row r="42" spans="1:27" ht="12.75">
      <c r="A42" s="135" t="s">
        <v>88</v>
      </c>
      <c r="B42" s="142"/>
      <c r="C42" s="153">
        <f aca="true" t="shared" si="8" ref="C42:Y42">SUM(C43:C46)</f>
        <v>55578817</v>
      </c>
      <c r="D42" s="153">
        <f>SUM(D43:D46)</f>
        <v>0</v>
      </c>
      <c r="E42" s="154">
        <f t="shared" si="8"/>
        <v>5295960</v>
      </c>
      <c r="F42" s="100">
        <f t="shared" si="8"/>
        <v>5295960</v>
      </c>
      <c r="G42" s="100">
        <f t="shared" si="8"/>
        <v>0</v>
      </c>
      <c r="H42" s="100">
        <f t="shared" si="8"/>
        <v>329980</v>
      </c>
      <c r="I42" s="100">
        <f t="shared" si="8"/>
        <v>0</v>
      </c>
      <c r="J42" s="100">
        <f t="shared" si="8"/>
        <v>329980</v>
      </c>
      <c r="K42" s="100">
        <f t="shared" si="8"/>
        <v>698534</v>
      </c>
      <c r="L42" s="100">
        <f t="shared" si="8"/>
        <v>0</v>
      </c>
      <c r="M42" s="100">
        <f t="shared" si="8"/>
        <v>0</v>
      </c>
      <c r="N42" s="100">
        <f t="shared" si="8"/>
        <v>698534</v>
      </c>
      <c r="O42" s="100">
        <f t="shared" si="8"/>
        <v>0</v>
      </c>
      <c r="P42" s="100">
        <f t="shared" si="8"/>
        <v>0</v>
      </c>
      <c r="Q42" s="100">
        <f t="shared" si="8"/>
        <v>293664</v>
      </c>
      <c r="R42" s="100">
        <f t="shared" si="8"/>
        <v>293664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1322178</v>
      </c>
      <c r="X42" s="100">
        <f t="shared" si="8"/>
        <v>3971970</v>
      </c>
      <c r="Y42" s="100">
        <f t="shared" si="8"/>
        <v>-2649792</v>
      </c>
      <c r="Z42" s="137">
        <f>+IF(X42&lt;&gt;0,+(Y42/X42)*100,0)</f>
        <v>-66.7122863465736</v>
      </c>
      <c r="AA42" s="153">
        <f>SUM(AA43:AA46)</f>
        <v>5295960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>
        <v>284196</v>
      </c>
      <c r="L43" s="60"/>
      <c r="M43" s="60"/>
      <c r="N43" s="60">
        <v>284196</v>
      </c>
      <c r="O43" s="60"/>
      <c r="P43" s="60"/>
      <c r="Q43" s="60"/>
      <c r="R43" s="60"/>
      <c r="S43" s="60"/>
      <c r="T43" s="60"/>
      <c r="U43" s="60"/>
      <c r="V43" s="60"/>
      <c r="W43" s="60">
        <v>284196</v>
      </c>
      <c r="X43" s="60"/>
      <c r="Y43" s="60">
        <v>284196</v>
      </c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>
        <v>84358</v>
      </c>
      <c r="L44" s="60"/>
      <c r="M44" s="60"/>
      <c r="N44" s="60">
        <v>84358</v>
      </c>
      <c r="O44" s="60"/>
      <c r="P44" s="60"/>
      <c r="Q44" s="60">
        <v>95676</v>
      </c>
      <c r="R44" s="60">
        <v>95676</v>
      </c>
      <c r="S44" s="60"/>
      <c r="T44" s="60"/>
      <c r="U44" s="60"/>
      <c r="V44" s="60"/>
      <c r="W44" s="60">
        <v>180034</v>
      </c>
      <c r="X44" s="60"/>
      <c r="Y44" s="60">
        <v>180034</v>
      </c>
      <c r="Z44" s="140">
        <v>0</v>
      </c>
      <c r="AA44" s="155"/>
    </row>
    <row r="45" spans="1:27" ht="12.75">
      <c r="A45" s="138" t="s">
        <v>91</v>
      </c>
      <c r="B45" s="136"/>
      <c r="C45" s="157">
        <v>3303336</v>
      </c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52275481</v>
      </c>
      <c r="D46" s="155"/>
      <c r="E46" s="156">
        <v>5295960</v>
      </c>
      <c r="F46" s="60">
        <v>5295960</v>
      </c>
      <c r="G46" s="60"/>
      <c r="H46" s="60">
        <v>329980</v>
      </c>
      <c r="I46" s="60"/>
      <c r="J46" s="60">
        <v>329980</v>
      </c>
      <c r="K46" s="60">
        <v>329980</v>
      </c>
      <c r="L46" s="60"/>
      <c r="M46" s="60"/>
      <c r="N46" s="60">
        <v>329980</v>
      </c>
      <c r="O46" s="60"/>
      <c r="P46" s="60"/>
      <c r="Q46" s="60">
        <v>197988</v>
      </c>
      <c r="R46" s="60">
        <v>197988</v>
      </c>
      <c r="S46" s="60"/>
      <c r="T46" s="60"/>
      <c r="U46" s="60"/>
      <c r="V46" s="60"/>
      <c r="W46" s="60">
        <v>857948</v>
      </c>
      <c r="X46" s="60">
        <v>3971970</v>
      </c>
      <c r="Y46" s="60">
        <v>-3114022</v>
      </c>
      <c r="Z46" s="140">
        <v>-78.4</v>
      </c>
      <c r="AA46" s="155">
        <v>5295960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9100116</v>
      </c>
      <c r="F47" s="100">
        <v>9100116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6824997</v>
      </c>
      <c r="Y47" s="100">
        <v>-6824997</v>
      </c>
      <c r="Z47" s="137">
        <v>-100</v>
      </c>
      <c r="AA47" s="153">
        <v>9100116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396918076</v>
      </c>
      <c r="D48" s="168">
        <f>+D28+D32+D38+D42+D47</f>
        <v>0</v>
      </c>
      <c r="E48" s="169">
        <f t="shared" si="9"/>
        <v>413274858</v>
      </c>
      <c r="F48" s="73">
        <f t="shared" si="9"/>
        <v>413274858</v>
      </c>
      <c r="G48" s="73">
        <f t="shared" si="9"/>
        <v>17486841</v>
      </c>
      <c r="H48" s="73">
        <f t="shared" si="9"/>
        <v>22155429</v>
      </c>
      <c r="I48" s="73">
        <f t="shared" si="9"/>
        <v>32192749</v>
      </c>
      <c r="J48" s="73">
        <f t="shared" si="9"/>
        <v>71835019</v>
      </c>
      <c r="K48" s="73">
        <f t="shared" si="9"/>
        <v>9910058</v>
      </c>
      <c r="L48" s="73">
        <f t="shared" si="9"/>
        <v>10349005</v>
      </c>
      <c r="M48" s="73">
        <f t="shared" si="9"/>
        <v>13831364</v>
      </c>
      <c r="N48" s="73">
        <f t="shared" si="9"/>
        <v>34090427</v>
      </c>
      <c r="O48" s="73">
        <f t="shared" si="9"/>
        <v>6973702</v>
      </c>
      <c r="P48" s="73">
        <f t="shared" si="9"/>
        <v>7472606</v>
      </c>
      <c r="Q48" s="73">
        <f t="shared" si="9"/>
        <v>13072116</v>
      </c>
      <c r="R48" s="73">
        <f t="shared" si="9"/>
        <v>27518424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133443870</v>
      </c>
      <c r="X48" s="73">
        <f t="shared" si="9"/>
        <v>302980068</v>
      </c>
      <c r="Y48" s="73">
        <f t="shared" si="9"/>
        <v>-169536198</v>
      </c>
      <c r="Z48" s="170">
        <f>+IF(X48&lt;&gt;0,+(Y48/X48)*100,0)</f>
        <v>-55.95622151619558</v>
      </c>
      <c r="AA48" s="168">
        <f>+AA28+AA32+AA38+AA42+AA47</f>
        <v>413274858</v>
      </c>
    </row>
    <row r="49" spans="1:27" ht="12.75">
      <c r="A49" s="148" t="s">
        <v>49</v>
      </c>
      <c r="B49" s="149"/>
      <c r="C49" s="171">
        <f aca="true" t="shared" si="10" ref="C49:Y49">+C25-C48</f>
        <v>-11104992</v>
      </c>
      <c r="D49" s="171">
        <f>+D25-D48</f>
        <v>0</v>
      </c>
      <c r="E49" s="172">
        <f t="shared" si="10"/>
        <v>6856250</v>
      </c>
      <c r="F49" s="173">
        <f t="shared" si="10"/>
        <v>6856250</v>
      </c>
      <c r="G49" s="173">
        <f t="shared" si="10"/>
        <v>119361267</v>
      </c>
      <c r="H49" s="173">
        <f t="shared" si="10"/>
        <v>-19333635</v>
      </c>
      <c r="I49" s="173">
        <f t="shared" si="10"/>
        <v>-22323606</v>
      </c>
      <c r="J49" s="173">
        <f t="shared" si="10"/>
        <v>77704026</v>
      </c>
      <c r="K49" s="173">
        <f t="shared" si="10"/>
        <v>-3737994</v>
      </c>
      <c r="L49" s="173">
        <f t="shared" si="10"/>
        <v>-3838847</v>
      </c>
      <c r="M49" s="173">
        <f t="shared" si="10"/>
        <v>65869068</v>
      </c>
      <c r="N49" s="173">
        <f t="shared" si="10"/>
        <v>58292227</v>
      </c>
      <c r="O49" s="173">
        <f t="shared" si="10"/>
        <v>13797428</v>
      </c>
      <c r="P49" s="173">
        <f t="shared" si="10"/>
        <v>-25913</v>
      </c>
      <c r="Q49" s="173">
        <f t="shared" si="10"/>
        <v>44269211</v>
      </c>
      <c r="R49" s="173">
        <f t="shared" si="10"/>
        <v>58040726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194036979</v>
      </c>
      <c r="X49" s="173">
        <f>IF(F25=F48,0,X25-X48)</f>
        <v>12118257</v>
      </c>
      <c r="Y49" s="173">
        <f t="shared" si="10"/>
        <v>181918722</v>
      </c>
      <c r="Z49" s="174">
        <f>+IF(X49&lt;&gt;0,+(Y49/X49)*100,0)</f>
        <v>1501.1954441963064</v>
      </c>
      <c r="AA49" s="171">
        <f>+AA25-AA48</f>
        <v>6856250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4032478</v>
      </c>
      <c r="D5" s="155">
        <v>0</v>
      </c>
      <c r="E5" s="156">
        <v>4246202</v>
      </c>
      <c r="F5" s="60">
        <v>4246202</v>
      </c>
      <c r="G5" s="60">
        <v>307720</v>
      </c>
      <c r="H5" s="60">
        <v>307720</v>
      </c>
      <c r="I5" s="60">
        <v>307720</v>
      </c>
      <c r="J5" s="60">
        <v>923160</v>
      </c>
      <c r="K5" s="60">
        <v>309603</v>
      </c>
      <c r="L5" s="60">
        <v>309024</v>
      </c>
      <c r="M5" s="60">
        <v>307720</v>
      </c>
      <c r="N5" s="60">
        <v>926347</v>
      </c>
      <c r="O5" s="60">
        <v>859691</v>
      </c>
      <c r="P5" s="60">
        <v>858990</v>
      </c>
      <c r="Q5" s="60">
        <v>858990</v>
      </c>
      <c r="R5" s="60">
        <v>2577671</v>
      </c>
      <c r="S5" s="60">
        <v>0</v>
      </c>
      <c r="T5" s="60">
        <v>0</v>
      </c>
      <c r="U5" s="60">
        <v>0</v>
      </c>
      <c r="V5" s="60">
        <v>0</v>
      </c>
      <c r="W5" s="60">
        <v>4427178</v>
      </c>
      <c r="X5" s="60">
        <v>3184650</v>
      </c>
      <c r="Y5" s="60">
        <v>1242528</v>
      </c>
      <c r="Z5" s="140">
        <v>39.02</v>
      </c>
      <c r="AA5" s="155">
        <v>4246202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474527</v>
      </c>
      <c r="D10" s="155">
        <v>0</v>
      </c>
      <c r="E10" s="156">
        <v>1267000</v>
      </c>
      <c r="F10" s="54">
        <v>1267000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32606</v>
      </c>
      <c r="M10" s="54">
        <v>32404</v>
      </c>
      <c r="N10" s="54">
        <v>65010</v>
      </c>
      <c r="O10" s="54">
        <v>32406</v>
      </c>
      <c r="P10" s="54">
        <v>32406</v>
      </c>
      <c r="Q10" s="54">
        <v>32406</v>
      </c>
      <c r="R10" s="54">
        <v>97218</v>
      </c>
      <c r="S10" s="54">
        <v>0</v>
      </c>
      <c r="T10" s="54">
        <v>0</v>
      </c>
      <c r="U10" s="54">
        <v>0</v>
      </c>
      <c r="V10" s="54">
        <v>0</v>
      </c>
      <c r="W10" s="54">
        <v>162228</v>
      </c>
      <c r="X10" s="54">
        <v>950247</v>
      </c>
      <c r="Y10" s="54">
        <v>-788019</v>
      </c>
      <c r="Z10" s="184">
        <v>-82.93</v>
      </c>
      <c r="AA10" s="130">
        <v>1267000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32406</v>
      </c>
      <c r="H11" s="60">
        <v>32406</v>
      </c>
      <c r="I11" s="60">
        <v>32506</v>
      </c>
      <c r="J11" s="60">
        <v>97318</v>
      </c>
      <c r="K11" s="60">
        <v>-77</v>
      </c>
      <c r="L11" s="60">
        <v>19486</v>
      </c>
      <c r="M11" s="60">
        <v>43611</v>
      </c>
      <c r="N11" s="60">
        <v>63020</v>
      </c>
      <c r="O11" s="60">
        <v>35556</v>
      </c>
      <c r="P11" s="60">
        <v>1564</v>
      </c>
      <c r="Q11" s="60">
        <v>12942</v>
      </c>
      <c r="R11" s="60">
        <v>50062</v>
      </c>
      <c r="S11" s="60">
        <v>0</v>
      </c>
      <c r="T11" s="60">
        <v>0</v>
      </c>
      <c r="U11" s="60">
        <v>0</v>
      </c>
      <c r="V11" s="60">
        <v>0</v>
      </c>
      <c r="W11" s="60">
        <v>210400</v>
      </c>
      <c r="X11" s="60"/>
      <c r="Y11" s="60">
        <v>210400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1894531</v>
      </c>
      <c r="D12" s="155">
        <v>0</v>
      </c>
      <c r="E12" s="156">
        <v>1757592</v>
      </c>
      <c r="F12" s="60">
        <v>1757592</v>
      </c>
      <c r="G12" s="60">
        <v>191532</v>
      </c>
      <c r="H12" s="60">
        <v>147286</v>
      </c>
      <c r="I12" s="60">
        <v>196116</v>
      </c>
      <c r="J12" s="60">
        <v>534934</v>
      </c>
      <c r="K12" s="60">
        <v>152887</v>
      </c>
      <c r="L12" s="60">
        <v>10525</v>
      </c>
      <c r="M12" s="60">
        <v>7229</v>
      </c>
      <c r="N12" s="60">
        <v>170641</v>
      </c>
      <c r="O12" s="60">
        <v>5928</v>
      </c>
      <c r="P12" s="60">
        <v>58517</v>
      </c>
      <c r="Q12" s="60">
        <v>21108</v>
      </c>
      <c r="R12" s="60">
        <v>85553</v>
      </c>
      <c r="S12" s="60">
        <v>0</v>
      </c>
      <c r="T12" s="60">
        <v>0</v>
      </c>
      <c r="U12" s="60">
        <v>0</v>
      </c>
      <c r="V12" s="60">
        <v>0</v>
      </c>
      <c r="W12" s="60">
        <v>791128</v>
      </c>
      <c r="X12" s="60">
        <v>1318194</v>
      </c>
      <c r="Y12" s="60">
        <v>-527066</v>
      </c>
      <c r="Z12" s="140">
        <v>-39.98</v>
      </c>
      <c r="AA12" s="155">
        <v>1757592</v>
      </c>
    </row>
    <row r="13" spans="1:27" ht="12.75">
      <c r="A13" s="181" t="s">
        <v>109</v>
      </c>
      <c r="B13" s="185"/>
      <c r="C13" s="155">
        <v>5111777</v>
      </c>
      <c r="D13" s="155">
        <v>0</v>
      </c>
      <c r="E13" s="156">
        <v>10478662</v>
      </c>
      <c r="F13" s="60">
        <v>10478662</v>
      </c>
      <c r="G13" s="60">
        <v>297312</v>
      </c>
      <c r="H13" s="60">
        <v>243547</v>
      </c>
      <c r="I13" s="60">
        <v>315307</v>
      </c>
      <c r="J13" s="60">
        <v>856166</v>
      </c>
      <c r="K13" s="60">
        <v>1101402</v>
      </c>
      <c r="L13" s="60">
        <v>93194</v>
      </c>
      <c r="M13" s="60">
        <v>160164</v>
      </c>
      <c r="N13" s="60">
        <v>1354760</v>
      </c>
      <c r="O13" s="60">
        <v>120224</v>
      </c>
      <c r="P13" s="60">
        <v>140445</v>
      </c>
      <c r="Q13" s="60">
        <v>166215</v>
      </c>
      <c r="R13" s="60">
        <v>426884</v>
      </c>
      <c r="S13" s="60">
        <v>0</v>
      </c>
      <c r="T13" s="60">
        <v>0</v>
      </c>
      <c r="U13" s="60">
        <v>0</v>
      </c>
      <c r="V13" s="60">
        <v>0</v>
      </c>
      <c r="W13" s="60">
        <v>2637810</v>
      </c>
      <c r="X13" s="60">
        <v>7858998</v>
      </c>
      <c r="Y13" s="60">
        <v>-5221188</v>
      </c>
      <c r="Z13" s="140">
        <v>-66.44</v>
      </c>
      <c r="AA13" s="155">
        <v>10478662</v>
      </c>
    </row>
    <row r="14" spans="1:27" ht="12.75">
      <c r="A14" s="181" t="s">
        <v>110</v>
      </c>
      <c r="B14" s="185"/>
      <c r="C14" s="155">
        <v>82957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110083</v>
      </c>
      <c r="N14" s="60">
        <v>110083</v>
      </c>
      <c r="O14" s="60">
        <v>0</v>
      </c>
      <c r="P14" s="60">
        <v>6774</v>
      </c>
      <c r="Q14" s="60">
        <v>0</v>
      </c>
      <c r="R14" s="60">
        <v>6774</v>
      </c>
      <c r="S14" s="60">
        <v>0</v>
      </c>
      <c r="T14" s="60">
        <v>0</v>
      </c>
      <c r="U14" s="60">
        <v>0</v>
      </c>
      <c r="V14" s="60">
        <v>0</v>
      </c>
      <c r="W14" s="60">
        <v>116857</v>
      </c>
      <c r="X14" s="60"/>
      <c r="Y14" s="60">
        <v>116857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3098393</v>
      </c>
      <c r="D16" s="155">
        <v>0</v>
      </c>
      <c r="E16" s="156">
        <v>5000000</v>
      </c>
      <c r="F16" s="60">
        <v>5000000</v>
      </c>
      <c r="G16" s="60">
        <v>116197</v>
      </c>
      <c r="H16" s="60">
        <v>211907</v>
      </c>
      <c r="I16" s="60">
        <v>591016</v>
      </c>
      <c r="J16" s="60">
        <v>919120</v>
      </c>
      <c r="K16" s="60">
        <v>350792</v>
      </c>
      <c r="L16" s="60">
        <v>83568</v>
      </c>
      <c r="M16" s="60">
        <v>156275</v>
      </c>
      <c r="N16" s="60">
        <v>590635</v>
      </c>
      <c r="O16" s="60">
        <v>237419</v>
      </c>
      <c r="P16" s="60">
        <v>116265</v>
      </c>
      <c r="Q16" s="60">
        <v>246803</v>
      </c>
      <c r="R16" s="60">
        <v>600487</v>
      </c>
      <c r="S16" s="60">
        <v>0</v>
      </c>
      <c r="T16" s="60">
        <v>0</v>
      </c>
      <c r="U16" s="60">
        <v>0</v>
      </c>
      <c r="V16" s="60">
        <v>0</v>
      </c>
      <c r="W16" s="60">
        <v>2110242</v>
      </c>
      <c r="X16" s="60">
        <v>3750003</v>
      </c>
      <c r="Y16" s="60">
        <v>-1639761</v>
      </c>
      <c r="Z16" s="140">
        <v>-43.73</v>
      </c>
      <c r="AA16" s="155">
        <v>5000000</v>
      </c>
    </row>
    <row r="17" spans="1:27" ht="12.75">
      <c r="A17" s="181" t="s">
        <v>113</v>
      </c>
      <c r="B17" s="185"/>
      <c r="C17" s="155">
        <v>1415198</v>
      </c>
      <c r="D17" s="155">
        <v>0</v>
      </c>
      <c r="E17" s="156">
        <v>3000000</v>
      </c>
      <c r="F17" s="60">
        <v>3000000</v>
      </c>
      <c r="G17" s="60">
        <v>219674</v>
      </c>
      <c r="H17" s="60">
        <v>129957</v>
      </c>
      <c r="I17" s="60">
        <v>77142</v>
      </c>
      <c r="J17" s="60">
        <v>426773</v>
      </c>
      <c r="K17" s="60">
        <v>94473</v>
      </c>
      <c r="L17" s="60">
        <v>164872</v>
      </c>
      <c r="M17" s="60">
        <v>33024</v>
      </c>
      <c r="N17" s="60">
        <v>292369</v>
      </c>
      <c r="O17" s="60">
        <v>0</v>
      </c>
      <c r="P17" s="60">
        <v>106753</v>
      </c>
      <c r="Q17" s="60">
        <v>0</v>
      </c>
      <c r="R17" s="60">
        <v>106753</v>
      </c>
      <c r="S17" s="60">
        <v>0</v>
      </c>
      <c r="T17" s="60">
        <v>0</v>
      </c>
      <c r="U17" s="60">
        <v>0</v>
      </c>
      <c r="V17" s="60">
        <v>0</v>
      </c>
      <c r="W17" s="60">
        <v>825895</v>
      </c>
      <c r="X17" s="60">
        <v>2250000</v>
      </c>
      <c r="Y17" s="60">
        <v>-1424105</v>
      </c>
      <c r="Z17" s="140">
        <v>-63.29</v>
      </c>
      <c r="AA17" s="155">
        <v>3000000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214240860</v>
      </c>
      <c r="D19" s="155">
        <v>0</v>
      </c>
      <c r="E19" s="156">
        <v>224411000</v>
      </c>
      <c r="F19" s="60">
        <v>224411000</v>
      </c>
      <c r="G19" s="60">
        <v>93021401</v>
      </c>
      <c r="H19" s="60">
        <v>1506381</v>
      </c>
      <c r="I19" s="60">
        <v>305546</v>
      </c>
      <c r="J19" s="60">
        <v>94833328</v>
      </c>
      <c r="K19" s="60">
        <v>0</v>
      </c>
      <c r="L19" s="60">
        <v>1954974</v>
      </c>
      <c r="M19" s="60">
        <v>73027781</v>
      </c>
      <c r="N19" s="60">
        <v>74982755</v>
      </c>
      <c r="O19" s="60">
        <v>209006</v>
      </c>
      <c r="P19" s="60">
        <v>1506550</v>
      </c>
      <c r="Q19" s="60">
        <v>0</v>
      </c>
      <c r="R19" s="60">
        <v>1715556</v>
      </c>
      <c r="S19" s="60">
        <v>0</v>
      </c>
      <c r="T19" s="60">
        <v>0</v>
      </c>
      <c r="U19" s="60">
        <v>0</v>
      </c>
      <c r="V19" s="60">
        <v>0</v>
      </c>
      <c r="W19" s="60">
        <v>171531639</v>
      </c>
      <c r="X19" s="60">
        <v>168308250</v>
      </c>
      <c r="Y19" s="60">
        <v>3223389</v>
      </c>
      <c r="Z19" s="140">
        <v>1.92</v>
      </c>
      <c r="AA19" s="155">
        <v>224411000</v>
      </c>
    </row>
    <row r="20" spans="1:27" ht="12.75">
      <c r="A20" s="181" t="s">
        <v>35</v>
      </c>
      <c r="B20" s="185"/>
      <c r="C20" s="155">
        <v>72717363</v>
      </c>
      <c r="D20" s="155">
        <v>0</v>
      </c>
      <c r="E20" s="156">
        <v>94943652</v>
      </c>
      <c r="F20" s="54">
        <v>94943652</v>
      </c>
      <c r="G20" s="54">
        <v>122866</v>
      </c>
      <c r="H20" s="54">
        <v>242590</v>
      </c>
      <c r="I20" s="54">
        <v>8043790</v>
      </c>
      <c r="J20" s="54">
        <v>8409246</v>
      </c>
      <c r="K20" s="54">
        <v>162984</v>
      </c>
      <c r="L20" s="54">
        <v>3812329</v>
      </c>
      <c r="M20" s="54">
        <v>5822141</v>
      </c>
      <c r="N20" s="54">
        <v>9797454</v>
      </c>
      <c r="O20" s="54">
        <v>532900</v>
      </c>
      <c r="P20" s="54">
        <v>4618429</v>
      </c>
      <c r="Q20" s="54">
        <v>56002863</v>
      </c>
      <c r="R20" s="54">
        <v>61154192</v>
      </c>
      <c r="S20" s="54">
        <v>0</v>
      </c>
      <c r="T20" s="54">
        <v>0</v>
      </c>
      <c r="U20" s="54">
        <v>0</v>
      </c>
      <c r="V20" s="54">
        <v>0</v>
      </c>
      <c r="W20" s="54">
        <v>79360892</v>
      </c>
      <c r="X20" s="54">
        <v>71207739</v>
      </c>
      <c r="Y20" s="54">
        <v>8153153</v>
      </c>
      <c r="Z20" s="184">
        <v>11.45</v>
      </c>
      <c r="AA20" s="130">
        <v>94943652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303068084</v>
      </c>
      <c r="D22" s="188">
        <f>SUM(D5:D21)</f>
        <v>0</v>
      </c>
      <c r="E22" s="189">
        <f t="shared" si="0"/>
        <v>345104108</v>
      </c>
      <c r="F22" s="190">
        <f t="shared" si="0"/>
        <v>345104108</v>
      </c>
      <c r="G22" s="190">
        <f t="shared" si="0"/>
        <v>94309108</v>
      </c>
      <c r="H22" s="190">
        <f t="shared" si="0"/>
        <v>2821794</v>
      </c>
      <c r="I22" s="190">
        <f t="shared" si="0"/>
        <v>9869143</v>
      </c>
      <c r="J22" s="190">
        <f t="shared" si="0"/>
        <v>107000045</v>
      </c>
      <c r="K22" s="190">
        <f t="shared" si="0"/>
        <v>2172064</v>
      </c>
      <c r="L22" s="190">
        <f t="shared" si="0"/>
        <v>6480578</v>
      </c>
      <c r="M22" s="190">
        <f t="shared" si="0"/>
        <v>79700432</v>
      </c>
      <c r="N22" s="190">
        <f t="shared" si="0"/>
        <v>88353074</v>
      </c>
      <c r="O22" s="190">
        <f t="shared" si="0"/>
        <v>2033130</v>
      </c>
      <c r="P22" s="190">
        <f t="shared" si="0"/>
        <v>7446693</v>
      </c>
      <c r="Q22" s="190">
        <f t="shared" si="0"/>
        <v>57341327</v>
      </c>
      <c r="R22" s="190">
        <f t="shared" si="0"/>
        <v>66821150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262174269</v>
      </c>
      <c r="X22" s="190">
        <f t="shared" si="0"/>
        <v>258828081</v>
      </c>
      <c r="Y22" s="190">
        <f t="shared" si="0"/>
        <v>3346188</v>
      </c>
      <c r="Z22" s="191">
        <f>+IF(X22&lt;&gt;0,+(Y22/X22)*100,0)</f>
        <v>1.2928226284689721</v>
      </c>
      <c r="AA22" s="188">
        <f>SUM(AA5:AA21)</f>
        <v>345104108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120917690</v>
      </c>
      <c r="D25" s="155">
        <v>0</v>
      </c>
      <c r="E25" s="156">
        <v>112994309</v>
      </c>
      <c r="F25" s="60">
        <v>112994309</v>
      </c>
      <c r="G25" s="60">
        <v>13379807</v>
      </c>
      <c r="H25" s="60">
        <v>10085445</v>
      </c>
      <c r="I25" s="60">
        <v>14304536</v>
      </c>
      <c r="J25" s="60">
        <v>37769788</v>
      </c>
      <c r="K25" s="60">
        <v>927544</v>
      </c>
      <c r="L25" s="60">
        <v>0</v>
      </c>
      <c r="M25" s="60">
        <v>924516</v>
      </c>
      <c r="N25" s="60">
        <v>1852060</v>
      </c>
      <c r="O25" s="60">
        <v>1005286</v>
      </c>
      <c r="P25" s="60">
        <v>53841</v>
      </c>
      <c r="Q25" s="60">
        <v>1851531</v>
      </c>
      <c r="R25" s="60">
        <v>2910658</v>
      </c>
      <c r="S25" s="60">
        <v>0</v>
      </c>
      <c r="T25" s="60">
        <v>0</v>
      </c>
      <c r="U25" s="60">
        <v>0</v>
      </c>
      <c r="V25" s="60">
        <v>0</v>
      </c>
      <c r="W25" s="60">
        <v>42532506</v>
      </c>
      <c r="X25" s="60">
        <v>84745728</v>
      </c>
      <c r="Y25" s="60">
        <v>-42213222</v>
      </c>
      <c r="Z25" s="140">
        <v>-49.81</v>
      </c>
      <c r="AA25" s="155">
        <v>112994309</v>
      </c>
    </row>
    <row r="26" spans="1:27" ht="12.75">
      <c r="A26" s="183" t="s">
        <v>38</v>
      </c>
      <c r="B26" s="182"/>
      <c r="C26" s="155">
        <v>23319930</v>
      </c>
      <c r="D26" s="155">
        <v>0</v>
      </c>
      <c r="E26" s="156">
        <v>22279518</v>
      </c>
      <c r="F26" s="60">
        <v>22279518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16709634</v>
      </c>
      <c r="Y26" s="60">
        <v>-16709634</v>
      </c>
      <c r="Z26" s="140">
        <v>-100</v>
      </c>
      <c r="AA26" s="155">
        <v>22279518</v>
      </c>
    </row>
    <row r="27" spans="1:27" ht="12.75">
      <c r="A27" s="183" t="s">
        <v>118</v>
      </c>
      <c r="B27" s="182"/>
      <c r="C27" s="155">
        <v>458257</v>
      </c>
      <c r="D27" s="155">
        <v>0</v>
      </c>
      <c r="E27" s="156">
        <v>1010344</v>
      </c>
      <c r="F27" s="60">
        <v>1010344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757755</v>
      </c>
      <c r="Y27" s="60">
        <v>-757755</v>
      </c>
      <c r="Z27" s="140">
        <v>-100</v>
      </c>
      <c r="AA27" s="155">
        <v>1010344</v>
      </c>
    </row>
    <row r="28" spans="1:27" ht="12.75">
      <c r="A28" s="183" t="s">
        <v>39</v>
      </c>
      <c r="B28" s="182"/>
      <c r="C28" s="155">
        <v>68997678</v>
      </c>
      <c r="D28" s="155">
        <v>0</v>
      </c>
      <c r="E28" s="156">
        <v>70000546</v>
      </c>
      <c r="F28" s="60">
        <v>70000546</v>
      </c>
      <c r="G28" s="60">
        <v>0</v>
      </c>
      <c r="H28" s="60">
        <v>0</v>
      </c>
      <c r="I28" s="60">
        <v>199905</v>
      </c>
      <c r="J28" s="60">
        <v>199905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199905</v>
      </c>
      <c r="X28" s="60">
        <v>52499997</v>
      </c>
      <c r="Y28" s="60">
        <v>-52300092</v>
      </c>
      <c r="Z28" s="140">
        <v>-99.62</v>
      </c>
      <c r="AA28" s="155">
        <v>70000546</v>
      </c>
    </row>
    <row r="29" spans="1:27" ht="12.75">
      <c r="A29" s="183" t="s">
        <v>40</v>
      </c>
      <c r="B29" s="182"/>
      <c r="C29" s="155">
        <v>9121966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30000</v>
      </c>
      <c r="F31" s="60">
        <v>30000</v>
      </c>
      <c r="G31" s="60">
        <v>91291</v>
      </c>
      <c r="H31" s="60">
        <v>260512</v>
      </c>
      <c r="I31" s="60">
        <v>680000</v>
      </c>
      <c r="J31" s="60">
        <v>1031803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29875</v>
      </c>
      <c r="R31" s="60">
        <v>29875</v>
      </c>
      <c r="S31" s="60">
        <v>0</v>
      </c>
      <c r="T31" s="60">
        <v>0</v>
      </c>
      <c r="U31" s="60">
        <v>0</v>
      </c>
      <c r="V31" s="60">
        <v>0</v>
      </c>
      <c r="W31" s="60">
        <v>1061678</v>
      </c>
      <c r="X31" s="60">
        <v>22500</v>
      </c>
      <c r="Y31" s="60">
        <v>1039178</v>
      </c>
      <c r="Z31" s="140">
        <v>4618.57</v>
      </c>
      <c r="AA31" s="155">
        <v>30000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106423644</v>
      </c>
      <c r="F32" s="60">
        <v>106423644</v>
      </c>
      <c r="G32" s="60">
        <v>3515326</v>
      </c>
      <c r="H32" s="60">
        <v>3171493</v>
      </c>
      <c r="I32" s="60">
        <v>7178742</v>
      </c>
      <c r="J32" s="60">
        <v>13865561</v>
      </c>
      <c r="K32" s="60">
        <v>7282921</v>
      </c>
      <c r="L32" s="60">
        <v>3580284</v>
      </c>
      <c r="M32" s="60">
        <v>7042645</v>
      </c>
      <c r="N32" s="60">
        <v>17905850</v>
      </c>
      <c r="O32" s="60">
        <v>3914711</v>
      </c>
      <c r="P32" s="60">
        <v>3800240</v>
      </c>
      <c r="Q32" s="60">
        <v>7028591</v>
      </c>
      <c r="R32" s="60">
        <v>14743542</v>
      </c>
      <c r="S32" s="60">
        <v>0</v>
      </c>
      <c r="T32" s="60">
        <v>0</v>
      </c>
      <c r="U32" s="60">
        <v>0</v>
      </c>
      <c r="V32" s="60">
        <v>0</v>
      </c>
      <c r="W32" s="60">
        <v>46514953</v>
      </c>
      <c r="X32" s="60">
        <v>79817733</v>
      </c>
      <c r="Y32" s="60">
        <v>-33302780</v>
      </c>
      <c r="Z32" s="140">
        <v>-41.72</v>
      </c>
      <c r="AA32" s="155">
        <v>106423644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1059000</v>
      </c>
      <c r="I33" s="60">
        <v>0</v>
      </c>
      <c r="J33" s="60">
        <v>1059000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42800</v>
      </c>
      <c r="R33" s="60">
        <v>42800</v>
      </c>
      <c r="S33" s="60">
        <v>0</v>
      </c>
      <c r="T33" s="60">
        <v>0</v>
      </c>
      <c r="U33" s="60">
        <v>0</v>
      </c>
      <c r="V33" s="60">
        <v>0</v>
      </c>
      <c r="W33" s="60">
        <v>1101800</v>
      </c>
      <c r="X33" s="60"/>
      <c r="Y33" s="60">
        <v>1101800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174102555</v>
      </c>
      <c r="D34" s="155">
        <v>0</v>
      </c>
      <c r="E34" s="156">
        <v>100536497</v>
      </c>
      <c r="F34" s="60">
        <v>100536497</v>
      </c>
      <c r="G34" s="60">
        <v>500417</v>
      </c>
      <c r="H34" s="60">
        <v>7578979</v>
      </c>
      <c r="I34" s="60">
        <v>9829566</v>
      </c>
      <c r="J34" s="60">
        <v>17908962</v>
      </c>
      <c r="K34" s="60">
        <v>1699593</v>
      </c>
      <c r="L34" s="60">
        <v>6768721</v>
      </c>
      <c r="M34" s="60">
        <v>5864203</v>
      </c>
      <c r="N34" s="60">
        <v>14332517</v>
      </c>
      <c r="O34" s="60">
        <v>2053705</v>
      </c>
      <c r="P34" s="60">
        <v>3618525</v>
      </c>
      <c r="Q34" s="60">
        <v>4119319</v>
      </c>
      <c r="R34" s="60">
        <v>9791549</v>
      </c>
      <c r="S34" s="60">
        <v>0</v>
      </c>
      <c r="T34" s="60">
        <v>0</v>
      </c>
      <c r="U34" s="60">
        <v>0</v>
      </c>
      <c r="V34" s="60">
        <v>0</v>
      </c>
      <c r="W34" s="60">
        <v>42033028</v>
      </c>
      <c r="X34" s="60">
        <v>75402369</v>
      </c>
      <c r="Y34" s="60">
        <v>-33369341</v>
      </c>
      <c r="Z34" s="140">
        <v>-44.26</v>
      </c>
      <c r="AA34" s="155">
        <v>100536497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396918076</v>
      </c>
      <c r="D36" s="188">
        <f>SUM(D25:D35)</f>
        <v>0</v>
      </c>
      <c r="E36" s="189">
        <f t="shared" si="1"/>
        <v>413274858</v>
      </c>
      <c r="F36" s="190">
        <f t="shared" si="1"/>
        <v>413274858</v>
      </c>
      <c r="G36" s="190">
        <f t="shared" si="1"/>
        <v>17486841</v>
      </c>
      <c r="H36" s="190">
        <f t="shared" si="1"/>
        <v>22155429</v>
      </c>
      <c r="I36" s="190">
        <f t="shared" si="1"/>
        <v>32192749</v>
      </c>
      <c r="J36" s="190">
        <f t="shared" si="1"/>
        <v>71835019</v>
      </c>
      <c r="K36" s="190">
        <f t="shared" si="1"/>
        <v>9910058</v>
      </c>
      <c r="L36" s="190">
        <f t="shared" si="1"/>
        <v>10349005</v>
      </c>
      <c r="M36" s="190">
        <f t="shared" si="1"/>
        <v>13831364</v>
      </c>
      <c r="N36" s="190">
        <f t="shared" si="1"/>
        <v>34090427</v>
      </c>
      <c r="O36" s="190">
        <f t="shared" si="1"/>
        <v>6973702</v>
      </c>
      <c r="P36" s="190">
        <f t="shared" si="1"/>
        <v>7472606</v>
      </c>
      <c r="Q36" s="190">
        <f t="shared" si="1"/>
        <v>13072116</v>
      </c>
      <c r="R36" s="190">
        <f t="shared" si="1"/>
        <v>27518424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133443870</v>
      </c>
      <c r="X36" s="190">
        <f t="shared" si="1"/>
        <v>309955716</v>
      </c>
      <c r="Y36" s="190">
        <f t="shared" si="1"/>
        <v>-176511846</v>
      </c>
      <c r="Z36" s="191">
        <f>+IF(X36&lt;&gt;0,+(Y36/X36)*100,0)</f>
        <v>-56.947440194972884</v>
      </c>
      <c r="AA36" s="188">
        <f>SUM(AA25:AA35)</f>
        <v>413274858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-93849992</v>
      </c>
      <c r="D38" s="199">
        <f>+D22-D36</f>
        <v>0</v>
      </c>
      <c r="E38" s="200">
        <f t="shared" si="2"/>
        <v>-68170750</v>
      </c>
      <c r="F38" s="106">
        <f t="shared" si="2"/>
        <v>-68170750</v>
      </c>
      <c r="G38" s="106">
        <f t="shared" si="2"/>
        <v>76822267</v>
      </c>
      <c r="H38" s="106">
        <f t="shared" si="2"/>
        <v>-19333635</v>
      </c>
      <c r="I38" s="106">
        <f t="shared" si="2"/>
        <v>-22323606</v>
      </c>
      <c r="J38" s="106">
        <f t="shared" si="2"/>
        <v>35165026</v>
      </c>
      <c r="K38" s="106">
        <f t="shared" si="2"/>
        <v>-7737994</v>
      </c>
      <c r="L38" s="106">
        <f t="shared" si="2"/>
        <v>-3868427</v>
      </c>
      <c r="M38" s="106">
        <f t="shared" si="2"/>
        <v>65869068</v>
      </c>
      <c r="N38" s="106">
        <f t="shared" si="2"/>
        <v>54262647</v>
      </c>
      <c r="O38" s="106">
        <f t="shared" si="2"/>
        <v>-4940572</v>
      </c>
      <c r="P38" s="106">
        <f t="shared" si="2"/>
        <v>-25913</v>
      </c>
      <c r="Q38" s="106">
        <f t="shared" si="2"/>
        <v>44269211</v>
      </c>
      <c r="R38" s="106">
        <f t="shared" si="2"/>
        <v>39302726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128730399</v>
      </c>
      <c r="X38" s="106">
        <f>IF(F22=F36,0,X22-X36)</f>
        <v>-51127635</v>
      </c>
      <c r="Y38" s="106">
        <f t="shared" si="2"/>
        <v>179858034</v>
      </c>
      <c r="Z38" s="201">
        <f>+IF(X38&lt;&gt;0,+(Y38/X38)*100,0)</f>
        <v>-351.7824245146485</v>
      </c>
      <c r="AA38" s="199">
        <f>+AA22-AA36</f>
        <v>-68170750</v>
      </c>
    </row>
    <row r="39" spans="1:27" ht="12.75">
      <c r="A39" s="181" t="s">
        <v>46</v>
      </c>
      <c r="B39" s="185"/>
      <c r="C39" s="155">
        <v>82745000</v>
      </c>
      <c r="D39" s="155">
        <v>0</v>
      </c>
      <c r="E39" s="156">
        <v>75027000</v>
      </c>
      <c r="F39" s="60">
        <v>75027000</v>
      </c>
      <c r="G39" s="60">
        <v>42539000</v>
      </c>
      <c r="H39" s="60">
        <v>0</v>
      </c>
      <c r="I39" s="60">
        <v>0</v>
      </c>
      <c r="J39" s="60">
        <v>42539000</v>
      </c>
      <c r="K39" s="60">
        <v>4000000</v>
      </c>
      <c r="L39" s="60">
        <v>0</v>
      </c>
      <c r="M39" s="60">
        <v>0</v>
      </c>
      <c r="N39" s="60">
        <v>4000000</v>
      </c>
      <c r="O39" s="60">
        <v>18738000</v>
      </c>
      <c r="P39" s="60">
        <v>0</v>
      </c>
      <c r="Q39" s="60">
        <v>0</v>
      </c>
      <c r="R39" s="60">
        <v>18738000</v>
      </c>
      <c r="S39" s="60">
        <v>0</v>
      </c>
      <c r="T39" s="60">
        <v>0</v>
      </c>
      <c r="U39" s="60">
        <v>0</v>
      </c>
      <c r="V39" s="60">
        <v>0</v>
      </c>
      <c r="W39" s="60">
        <v>65277000</v>
      </c>
      <c r="X39" s="60">
        <v>56270250</v>
      </c>
      <c r="Y39" s="60">
        <v>9006750</v>
      </c>
      <c r="Z39" s="140">
        <v>16.01</v>
      </c>
      <c r="AA39" s="155">
        <v>75027000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29580</v>
      </c>
      <c r="M41" s="60">
        <v>0</v>
      </c>
      <c r="N41" s="202">
        <v>29580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29580</v>
      </c>
      <c r="X41" s="60"/>
      <c r="Y41" s="202">
        <v>29580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-11104992</v>
      </c>
      <c r="D42" s="206">
        <f>SUM(D38:D41)</f>
        <v>0</v>
      </c>
      <c r="E42" s="207">
        <f t="shared" si="3"/>
        <v>6856250</v>
      </c>
      <c r="F42" s="88">
        <f t="shared" si="3"/>
        <v>6856250</v>
      </c>
      <c r="G42" s="88">
        <f t="shared" si="3"/>
        <v>119361267</v>
      </c>
      <c r="H42" s="88">
        <f t="shared" si="3"/>
        <v>-19333635</v>
      </c>
      <c r="I42" s="88">
        <f t="shared" si="3"/>
        <v>-22323606</v>
      </c>
      <c r="J42" s="88">
        <f t="shared" si="3"/>
        <v>77704026</v>
      </c>
      <c r="K42" s="88">
        <f t="shared" si="3"/>
        <v>-3737994</v>
      </c>
      <c r="L42" s="88">
        <f t="shared" si="3"/>
        <v>-3838847</v>
      </c>
      <c r="M42" s="88">
        <f t="shared" si="3"/>
        <v>65869068</v>
      </c>
      <c r="N42" s="88">
        <f t="shared" si="3"/>
        <v>58292227</v>
      </c>
      <c r="O42" s="88">
        <f t="shared" si="3"/>
        <v>13797428</v>
      </c>
      <c r="P42" s="88">
        <f t="shared" si="3"/>
        <v>-25913</v>
      </c>
      <c r="Q42" s="88">
        <f t="shared" si="3"/>
        <v>44269211</v>
      </c>
      <c r="R42" s="88">
        <f t="shared" si="3"/>
        <v>58040726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194036979</v>
      </c>
      <c r="X42" s="88">
        <f t="shared" si="3"/>
        <v>5142615</v>
      </c>
      <c r="Y42" s="88">
        <f t="shared" si="3"/>
        <v>188894364</v>
      </c>
      <c r="Z42" s="208">
        <f>+IF(X42&lt;&gt;0,+(Y42/X42)*100,0)</f>
        <v>3673.1189093486487</v>
      </c>
      <c r="AA42" s="206">
        <f>SUM(AA38:AA41)</f>
        <v>6856250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-11104992</v>
      </c>
      <c r="D44" s="210">
        <f>+D42-D43</f>
        <v>0</v>
      </c>
      <c r="E44" s="211">
        <f t="shared" si="4"/>
        <v>6856250</v>
      </c>
      <c r="F44" s="77">
        <f t="shared" si="4"/>
        <v>6856250</v>
      </c>
      <c r="G44" s="77">
        <f t="shared" si="4"/>
        <v>119361267</v>
      </c>
      <c r="H44" s="77">
        <f t="shared" si="4"/>
        <v>-19333635</v>
      </c>
      <c r="I44" s="77">
        <f t="shared" si="4"/>
        <v>-22323606</v>
      </c>
      <c r="J44" s="77">
        <f t="shared" si="4"/>
        <v>77704026</v>
      </c>
      <c r="K44" s="77">
        <f t="shared" si="4"/>
        <v>-3737994</v>
      </c>
      <c r="L44" s="77">
        <f t="shared" si="4"/>
        <v>-3838847</v>
      </c>
      <c r="M44" s="77">
        <f t="shared" si="4"/>
        <v>65869068</v>
      </c>
      <c r="N44" s="77">
        <f t="shared" si="4"/>
        <v>58292227</v>
      </c>
      <c r="O44" s="77">
        <f t="shared" si="4"/>
        <v>13797428</v>
      </c>
      <c r="P44" s="77">
        <f t="shared" si="4"/>
        <v>-25913</v>
      </c>
      <c r="Q44" s="77">
        <f t="shared" si="4"/>
        <v>44269211</v>
      </c>
      <c r="R44" s="77">
        <f t="shared" si="4"/>
        <v>58040726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194036979</v>
      </c>
      <c r="X44" s="77">
        <f t="shared" si="4"/>
        <v>5142615</v>
      </c>
      <c r="Y44" s="77">
        <f t="shared" si="4"/>
        <v>188894364</v>
      </c>
      <c r="Z44" s="212">
        <f>+IF(X44&lt;&gt;0,+(Y44/X44)*100,0)</f>
        <v>3673.1189093486487</v>
      </c>
      <c r="AA44" s="210">
        <f>+AA42-AA43</f>
        <v>6856250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-11104992</v>
      </c>
      <c r="D46" s="206">
        <f>SUM(D44:D45)</f>
        <v>0</v>
      </c>
      <c r="E46" s="207">
        <f t="shared" si="5"/>
        <v>6856250</v>
      </c>
      <c r="F46" s="88">
        <f t="shared" si="5"/>
        <v>6856250</v>
      </c>
      <c r="G46" s="88">
        <f t="shared" si="5"/>
        <v>119361267</v>
      </c>
      <c r="H46" s="88">
        <f t="shared" si="5"/>
        <v>-19333635</v>
      </c>
      <c r="I46" s="88">
        <f t="shared" si="5"/>
        <v>-22323606</v>
      </c>
      <c r="J46" s="88">
        <f t="shared" si="5"/>
        <v>77704026</v>
      </c>
      <c r="K46" s="88">
        <f t="shared" si="5"/>
        <v>-3737994</v>
      </c>
      <c r="L46" s="88">
        <f t="shared" si="5"/>
        <v>-3838847</v>
      </c>
      <c r="M46" s="88">
        <f t="shared" si="5"/>
        <v>65869068</v>
      </c>
      <c r="N46" s="88">
        <f t="shared" si="5"/>
        <v>58292227</v>
      </c>
      <c r="O46" s="88">
        <f t="shared" si="5"/>
        <v>13797428</v>
      </c>
      <c r="P46" s="88">
        <f t="shared" si="5"/>
        <v>-25913</v>
      </c>
      <c r="Q46" s="88">
        <f t="shared" si="5"/>
        <v>44269211</v>
      </c>
      <c r="R46" s="88">
        <f t="shared" si="5"/>
        <v>58040726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194036979</v>
      </c>
      <c r="X46" s="88">
        <f t="shared" si="5"/>
        <v>5142615</v>
      </c>
      <c r="Y46" s="88">
        <f t="shared" si="5"/>
        <v>188894364</v>
      </c>
      <c r="Z46" s="208">
        <f>+IF(X46&lt;&gt;0,+(Y46/X46)*100,0)</f>
        <v>3673.1189093486487</v>
      </c>
      <c r="AA46" s="206">
        <f>SUM(AA44:AA45)</f>
        <v>6856250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-11104992</v>
      </c>
      <c r="D48" s="217">
        <f>SUM(D46:D47)</f>
        <v>0</v>
      </c>
      <c r="E48" s="218">
        <f t="shared" si="6"/>
        <v>6856250</v>
      </c>
      <c r="F48" s="219">
        <f t="shared" si="6"/>
        <v>6856250</v>
      </c>
      <c r="G48" s="219">
        <f t="shared" si="6"/>
        <v>119361267</v>
      </c>
      <c r="H48" s="220">
        <f t="shared" si="6"/>
        <v>-19333635</v>
      </c>
      <c r="I48" s="220">
        <f t="shared" si="6"/>
        <v>-22323606</v>
      </c>
      <c r="J48" s="220">
        <f t="shared" si="6"/>
        <v>77704026</v>
      </c>
      <c r="K48" s="220">
        <f t="shared" si="6"/>
        <v>-3737994</v>
      </c>
      <c r="L48" s="220">
        <f t="shared" si="6"/>
        <v>-3838847</v>
      </c>
      <c r="M48" s="219">
        <f t="shared" si="6"/>
        <v>65869068</v>
      </c>
      <c r="N48" s="219">
        <f t="shared" si="6"/>
        <v>58292227</v>
      </c>
      <c r="O48" s="220">
        <f t="shared" si="6"/>
        <v>13797428</v>
      </c>
      <c r="P48" s="220">
        <f t="shared" si="6"/>
        <v>-25913</v>
      </c>
      <c r="Q48" s="220">
        <f t="shared" si="6"/>
        <v>44269211</v>
      </c>
      <c r="R48" s="220">
        <f t="shared" si="6"/>
        <v>58040726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194036979</v>
      </c>
      <c r="X48" s="220">
        <f t="shared" si="6"/>
        <v>5142615</v>
      </c>
      <c r="Y48" s="220">
        <f t="shared" si="6"/>
        <v>188894364</v>
      </c>
      <c r="Z48" s="221">
        <f>+IF(X48&lt;&gt;0,+(Y48/X48)*100,0)</f>
        <v>3673.1189093486487</v>
      </c>
      <c r="AA48" s="222">
        <f>SUM(AA46:AA47)</f>
        <v>6856250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4610028</v>
      </c>
      <c r="D5" s="153">
        <f>SUM(D6:D8)</f>
        <v>0</v>
      </c>
      <c r="E5" s="154">
        <f t="shared" si="0"/>
        <v>5846500</v>
      </c>
      <c r="F5" s="100">
        <f t="shared" si="0"/>
        <v>5846500</v>
      </c>
      <c r="G5" s="100">
        <f t="shared" si="0"/>
        <v>0</v>
      </c>
      <c r="H5" s="100">
        <f t="shared" si="0"/>
        <v>0</v>
      </c>
      <c r="I5" s="100">
        <f t="shared" si="0"/>
        <v>850315</v>
      </c>
      <c r="J5" s="100">
        <f t="shared" si="0"/>
        <v>850315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850315</v>
      </c>
      <c r="X5" s="100">
        <f t="shared" si="0"/>
        <v>4384872</v>
      </c>
      <c r="Y5" s="100">
        <f t="shared" si="0"/>
        <v>-3534557</v>
      </c>
      <c r="Z5" s="137">
        <f>+IF(X5&lt;&gt;0,+(Y5/X5)*100,0)</f>
        <v>-80.60798582033866</v>
      </c>
      <c r="AA5" s="153">
        <f>SUM(AA6:AA8)</f>
        <v>5846500</v>
      </c>
    </row>
    <row r="6" spans="1:27" ht="12.75">
      <c r="A6" s="138" t="s">
        <v>75</v>
      </c>
      <c r="B6" s="136"/>
      <c r="C6" s="155">
        <v>398801</v>
      </c>
      <c r="D6" s="155"/>
      <c r="E6" s="156">
        <v>864000</v>
      </c>
      <c r="F6" s="60">
        <v>864000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648000</v>
      </c>
      <c r="Y6" s="60">
        <v>-648000</v>
      </c>
      <c r="Z6" s="140">
        <v>-100</v>
      </c>
      <c r="AA6" s="62">
        <v>864000</v>
      </c>
    </row>
    <row r="7" spans="1:27" ht="12.75">
      <c r="A7" s="138" t="s">
        <v>76</v>
      </c>
      <c r="B7" s="136"/>
      <c r="C7" s="157">
        <v>3275630</v>
      </c>
      <c r="D7" s="157"/>
      <c r="E7" s="158">
        <v>4982500</v>
      </c>
      <c r="F7" s="159">
        <v>4982500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3736872</v>
      </c>
      <c r="Y7" s="159">
        <v>-3736872</v>
      </c>
      <c r="Z7" s="141">
        <v>-100</v>
      </c>
      <c r="AA7" s="225">
        <v>4982500</v>
      </c>
    </row>
    <row r="8" spans="1:27" ht="12.75">
      <c r="A8" s="138" t="s">
        <v>77</v>
      </c>
      <c r="B8" s="136"/>
      <c r="C8" s="155">
        <v>935597</v>
      </c>
      <c r="D8" s="155"/>
      <c r="E8" s="156"/>
      <c r="F8" s="60"/>
      <c r="G8" s="60"/>
      <c r="H8" s="60"/>
      <c r="I8" s="60">
        <v>850315</v>
      </c>
      <c r="J8" s="60">
        <v>850315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850315</v>
      </c>
      <c r="X8" s="60"/>
      <c r="Y8" s="60">
        <v>850315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13581009</v>
      </c>
      <c r="D9" s="153">
        <f>SUM(D10:D14)</f>
        <v>0</v>
      </c>
      <c r="E9" s="154">
        <f t="shared" si="1"/>
        <v>3533000</v>
      </c>
      <c r="F9" s="100">
        <f t="shared" si="1"/>
        <v>3533000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633143</v>
      </c>
      <c r="M9" s="100">
        <f t="shared" si="1"/>
        <v>37017</v>
      </c>
      <c r="N9" s="100">
        <f t="shared" si="1"/>
        <v>670160</v>
      </c>
      <c r="O9" s="100">
        <f t="shared" si="1"/>
        <v>1228070</v>
      </c>
      <c r="P9" s="100">
        <f t="shared" si="1"/>
        <v>617369</v>
      </c>
      <c r="Q9" s="100">
        <f t="shared" si="1"/>
        <v>617369</v>
      </c>
      <c r="R9" s="100">
        <f t="shared" si="1"/>
        <v>2462808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3132968</v>
      </c>
      <c r="X9" s="100">
        <f t="shared" si="1"/>
        <v>2649753</v>
      </c>
      <c r="Y9" s="100">
        <f t="shared" si="1"/>
        <v>483215</v>
      </c>
      <c r="Z9" s="137">
        <f>+IF(X9&lt;&gt;0,+(Y9/X9)*100,0)</f>
        <v>18.23622805597352</v>
      </c>
      <c r="AA9" s="102">
        <f>SUM(AA10:AA14)</f>
        <v>3533000</v>
      </c>
    </row>
    <row r="10" spans="1:27" ht="12.75">
      <c r="A10" s="138" t="s">
        <v>79</v>
      </c>
      <c r="B10" s="136"/>
      <c r="C10" s="155">
        <v>13581009</v>
      </c>
      <c r="D10" s="155"/>
      <c r="E10" s="156">
        <v>1508000</v>
      </c>
      <c r="F10" s="60">
        <v>1508000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1131003</v>
      </c>
      <c r="Y10" s="60">
        <v>-1131003</v>
      </c>
      <c r="Z10" s="140">
        <v>-100</v>
      </c>
      <c r="AA10" s="62">
        <v>1508000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>
        <v>633143</v>
      </c>
      <c r="M11" s="60">
        <v>37017</v>
      </c>
      <c r="N11" s="60">
        <v>670160</v>
      </c>
      <c r="O11" s="60">
        <v>1228070</v>
      </c>
      <c r="P11" s="60">
        <v>617369</v>
      </c>
      <c r="Q11" s="60">
        <v>617369</v>
      </c>
      <c r="R11" s="60">
        <v>2462808</v>
      </c>
      <c r="S11" s="60"/>
      <c r="T11" s="60"/>
      <c r="U11" s="60"/>
      <c r="V11" s="60"/>
      <c r="W11" s="60">
        <v>3132968</v>
      </c>
      <c r="X11" s="60"/>
      <c r="Y11" s="60">
        <v>3132968</v>
      </c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2025000</v>
      </c>
      <c r="F12" s="60">
        <v>2025000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1518750</v>
      </c>
      <c r="Y12" s="60">
        <v>-1518750</v>
      </c>
      <c r="Z12" s="140">
        <v>-100</v>
      </c>
      <c r="AA12" s="62">
        <v>2025000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107602781</v>
      </c>
      <c r="D15" s="153">
        <f>SUM(D16:D18)</f>
        <v>0</v>
      </c>
      <c r="E15" s="154">
        <f t="shared" si="2"/>
        <v>68487640</v>
      </c>
      <c r="F15" s="100">
        <f t="shared" si="2"/>
        <v>68487640</v>
      </c>
      <c r="G15" s="100">
        <f t="shared" si="2"/>
        <v>2340929</v>
      </c>
      <c r="H15" s="100">
        <f t="shared" si="2"/>
        <v>2967337</v>
      </c>
      <c r="I15" s="100">
        <f t="shared" si="2"/>
        <v>1906521</v>
      </c>
      <c r="J15" s="100">
        <f t="shared" si="2"/>
        <v>7214787</v>
      </c>
      <c r="K15" s="100">
        <f t="shared" si="2"/>
        <v>1955024</v>
      </c>
      <c r="L15" s="100">
        <f t="shared" si="2"/>
        <v>7838594</v>
      </c>
      <c r="M15" s="100">
        <f t="shared" si="2"/>
        <v>0</v>
      </c>
      <c r="N15" s="100">
        <f t="shared" si="2"/>
        <v>9793618</v>
      </c>
      <c r="O15" s="100">
        <f t="shared" si="2"/>
        <v>637328</v>
      </c>
      <c r="P15" s="100">
        <f t="shared" si="2"/>
        <v>920325</v>
      </c>
      <c r="Q15" s="100">
        <f t="shared" si="2"/>
        <v>920325</v>
      </c>
      <c r="R15" s="100">
        <f t="shared" si="2"/>
        <v>2477978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19486383</v>
      </c>
      <c r="X15" s="100">
        <f t="shared" si="2"/>
        <v>51365727</v>
      </c>
      <c r="Y15" s="100">
        <f t="shared" si="2"/>
        <v>-31879344</v>
      </c>
      <c r="Z15" s="137">
        <f>+IF(X15&lt;&gt;0,+(Y15/X15)*100,0)</f>
        <v>-62.06345332170613</v>
      </c>
      <c r="AA15" s="102">
        <f>SUM(AA16:AA18)</f>
        <v>68487640</v>
      </c>
    </row>
    <row r="16" spans="1:27" ht="12.75">
      <c r="A16" s="138" t="s">
        <v>85</v>
      </c>
      <c r="B16" s="136"/>
      <c r="C16" s="155">
        <v>99776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107503005</v>
      </c>
      <c r="D17" s="155"/>
      <c r="E17" s="156">
        <v>68487640</v>
      </c>
      <c r="F17" s="60">
        <v>68487640</v>
      </c>
      <c r="G17" s="60">
        <v>2340929</v>
      </c>
      <c r="H17" s="60">
        <v>2967337</v>
      </c>
      <c r="I17" s="60">
        <v>1906521</v>
      </c>
      <c r="J17" s="60">
        <v>7214787</v>
      </c>
      <c r="K17" s="60">
        <v>1955024</v>
      </c>
      <c r="L17" s="60">
        <v>7838594</v>
      </c>
      <c r="M17" s="60"/>
      <c r="N17" s="60">
        <v>9793618</v>
      </c>
      <c r="O17" s="60">
        <v>637328</v>
      </c>
      <c r="P17" s="60">
        <v>920325</v>
      </c>
      <c r="Q17" s="60">
        <v>920325</v>
      </c>
      <c r="R17" s="60">
        <v>2477978</v>
      </c>
      <c r="S17" s="60"/>
      <c r="T17" s="60"/>
      <c r="U17" s="60"/>
      <c r="V17" s="60"/>
      <c r="W17" s="60">
        <v>19486383</v>
      </c>
      <c r="X17" s="60">
        <v>51365727</v>
      </c>
      <c r="Y17" s="60">
        <v>-31879344</v>
      </c>
      <c r="Z17" s="140">
        <v>-62.06</v>
      </c>
      <c r="AA17" s="62">
        <v>68487640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63475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3508772</v>
      </c>
      <c r="J19" s="100">
        <f t="shared" si="3"/>
        <v>3508772</v>
      </c>
      <c r="K19" s="100">
        <f t="shared" si="3"/>
        <v>284196</v>
      </c>
      <c r="L19" s="100">
        <f t="shared" si="3"/>
        <v>0</v>
      </c>
      <c r="M19" s="100">
        <f t="shared" si="3"/>
        <v>0</v>
      </c>
      <c r="N19" s="100">
        <f t="shared" si="3"/>
        <v>284196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3792968</v>
      </c>
      <c r="X19" s="100">
        <f t="shared" si="3"/>
        <v>0</v>
      </c>
      <c r="Y19" s="100">
        <f t="shared" si="3"/>
        <v>3792968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>
        <v>3508772</v>
      </c>
      <c r="J20" s="60">
        <v>3508772</v>
      </c>
      <c r="K20" s="60">
        <v>284196</v>
      </c>
      <c r="L20" s="60"/>
      <c r="M20" s="60"/>
      <c r="N20" s="60">
        <v>284196</v>
      </c>
      <c r="O20" s="60"/>
      <c r="P20" s="60"/>
      <c r="Q20" s="60"/>
      <c r="R20" s="60"/>
      <c r="S20" s="60"/>
      <c r="T20" s="60"/>
      <c r="U20" s="60"/>
      <c r="V20" s="60"/>
      <c r="W20" s="60">
        <v>3792968</v>
      </c>
      <c r="X20" s="60"/>
      <c r="Y20" s="60">
        <v>3792968</v>
      </c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63475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125857293</v>
      </c>
      <c r="D25" s="217">
        <f>+D5+D9+D15+D19+D24</f>
        <v>0</v>
      </c>
      <c r="E25" s="230">
        <f t="shared" si="4"/>
        <v>77867140</v>
      </c>
      <c r="F25" s="219">
        <f t="shared" si="4"/>
        <v>77867140</v>
      </c>
      <c r="G25" s="219">
        <f t="shared" si="4"/>
        <v>2340929</v>
      </c>
      <c r="H25" s="219">
        <f t="shared" si="4"/>
        <v>2967337</v>
      </c>
      <c r="I25" s="219">
        <f t="shared" si="4"/>
        <v>6265608</v>
      </c>
      <c r="J25" s="219">
        <f t="shared" si="4"/>
        <v>11573874</v>
      </c>
      <c r="K25" s="219">
        <f t="shared" si="4"/>
        <v>2239220</v>
      </c>
      <c r="L25" s="219">
        <f t="shared" si="4"/>
        <v>8471737</v>
      </c>
      <c r="M25" s="219">
        <f t="shared" si="4"/>
        <v>37017</v>
      </c>
      <c r="N25" s="219">
        <f t="shared" si="4"/>
        <v>10747974</v>
      </c>
      <c r="O25" s="219">
        <f t="shared" si="4"/>
        <v>1865398</v>
      </c>
      <c r="P25" s="219">
        <f t="shared" si="4"/>
        <v>1537694</v>
      </c>
      <c r="Q25" s="219">
        <f t="shared" si="4"/>
        <v>1537694</v>
      </c>
      <c r="R25" s="219">
        <f t="shared" si="4"/>
        <v>4940786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27262634</v>
      </c>
      <c r="X25" s="219">
        <f t="shared" si="4"/>
        <v>58400352</v>
      </c>
      <c r="Y25" s="219">
        <f t="shared" si="4"/>
        <v>-31137718</v>
      </c>
      <c r="Z25" s="231">
        <f>+IF(X25&lt;&gt;0,+(Y25/X25)*100,0)</f>
        <v>-53.317688907080566</v>
      </c>
      <c r="AA25" s="232">
        <f>+AA5+AA9+AA15+AA19+AA24</f>
        <v>77867140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125857293</v>
      </c>
      <c r="D28" s="155"/>
      <c r="E28" s="156">
        <v>77867140</v>
      </c>
      <c r="F28" s="60">
        <v>77867140</v>
      </c>
      <c r="G28" s="60">
        <v>2340929</v>
      </c>
      <c r="H28" s="60">
        <v>2967338</v>
      </c>
      <c r="I28" s="60">
        <v>6265608</v>
      </c>
      <c r="J28" s="60">
        <v>11573875</v>
      </c>
      <c r="K28" s="60">
        <v>2239220</v>
      </c>
      <c r="L28" s="60">
        <v>8471737</v>
      </c>
      <c r="M28" s="60">
        <v>37017</v>
      </c>
      <c r="N28" s="60">
        <v>10747974</v>
      </c>
      <c r="O28" s="60">
        <v>1865398</v>
      </c>
      <c r="P28" s="60">
        <v>1537694</v>
      </c>
      <c r="Q28" s="60">
        <v>1537694</v>
      </c>
      <c r="R28" s="60">
        <v>4940786</v>
      </c>
      <c r="S28" s="60"/>
      <c r="T28" s="60"/>
      <c r="U28" s="60"/>
      <c r="V28" s="60"/>
      <c r="W28" s="60">
        <v>27262635</v>
      </c>
      <c r="X28" s="60">
        <v>58400352</v>
      </c>
      <c r="Y28" s="60">
        <v>-31137717</v>
      </c>
      <c r="Z28" s="140">
        <v>-53.32</v>
      </c>
      <c r="AA28" s="155">
        <v>77867140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125857293</v>
      </c>
      <c r="D32" s="210">
        <f>SUM(D28:D31)</f>
        <v>0</v>
      </c>
      <c r="E32" s="211">
        <f t="shared" si="5"/>
        <v>77867140</v>
      </c>
      <c r="F32" s="77">
        <f t="shared" si="5"/>
        <v>77867140</v>
      </c>
      <c r="G32" s="77">
        <f t="shared" si="5"/>
        <v>2340929</v>
      </c>
      <c r="H32" s="77">
        <f t="shared" si="5"/>
        <v>2967338</v>
      </c>
      <c r="I32" s="77">
        <f t="shared" si="5"/>
        <v>6265608</v>
      </c>
      <c r="J32" s="77">
        <f t="shared" si="5"/>
        <v>11573875</v>
      </c>
      <c r="K32" s="77">
        <f t="shared" si="5"/>
        <v>2239220</v>
      </c>
      <c r="L32" s="77">
        <f t="shared" si="5"/>
        <v>8471737</v>
      </c>
      <c r="M32" s="77">
        <f t="shared" si="5"/>
        <v>37017</v>
      </c>
      <c r="N32" s="77">
        <f t="shared" si="5"/>
        <v>10747974</v>
      </c>
      <c r="O32" s="77">
        <f t="shared" si="5"/>
        <v>1865398</v>
      </c>
      <c r="P32" s="77">
        <f t="shared" si="5"/>
        <v>1537694</v>
      </c>
      <c r="Q32" s="77">
        <f t="shared" si="5"/>
        <v>1537694</v>
      </c>
      <c r="R32" s="77">
        <f t="shared" si="5"/>
        <v>4940786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27262635</v>
      </c>
      <c r="X32" s="77">
        <f t="shared" si="5"/>
        <v>58400352</v>
      </c>
      <c r="Y32" s="77">
        <f t="shared" si="5"/>
        <v>-31137717</v>
      </c>
      <c r="Z32" s="212">
        <f>+IF(X32&lt;&gt;0,+(Y32/X32)*100,0)</f>
        <v>-53.31768719476211</v>
      </c>
      <c r="AA32" s="79">
        <f>SUM(AA28:AA31)</f>
        <v>77867140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125857293</v>
      </c>
      <c r="D36" s="222">
        <f>SUM(D32:D35)</f>
        <v>0</v>
      </c>
      <c r="E36" s="218">
        <f t="shared" si="6"/>
        <v>77867140</v>
      </c>
      <c r="F36" s="220">
        <f t="shared" si="6"/>
        <v>77867140</v>
      </c>
      <c r="G36" s="220">
        <f t="shared" si="6"/>
        <v>2340929</v>
      </c>
      <c r="H36" s="220">
        <f t="shared" si="6"/>
        <v>2967338</v>
      </c>
      <c r="I36" s="220">
        <f t="shared" si="6"/>
        <v>6265608</v>
      </c>
      <c r="J36" s="220">
        <f t="shared" si="6"/>
        <v>11573875</v>
      </c>
      <c r="K36" s="220">
        <f t="shared" si="6"/>
        <v>2239220</v>
      </c>
      <c r="L36" s="220">
        <f t="shared" si="6"/>
        <v>8471737</v>
      </c>
      <c r="M36" s="220">
        <f t="shared" si="6"/>
        <v>37017</v>
      </c>
      <c r="N36" s="220">
        <f t="shared" si="6"/>
        <v>10747974</v>
      </c>
      <c r="O36" s="220">
        <f t="shared" si="6"/>
        <v>1865398</v>
      </c>
      <c r="P36" s="220">
        <f t="shared" si="6"/>
        <v>1537694</v>
      </c>
      <c r="Q36" s="220">
        <f t="shared" si="6"/>
        <v>1537694</v>
      </c>
      <c r="R36" s="220">
        <f t="shared" si="6"/>
        <v>4940786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27262635</v>
      </c>
      <c r="X36" s="220">
        <f t="shared" si="6"/>
        <v>58400352</v>
      </c>
      <c r="Y36" s="220">
        <f t="shared" si="6"/>
        <v>-31137717</v>
      </c>
      <c r="Z36" s="221">
        <f>+IF(X36&lt;&gt;0,+(Y36/X36)*100,0)</f>
        <v>-53.31768719476211</v>
      </c>
      <c r="AA36" s="239">
        <f>SUM(AA32:AA35)</f>
        <v>77867140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13635479</v>
      </c>
      <c r="D6" s="155"/>
      <c r="E6" s="59">
        <v>7939214</v>
      </c>
      <c r="F6" s="60">
        <v>7939214</v>
      </c>
      <c r="G6" s="60">
        <v>-140980793</v>
      </c>
      <c r="H6" s="60">
        <v>-157131432</v>
      </c>
      <c r="I6" s="60">
        <v>-174830709</v>
      </c>
      <c r="J6" s="60">
        <v>-174830709</v>
      </c>
      <c r="K6" s="60">
        <v>-206623029</v>
      </c>
      <c r="L6" s="60">
        <v>78086906</v>
      </c>
      <c r="M6" s="60">
        <v>31439581</v>
      </c>
      <c r="N6" s="60">
        <v>31439581</v>
      </c>
      <c r="O6" s="60">
        <v>17283291</v>
      </c>
      <c r="P6" s="60">
        <v>-6631231</v>
      </c>
      <c r="Q6" s="60">
        <v>64705742</v>
      </c>
      <c r="R6" s="60">
        <v>64705742</v>
      </c>
      <c r="S6" s="60"/>
      <c r="T6" s="60"/>
      <c r="U6" s="60"/>
      <c r="V6" s="60"/>
      <c r="W6" s="60">
        <v>64705742</v>
      </c>
      <c r="X6" s="60">
        <v>5954411</v>
      </c>
      <c r="Y6" s="60">
        <v>58751331</v>
      </c>
      <c r="Z6" s="140">
        <v>986.69</v>
      </c>
      <c r="AA6" s="62">
        <v>7939214</v>
      </c>
    </row>
    <row r="7" spans="1:27" ht="12.75">
      <c r="A7" s="249" t="s">
        <v>144</v>
      </c>
      <c r="B7" s="182"/>
      <c r="C7" s="155"/>
      <c r="D7" s="155"/>
      <c r="E7" s="59">
        <v>79691035</v>
      </c>
      <c r="F7" s="60">
        <v>79691035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59768276</v>
      </c>
      <c r="Y7" s="60">
        <v>-59768276</v>
      </c>
      <c r="Z7" s="140">
        <v>-100</v>
      </c>
      <c r="AA7" s="62">
        <v>79691035</v>
      </c>
    </row>
    <row r="8" spans="1:27" ht="12.75">
      <c r="A8" s="249" t="s">
        <v>145</v>
      </c>
      <c r="B8" s="182"/>
      <c r="C8" s="155">
        <v>2486573</v>
      </c>
      <c r="D8" s="155"/>
      <c r="E8" s="59">
        <v>3736762</v>
      </c>
      <c r="F8" s="60">
        <v>3736762</v>
      </c>
      <c r="G8" s="60">
        <v>13216454</v>
      </c>
      <c r="H8" s="60">
        <v>13551245</v>
      </c>
      <c r="I8" s="60">
        <v>13894574</v>
      </c>
      <c r="J8" s="60">
        <v>13894574</v>
      </c>
      <c r="K8" s="60">
        <v>12883689</v>
      </c>
      <c r="L8" s="60">
        <v>12814412</v>
      </c>
      <c r="M8" s="60">
        <v>13090745</v>
      </c>
      <c r="N8" s="60">
        <v>13090745</v>
      </c>
      <c r="O8" s="60">
        <v>13109383</v>
      </c>
      <c r="P8" s="60">
        <v>13109383</v>
      </c>
      <c r="Q8" s="60">
        <v>13109383</v>
      </c>
      <c r="R8" s="60">
        <v>13109383</v>
      </c>
      <c r="S8" s="60"/>
      <c r="T8" s="60"/>
      <c r="U8" s="60"/>
      <c r="V8" s="60"/>
      <c r="W8" s="60">
        <v>13109383</v>
      </c>
      <c r="X8" s="60">
        <v>2802572</v>
      </c>
      <c r="Y8" s="60">
        <v>10306811</v>
      </c>
      <c r="Z8" s="140">
        <v>367.76</v>
      </c>
      <c r="AA8" s="62">
        <v>3736762</v>
      </c>
    </row>
    <row r="9" spans="1:27" ht="12.75">
      <c r="A9" s="249" t="s">
        <v>146</v>
      </c>
      <c r="B9" s="182"/>
      <c r="C9" s="155">
        <v>9926106</v>
      </c>
      <c r="D9" s="155"/>
      <c r="E9" s="59"/>
      <c r="F9" s="60"/>
      <c r="G9" s="60">
        <v>-2430925</v>
      </c>
      <c r="H9" s="60">
        <v>-580367</v>
      </c>
      <c r="I9" s="60">
        <v>2561510</v>
      </c>
      <c r="J9" s="60">
        <v>2561510</v>
      </c>
      <c r="K9" s="60">
        <v>3982844</v>
      </c>
      <c r="L9" s="60">
        <v>4488639</v>
      </c>
      <c r="M9" s="60">
        <v>11772650</v>
      </c>
      <c r="N9" s="60">
        <v>11772650</v>
      </c>
      <c r="O9" s="60">
        <v>11415275</v>
      </c>
      <c r="P9" s="60">
        <v>62691495</v>
      </c>
      <c r="Q9" s="60">
        <v>15232887</v>
      </c>
      <c r="R9" s="60">
        <v>15232887</v>
      </c>
      <c r="S9" s="60"/>
      <c r="T9" s="60"/>
      <c r="U9" s="60"/>
      <c r="V9" s="60"/>
      <c r="W9" s="60">
        <v>15232887</v>
      </c>
      <c r="X9" s="60"/>
      <c r="Y9" s="60">
        <v>15232887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>
        <v>19865</v>
      </c>
      <c r="L11" s="60">
        <v>19865</v>
      </c>
      <c r="M11" s="60">
        <v>369865</v>
      </c>
      <c r="N11" s="60">
        <v>369865</v>
      </c>
      <c r="O11" s="60">
        <v>8718966</v>
      </c>
      <c r="P11" s="60">
        <v>-369865</v>
      </c>
      <c r="Q11" s="60">
        <v>-369865</v>
      </c>
      <c r="R11" s="60">
        <v>-369865</v>
      </c>
      <c r="S11" s="60"/>
      <c r="T11" s="60"/>
      <c r="U11" s="60"/>
      <c r="V11" s="60"/>
      <c r="W11" s="60">
        <v>-369865</v>
      </c>
      <c r="X11" s="60"/>
      <c r="Y11" s="60">
        <v>-369865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26048158</v>
      </c>
      <c r="D12" s="168">
        <f>SUM(D6:D11)</f>
        <v>0</v>
      </c>
      <c r="E12" s="72">
        <f t="shared" si="0"/>
        <v>91367011</v>
      </c>
      <c r="F12" s="73">
        <f t="shared" si="0"/>
        <v>91367011</v>
      </c>
      <c r="G12" s="73">
        <f t="shared" si="0"/>
        <v>-130195264</v>
      </c>
      <c r="H12" s="73">
        <f t="shared" si="0"/>
        <v>-144160554</v>
      </c>
      <c r="I12" s="73">
        <f t="shared" si="0"/>
        <v>-158374625</v>
      </c>
      <c r="J12" s="73">
        <f t="shared" si="0"/>
        <v>-158374625</v>
      </c>
      <c r="K12" s="73">
        <f t="shared" si="0"/>
        <v>-189736631</v>
      </c>
      <c r="L12" s="73">
        <f t="shared" si="0"/>
        <v>95409822</v>
      </c>
      <c r="M12" s="73">
        <f t="shared" si="0"/>
        <v>56672841</v>
      </c>
      <c r="N12" s="73">
        <f t="shared" si="0"/>
        <v>56672841</v>
      </c>
      <c r="O12" s="73">
        <f t="shared" si="0"/>
        <v>50526915</v>
      </c>
      <c r="P12" s="73">
        <f t="shared" si="0"/>
        <v>68799782</v>
      </c>
      <c r="Q12" s="73">
        <f t="shared" si="0"/>
        <v>92678147</v>
      </c>
      <c r="R12" s="73">
        <f t="shared" si="0"/>
        <v>92678147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92678147</v>
      </c>
      <c r="X12" s="73">
        <f t="shared" si="0"/>
        <v>68525259</v>
      </c>
      <c r="Y12" s="73">
        <f t="shared" si="0"/>
        <v>24152888</v>
      </c>
      <c r="Z12" s="170">
        <f>+IF(X12&lt;&gt;0,+(Y12/X12)*100,0)</f>
        <v>35.246693485682414</v>
      </c>
      <c r="AA12" s="74">
        <f>SUM(AA6:AA11)</f>
        <v>91367011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47080100</v>
      </c>
      <c r="D17" s="155"/>
      <c r="E17" s="59">
        <v>47080100</v>
      </c>
      <c r="F17" s="60">
        <v>47080100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35310075</v>
      </c>
      <c r="Y17" s="60">
        <v>-35310075</v>
      </c>
      <c r="Z17" s="140">
        <v>-100</v>
      </c>
      <c r="AA17" s="62">
        <v>47080100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557276288</v>
      </c>
      <c r="D19" s="155"/>
      <c r="E19" s="59">
        <v>77867140</v>
      </c>
      <c r="F19" s="60">
        <v>77867140</v>
      </c>
      <c r="G19" s="60">
        <v>2340929</v>
      </c>
      <c r="H19" s="60">
        <v>7081070</v>
      </c>
      <c r="I19" s="60">
        <v>13339146</v>
      </c>
      <c r="J19" s="60">
        <v>13339146</v>
      </c>
      <c r="K19" s="60">
        <v>16149014</v>
      </c>
      <c r="L19" s="60">
        <v>17300025</v>
      </c>
      <c r="M19" s="60">
        <v>24683402</v>
      </c>
      <c r="N19" s="60">
        <v>24683402</v>
      </c>
      <c r="O19" s="60">
        <v>26225384</v>
      </c>
      <c r="P19" s="60">
        <v>28473573</v>
      </c>
      <c r="Q19" s="60">
        <v>26110209</v>
      </c>
      <c r="R19" s="60">
        <v>26110209</v>
      </c>
      <c r="S19" s="60"/>
      <c r="T19" s="60"/>
      <c r="U19" s="60"/>
      <c r="V19" s="60"/>
      <c r="W19" s="60">
        <v>26110209</v>
      </c>
      <c r="X19" s="60">
        <v>58400355</v>
      </c>
      <c r="Y19" s="60">
        <v>-32290146</v>
      </c>
      <c r="Z19" s="140">
        <v>-55.29</v>
      </c>
      <c r="AA19" s="62">
        <v>77867140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2268903</v>
      </c>
      <c r="D22" s="155"/>
      <c r="E22" s="59"/>
      <c r="F22" s="60"/>
      <c r="G22" s="60"/>
      <c r="H22" s="60"/>
      <c r="I22" s="60">
        <v>7532</v>
      </c>
      <c r="J22" s="60">
        <v>7532</v>
      </c>
      <c r="K22" s="60">
        <v>99400</v>
      </c>
      <c r="L22" s="60">
        <v>8513</v>
      </c>
      <c r="M22" s="60">
        <v>50104</v>
      </c>
      <c r="N22" s="60">
        <v>50104</v>
      </c>
      <c r="O22" s="60">
        <v>133285</v>
      </c>
      <c r="P22" s="60">
        <v>181092</v>
      </c>
      <c r="Q22" s="60">
        <v>181092</v>
      </c>
      <c r="R22" s="60">
        <v>181092</v>
      </c>
      <c r="S22" s="60"/>
      <c r="T22" s="60"/>
      <c r="U22" s="60"/>
      <c r="V22" s="60"/>
      <c r="W22" s="60">
        <v>181092</v>
      </c>
      <c r="X22" s="60"/>
      <c r="Y22" s="60">
        <v>181092</v>
      </c>
      <c r="Z22" s="140"/>
      <c r="AA22" s="62"/>
    </row>
    <row r="23" spans="1:27" ht="12.75">
      <c r="A23" s="249" t="s">
        <v>158</v>
      </c>
      <c r="B23" s="182"/>
      <c r="C23" s="155">
        <v>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606625300</v>
      </c>
      <c r="D24" s="168">
        <f>SUM(D15:D23)</f>
        <v>0</v>
      </c>
      <c r="E24" s="76">
        <f t="shared" si="1"/>
        <v>124947240</v>
      </c>
      <c r="F24" s="77">
        <f t="shared" si="1"/>
        <v>124947240</v>
      </c>
      <c r="G24" s="77">
        <f t="shared" si="1"/>
        <v>2340929</v>
      </c>
      <c r="H24" s="77">
        <f t="shared" si="1"/>
        <v>7081070</v>
      </c>
      <c r="I24" s="77">
        <f t="shared" si="1"/>
        <v>13346678</v>
      </c>
      <c r="J24" s="77">
        <f t="shared" si="1"/>
        <v>13346678</v>
      </c>
      <c r="K24" s="77">
        <f t="shared" si="1"/>
        <v>16248414</v>
      </c>
      <c r="L24" s="77">
        <f t="shared" si="1"/>
        <v>17308538</v>
      </c>
      <c r="M24" s="77">
        <f t="shared" si="1"/>
        <v>24733506</v>
      </c>
      <c r="N24" s="77">
        <f t="shared" si="1"/>
        <v>24733506</v>
      </c>
      <c r="O24" s="77">
        <f t="shared" si="1"/>
        <v>26358669</v>
      </c>
      <c r="P24" s="77">
        <f t="shared" si="1"/>
        <v>28654665</v>
      </c>
      <c r="Q24" s="77">
        <f t="shared" si="1"/>
        <v>26291301</v>
      </c>
      <c r="R24" s="77">
        <f t="shared" si="1"/>
        <v>26291301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26291301</v>
      </c>
      <c r="X24" s="77">
        <f t="shared" si="1"/>
        <v>93710430</v>
      </c>
      <c r="Y24" s="77">
        <f t="shared" si="1"/>
        <v>-67419129</v>
      </c>
      <c r="Z24" s="212">
        <f>+IF(X24&lt;&gt;0,+(Y24/X24)*100,0)</f>
        <v>-71.94410376731811</v>
      </c>
      <c r="AA24" s="79">
        <f>SUM(AA15:AA23)</f>
        <v>124947240</v>
      </c>
    </row>
    <row r="25" spans="1:27" ht="12.75">
      <c r="A25" s="250" t="s">
        <v>159</v>
      </c>
      <c r="B25" s="251"/>
      <c r="C25" s="168">
        <f aca="true" t="shared" si="2" ref="C25:Y25">+C12+C24</f>
        <v>632673458</v>
      </c>
      <c r="D25" s="168">
        <f>+D12+D24</f>
        <v>0</v>
      </c>
      <c r="E25" s="72">
        <f t="shared" si="2"/>
        <v>216314251</v>
      </c>
      <c r="F25" s="73">
        <f t="shared" si="2"/>
        <v>216314251</v>
      </c>
      <c r="G25" s="73">
        <f t="shared" si="2"/>
        <v>-127854335</v>
      </c>
      <c r="H25" s="73">
        <f t="shared" si="2"/>
        <v>-137079484</v>
      </c>
      <c r="I25" s="73">
        <f t="shared" si="2"/>
        <v>-145027947</v>
      </c>
      <c r="J25" s="73">
        <f t="shared" si="2"/>
        <v>-145027947</v>
      </c>
      <c r="K25" s="73">
        <f t="shared" si="2"/>
        <v>-173488217</v>
      </c>
      <c r="L25" s="73">
        <f t="shared" si="2"/>
        <v>112718360</v>
      </c>
      <c r="M25" s="73">
        <f t="shared" si="2"/>
        <v>81406347</v>
      </c>
      <c r="N25" s="73">
        <f t="shared" si="2"/>
        <v>81406347</v>
      </c>
      <c r="O25" s="73">
        <f t="shared" si="2"/>
        <v>76885584</v>
      </c>
      <c r="P25" s="73">
        <f t="shared" si="2"/>
        <v>97454447</v>
      </c>
      <c r="Q25" s="73">
        <f t="shared" si="2"/>
        <v>118969448</v>
      </c>
      <c r="R25" s="73">
        <f t="shared" si="2"/>
        <v>118969448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118969448</v>
      </c>
      <c r="X25" s="73">
        <f t="shared" si="2"/>
        <v>162235689</v>
      </c>
      <c r="Y25" s="73">
        <f t="shared" si="2"/>
        <v>-43266241</v>
      </c>
      <c r="Z25" s="170">
        <f>+IF(X25&lt;&gt;0,+(Y25/X25)*100,0)</f>
        <v>-26.66875658906346</v>
      </c>
      <c r="AA25" s="74">
        <f>+AA12+AA24</f>
        <v>216314251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31561735</v>
      </c>
      <c r="D32" s="155"/>
      <c r="E32" s="59">
        <v>15000000</v>
      </c>
      <c r="F32" s="60">
        <v>15000000</v>
      </c>
      <c r="G32" s="60">
        <v>789102</v>
      </c>
      <c r="H32" s="60">
        <v>-152227</v>
      </c>
      <c r="I32" s="60">
        <v>2101132</v>
      </c>
      <c r="J32" s="60">
        <v>2101132</v>
      </c>
      <c r="K32" s="60">
        <v>-32080523</v>
      </c>
      <c r="L32" s="60">
        <v>38062320</v>
      </c>
      <c r="M32" s="60">
        <v>41798215</v>
      </c>
      <c r="N32" s="60">
        <v>41798215</v>
      </c>
      <c r="O32" s="60">
        <v>86749371</v>
      </c>
      <c r="P32" s="60">
        <v>107318234</v>
      </c>
      <c r="Q32" s="60">
        <v>109927513</v>
      </c>
      <c r="R32" s="60">
        <v>109927513</v>
      </c>
      <c r="S32" s="60"/>
      <c r="T32" s="60"/>
      <c r="U32" s="60"/>
      <c r="V32" s="60"/>
      <c r="W32" s="60">
        <v>109927513</v>
      </c>
      <c r="X32" s="60">
        <v>11250000</v>
      </c>
      <c r="Y32" s="60">
        <v>98677513</v>
      </c>
      <c r="Z32" s="140">
        <v>877.13</v>
      </c>
      <c r="AA32" s="62">
        <v>15000000</v>
      </c>
    </row>
    <row r="33" spans="1:27" ht="12.75">
      <c r="A33" s="249" t="s">
        <v>165</v>
      </c>
      <c r="B33" s="182"/>
      <c r="C33" s="155">
        <v>11769190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43330925</v>
      </c>
      <c r="D34" s="168">
        <f>SUM(D29:D33)</f>
        <v>0</v>
      </c>
      <c r="E34" s="72">
        <f t="shared" si="3"/>
        <v>15000000</v>
      </c>
      <c r="F34" s="73">
        <f t="shared" si="3"/>
        <v>15000000</v>
      </c>
      <c r="G34" s="73">
        <f t="shared" si="3"/>
        <v>789102</v>
      </c>
      <c r="H34" s="73">
        <f t="shared" si="3"/>
        <v>-152227</v>
      </c>
      <c r="I34" s="73">
        <f t="shared" si="3"/>
        <v>2101132</v>
      </c>
      <c r="J34" s="73">
        <f t="shared" si="3"/>
        <v>2101132</v>
      </c>
      <c r="K34" s="73">
        <f t="shared" si="3"/>
        <v>-32080523</v>
      </c>
      <c r="L34" s="73">
        <f t="shared" si="3"/>
        <v>38062320</v>
      </c>
      <c r="M34" s="73">
        <f t="shared" si="3"/>
        <v>41798215</v>
      </c>
      <c r="N34" s="73">
        <f t="shared" si="3"/>
        <v>41798215</v>
      </c>
      <c r="O34" s="73">
        <f t="shared" si="3"/>
        <v>86749371</v>
      </c>
      <c r="P34" s="73">
        <f t="shared" si="3"/>
        <v>107318234</v>
      </c>
      <c r="Q34" s="73">
        <f t="shared" si="3"/>
        <v>109927513</v>
      </c>
      <c r="R34" s="73">
        <f t="shared" si="3"/>
        <v>109927513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109927513</v>
      </c>
      <c r="X34" s="73">
        <f t="shared" si="3"/>
        <v>11250000</v>
      </c>
      <c r="Y34" s="73">
        <f t="shared" si="3"/>
        <v>98677513</v>
      </c>
      <c r="Z34" s="170">
        <f>+IF(X34&lt;&gt;0,+(Y34/X34)*100,0)</f>
        <v>877.1334488888888</v>
      </c>
      <c r="AA34" s="74">
        <f>SUM(AA29:AA33)</f>
        <v>15000000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35200000</v>
      </c>
      <c r="F37" s="60">
        <v>35200000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26400000</v>
      </c>
      <c r="Y37" s="60">
        <v>-26400000</v>
      </c>
      <c r="Z37" s="140">
        <v>-100</v>
      </c>
      <c r="AA37" s="62">
        <v>35200000</v>
      </c>
    </row>
    <row r="38" spans="1:27" ht="12.75">
      <c r="A38" s="249" t="s">
        <v>165</v>
      </c>
      <c r="B38" s="182"/>
      <c r="C38" s="155">
        <v>10793515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10793515</v>
      </c>
      <c r="D39" s="168">
        <f>SUM(D37:D38)</f>
        <v>0</v>
      </c>
      <c r="E39" s="76">
        <f t="shared" si="4"/>
        <v>35200000</v>
      </c>
      <c r="F39" s="77">
        <f t="shared" si="4"/>
        <v>35200000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26400000</v>
      </c>
      <c r="Y39" s="77">
        <f t="shared" si="4"/>
        <v>-26400000</v>
      </c>
      <c r="Z39" s="212">
        <f>+IF(X39&lt;&gt;0,+(Y39/X39)*100,0)</f>
        <v>-100</v>
      </c>
      <c r="AA39" s="79">
        <f>SUM(AA37:AA38)</f>
        <v>35200000</v>
      </c>
    </row>
    <row r="40" spans="1:27" ht="12.75">
      <c r="A40" s="250" t="s">
        <v>167</v>
      </c>
      <c r="B40" s="251"/>
      <c r="C40" s="168">
        <f aca="true" t="shared" si="5" ref="C40:Y40">+C34+C39</f>
        <v>54124440</v>
      </c>
      <c r="D40" s="168">
        <f>+D34+D39</f>
        <v>0</v>
      </c>
      <c r="E40" s="72">
        <f t="shared" si="5"/>
        <v>50200000</v>
      </c>
      <c r="F40" s="73">
        <f t="shared" si="5"/>
        <v>50200000</v>
      </c>
      <c r="G40" s="73">
        <f t="shared" si="5"/>
        <v>789102</v>
      </c>
      <c r="H40" s="73">
        <f t="shared" si="5"/>
        <v>-152227</v>
      </c>
      <c r="I40" s="73">
        <f t="shared" si="5"/>
        <v>2101132</v>
      </c>
      <c r="J40" s="73">
        <f t="shared" si="5"/>
        <v>2101132</v>
      </c>
      <c r="K40" s="73">
        <f t="shared" si="5"/>
        <v>-32080523</v>
      </c>
      <c r="L40" s="73">
        <f t="shared" si="5"/>
        <v>38062320</v>
      </c>
      <c r="M40" s="73">
        <f t="shared" si="5"/>
        <v>41798215</v>
      </c>
      <c r="N40" s="73">
        <f t="shared" si="5"/>
        <v>41798215</v>
      </c>
      <c r="O40" s="73">
        <f t="shared" si="5"/>
        <v>86749371</v>
      </c>
      <c r="P40" s="73">
        <f t="shared" si="5"/>
        <v>107318234</v>
      </c>
      <c r="Q40" s="73">
        <f t="shared" si="5"/>
        <v>109927513</v>
      </c>
      <c r="R40" s="73">
        <f t="shared" si="5"/>
        <v>109927513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109927513</v>
      </c>
      <c r="X40" s="73">
        <f t="shared" si="5"/>
        <v>37650000</v>
      </c>
      <c r="Y40" s="73">
        <f t="shared" si="5"/>
        <v>72277513</v>
      </c>
      <c r="Z40" s="170">
        <f>+IF(X40&lt;&gt;0,+(Y40/X40)*100,0)</f>
        <v>191.97214608233733</v>
      </c>
      <c r="AA40" s="74">
        <f>+AA34+AA39</f>
        <v>50200000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578549018</v>
      </c>
      <c r="D42" s="257">
        <f>+D25-D40</f>
        <v>0</v>
      </c>
      <c r="E42" s="258">
        <f t="shared" si="6"/>
        <v>166114251</v>
      </c>
      <c r="F42" s="259">
        <f t="shared" si="6"/>
        <v>166114251</v>
      </c>
      <c r="G42" s="259">
        <f t="shared" si="6"/>
        <v>-128643437</v>
      </c>
      <c r="H42" s="259">
        <f t="shared" si="6"/>
        <v>-136927257</v>
      </c>
      <c r="I42" s="259">
        <f t="shared" si="6"/>
        <v>-147129079</v>
      </c>
      <c r="J42" s="259">
        <f t="shared" si="6"/>
        <v>-147129079</v>
      </c>
      <c r="K42" s="259">
        <f t="shared" si="6"/>
        <v>-141407694</v>
      </c>
      <c r="L42" s="259">
        <f t="shared" si="6"/>
        <v>74656040</v>
      </c>
      <c r="M42" s="259">
        <f t="shared" si="6"/>
        <v>39608132</v>
      </c>
      <c r="N42" s="259">
        <f t="shared" si="6"/>
        <v>39608132</v>
      </c>
      <c r="O42" s="259">
        <f t="shared" si="6"/>
        <v>-9863787</v>
      </c>
      <c r="P42" s="259">
        <f t="shared" si="6"/>
        <v>-9863787</v>
      </c>
      <c r="Q42" s="259">
        <f t="shared" si="6"/>
        <v>9041935</v>
      </c>
      <c r="R42" s="259">
        <f t="shared" si="6"/>
        <v>9041935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9041935</v>
      </c>
      <c r="X42" s="259">
        <f t="shared" si="6"/>
        <v>124585689</v>
      </c>
      <c r="Y42" s="259">
        <f t="shared" si="6"/>
        <v>-115543754</v>
      </c>
      <c r="Z42" s="260">
        <f>+IF(X42&lt;&gt;0,+(Y42/X42)*100,0)</f>
        <v>-92.74239676115609</v>
      </c>
      <c r="AA42" s="261">
        <f>+AA25-AA40</f>
        <v>166114251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578549018</v>
      </c>
      <c r="D45" s="155"/>
      <c r="E45" s="59">
        <v>166114251</v>
      </c>
      <c r="F45" s="60">
        <v>166114251</v>
      </c>
      <c r="G45" s="60">
        <v>-128643437</v>
      </c>
      <c r="H45" s="60">
        <v>-136927257</v>
      </c>
      <c r="I45" s="60">
        <v>-147129079</v>
      </c>
      <c r="J45" s="60">
        <v>-147129079</v>
      </c>
      <c r="K45" s="60">
        <v>-141407694</v>
      </c>
      <c r="L45" s="60">
        <v>74656040</v>
      </c>
      <c r="M45" s="60">
        <v>39608132</v>
      </c>
      <c r="N45" s="60">
        <v>39608132</v>
      </c>
      <c r="O45" s="60">
        <v>-9863787</v>
      </c>
      <c r="P45" s="60">
        <v>-9863787</v>
      </c>
      <c r="Q45" s="60">
        <v>9041935</v>
      </c>
      <c r="R45" s="60">
        <v>9041935</v>
      </c>
      <c r="S45" s="60"/>
      <c r="T45" s="60"/>
      <c r="U45" s="60"/>
      <c r="V45" s="60"/>
      <c r="W45" s="60">
        <v>9041935</v>
      </c>
      <c r="X45" s="60">
        <v>124585688</v>
      </c>
      <c r="Y45" s="60">
        <v>-115543753</v>
      </c>
      <c r="Z45" s="139">
        <v>-92.74</v>
      </c>
      <c r="AA45" s="62">
        <v>166114251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578549018</v>
      </c>
      <c r="D48" s="217">
        <f>SUM(D45:D47)</f>
        <v>0</v>
      </c>
      <c r="E48" s="264">
        <f t="shared" si="7"/>
        <v>166114251</v>
      </c>
      <c r="F48" s="219">
        <f t="shared" si="7"/>
        <v>166114251</v>
      </c>
      <c r="G48" s="219">
        <f t="shared" si="7"/>
        <v>-128643437</v>
      </c>
      <c r="H48" s="219">
        <f t="shared" si="7"/>
        <v>-136927257</v>
      </c>
      <c r="I48" s="219">
        <f t="shared" si="7"/>
        <v>-147129079</v>
      </c>
      <c r="J48" s="219">
        <f t="shared" si="7"/>
        <v>-147129079</v>
      </c>
      <c r="K48" s="219">
        <f t="shared" si="7"/>
        <v>-141407694</v>
      </c>
      <c r="L48" s="219">
        <f t="shared" si="7"/>
        <v>74656040</v>
      </c>
      <c r="M48" s="219">
        <f t="shared" si="7"/>
        <v>39608132</v>
      </c>
      <c r="N48" s="219">
        <f t="shared" si="7"/>
        <v>39608132</v>
      </c>
      <c r="O48" s="219">
        <f t="shared" si="7"/>
        <v>-9863787</v>
      </c>
      <c r="P48" s="219">
        <f t="shared" si="7"/>
        <v>-9863787</v>
      </c>
      <c r="Q48" s="219">
        <f t="shared" si="7"/>
        <v>9041935</v>
      </c>
      <c r="R48" s="219">
        <f t="shared" si="7"/>
        <v>9041935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9041935</v>
      </c>
      <c r="X48" s="219">
        <f t="shared" si="7"/>
        <v>124585688</v>
      </c>
      <c r="Y48" s="219">
        <f t="shared" si="7"/>
        <v>-115543753</v>
      </c>
      <c r="Z48" s="265">
        <f>+IF(X48&lt;&gt;0,+(Y48/X48)*100,0)</f>
        <v>-92.74239670290218</v>
      </c>
      <c r="AA48" s="232">
        <f>SUM(AA45:AA47)</f>
        <v>166114251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4032478</v>
      </c>
      <c r="D6" s="155"/>
      <c r="E6" s="59">
        <v>4246200</v>
      </c>
      <c r="F6" s="60">
        <v>4246200</v>
      </c>
      <c r="G6" s="60">
        <v>307720</v>
      </c>
      <c r="H6" s="60">
        <v>307720</v>
      </c>
      <c r="I6" s="60">
        <v>307720</v>
      </c>
      <c r="J6" s="60">
        <v>923160</v>
      </c>
      <c r="K6" s="60">
        <v>309603</v>
      </c>
      <c r="L6" s="60">
        <v>309024</v>
      </c>
      <c r="M6" s="60">
        <v>307720</v>
      </c>
      <c r="N6" s="60">
        <v>926347</v>
      </c>
      <c r="O6" s="60">
        <v>859691</v>
      </c>
      <c r="P6" s="60">
        <v>858990</v>
      </c>
      <c r="Q6" s="60">
        <v>-858990</v>
      </c>
      <c r="R6" s="60">
        <v>859691</v>
      </c>
      <c r="S6" s="60"/>
      <c r="T6" s="60"/>
      <c r="U6" s="60"/>
      <c r="V6" s="60"/>
      <c r="W6" s="60">
        <v>2709198</v>
      </c>
      <c r="X6" s="60">
        <v>3184650</v>
      </c>
      <c r="Y6" s="60">
        <v>-475452</v>
      </c>
      <c r="Z6" s="140">
        <v>-14.93</v>
      </c>
      <c r="AA6" s="62">
        <v>4246200</v>
      </c>
    </row>
    <row r="7" spans="1:27" ht="12.75">
      <c r="A7" s="249" t="s">
        <v>32</v>
      </c>
      <c r="B7" s="182"/>
      <c r="C7" s="155">
        <v>474527</v>
      </c>
      <c r="D7" s="155"/>
      <c r="E7" s="59">
        <v>1266996</v>
      </c>
      <c r="F7" s="60">
        <v>1266996</v>
      </c>
      <c r="G7" s="60">
        <v>32406</v>
      </c>
      <c r="H7" s="60">
        <v>32406</v>
      </c>
      <c r="I7" s="60">
        <v>32406</v>
      </c>
      <c r="J7" s="60">
        <v>97218</v>
      </c>
      <c r="K7" s="60">
        <v>-76</v>
      </c>
      <c r="L7" s="60">
        <v>32606</v>
      </c>
      <c r="M7" s="60">
        <v>76017</v>
      </c>
      <c r="N7" s="60">
        <v>108547</v>
      </c>
      <c r="O7" s="60">
        <v>67962</v>
      </c>
      <c r="P7" s="60">
        <v>34620</v>
      </c>
      <c r="Q7" s="60">
        <v>-45348</v>
      </c>
      <c r="R7" s="60">
        <v>57234</v>
      </c>
      <c r="S7" s="60"/>
      <c r="T7" s="60"/>
      <c r="U7" s="60"/>
      <c r="V7" s="60"/>
      <c r="W7" s="60">
        <v>262999</v>
      </c>
      <c r="X7" s="60">
        <v>950247</v>
      </c>
      <c r="Y7" s="60">
        <v>-687248</v>
      </c>
      <c r="Z7" s="140">
        <v>-72.32</v>
      </c>
      <c r="AA7" s="62">
        <v>1266996</v>
      </c>
    </row>
    <row r="8" spans="1:27" ht="12.75">
      <c r="A8" s="249" t="s">
        <v>178</v>
      </c>
      <c r="B8" s="182"/>
      <c r="C8" s="155">
        <v>17382357</v>
      </c>
      <c r="D8" s="155"/>
      <c r="E8" s="59">
        <v>104701248</v>
      </c>
      <c r="F8" s="60">
        <v>104701248</v>
      </c>
      <c r="G8" s="60">
        <v>650270</v>
      </c>
      <c r="H8" s="60">
        <v>731739</v>
      </c>
      <c r="I8" s="60">
        <v>8908165</v>
      </c>
      <c r="J8" s="60">
        <v>10290174</v>
      </c>
      <c r="K8" s="60">
        <v>761135</v>
      </c>
      <c r="L8" s="60">
        <v>4183974</v>
      </c>
      <c r="M8" s="60">
        <v>5828832</v>
      </c>
      <c r="N8" s="60">
        <v>10773941</v>
      </c>
      <c r="O8" s="60">
        <v>776247</v>
      </c>
      <c r="P8" s="60">
        <v>4902619</v>
      </c>
      <c r="Q8" s="60">
        <v>-56270774</v>
      </c>
      <c r="R8" s="60">
        <v>-50591908</v>
      </c>
      <c r="S8" s="60"/>
      <c r="T8" s="60"/>
      <c r="U8" s="60"/>
      <c r="V8" s="60"/>
      <c r="W8" s="60">
        <v>-29527793</v>
      </c>
      <c r="X8" s="60">
        <v>78525936</v>
      </c>
      <c r="Y8" s="60">
        <v>-108053729</v>
      </c>
      <c r="Z8" s="140">
        <v>-137.6</v>
      </c>
      <c r="AA8" s="62">
        <v>104701248</v>
      </c>
    </row>
    <row r="9" spans="1:27" ht="12.75">
      <c r="A9" s="249" t="s">
        <v>179</v>
      </c>
      <c r="B9" s="182"/>
      <c r="C9" s="155">
        <v>230240860</v>
      </c>
      <c r="D9" s="155"/>
      <c r="E9" s="59">
        <v>224411004</v>
      </c>
      <c r="F9" s="60">
        <v>224411004</v>
      </c>
      <c r="G9" s="60">
        <v>93021401</v>
      </c>
      <c r="H9" s="60">
        <v>1506381</v>
      </c>
      <c r="I9" s="60">
        <v>305546</v>
      </c>
      <c r="J9" s="60">
        <v>94833328</v>
      </c>
      <c r="K9" s="60"/>
      <c r="L9" s="60">
        <v>1954974</v>
      </c>
      <c r="M9" s="60">
        <v>73377780</v>
      </c>
      <c r="N9" s="60">
        <v>75332754</v>
      </c>
      <c r="O9" s="60">
        <v>209006</v>
      </c>
      <c r="P9" s="60">
        <v>1506550</v>
      </c>
      <c r="Q9" s="60"/>
      <c r="R9" s="60">
        <v>1715556</v>
      </c>
      <c r="S9" s="60"/>
      <c r="T9" s="60"/>
      <c r="U9" s="60"/>
      <c r="V9" s="60"/>
      <c r="W9" s="60">
        <v>171881638</v>
      </c>
      <c r="X9" s="60">
        <v>168308253</v>
      </c>
      <c r="Y9" s="60">
        <v>3573385</v>
      </c>
      <c r="Z9" s="140">
        <v>2.12</v>
      </c>
      <c r="AA9" s="62">
        <v>224411004</v>
      </c>
    </row>
    <row r="10" spans="1:27" ht="12.75">
      <c r="A10" s="249" t="s">
        <v>180</v>
      </c>
      <c r="B10" s="182"/>
      <c r="C10" s="155">
        <v>65745000</v>
      </c>
      <c r="D10" s="155"/>
      <c r="E10" s="59">
        <v>75027000</v>
      </c>
      <c r="F10" s="60">
        <v>75027000</v>
      </c>
      <c r="G10" s="60">
        <v>42539000</v>
      </c>
      <c r="H10" s="60"/>
      <c r="I10" s="60"/>
      <c r="J10" s="60">
        <v>42539000</v>
      </c>
      <c r="K10" s="60">
        <v>4000000</v>
      </c>
      <c r="L10" s="60"/>
      <c r="M10" s="60"/>
      <c r="N10" s="60">
        <v>4000000</v>
      </c>
      <c r="O10" s="60">
        <v>18738000</v>
      </c>
      <c r="P10" s="60"/>
      <c r="Q10" s="60"/>
      <c r="R10" s="60">
        <v>18738000</v>
      </c>
      <c r="S10" s="60"/>
      <c r="T10" s="60"/>
      <c r="U10" s="60"/>
      <c r="V10" s="60"/>
      <c r="W10" s="60">
        <v>65277000</v>
      </c>
      <c r="X10" s="60">
        <v>56270250</v>
      </c>
      <c r="Y10" s="60">
        <v>9006750</v>
      </c>
      <c r="Z10" s="140">
        <v>16.01</v>
      </c>
      <c r="AA10" s="62">
        <v>75027000</v>
      </c>
    </row>
    <row r="11" spans="1:27" ht="12.75">
      <c r="A11" s="249" t="s">
        <v>181</v>
      </c>
      <c r="B11" s="182"/>
      <c r="C11" s="155">
        <v>5194734</v>
      </c>
      <c r="D11" s="155"/>
      <c r="E11" s="59">
        <v>10478664</v>
      </c>
      <c r="F11" s="60">
        <v>10478664</v>
      </c>
      <c r="G11" s="60">
        <v>297312</v>
      </c>
      <c r="H11" s="60">
        <v>243547</v>
      </c>
      <c r="I11" s="60">
        <v>315307</v>
      </c>
      <c r="J11" s="60">
        <v>856166</v>
      </c>
      <c r="K11" s="60">
        <v>1101402</v>
      </c>
      <c r="L11" s="60"/>
      <c r="M11" s="60">
        <v>110083</v>
      </c>
      <c r="N11" s="60">
        <v>1211485</v>
      </c>
      <c r="O11" s="60">
        <v>120224</v>
      </c>
      <c r="P11" s="60">
        <v>147519</v>
      </c>
      <c r="Q11" s="60">
        <v>-166215</v>
      </c>
      <c r="R11" s="60">
        <v>101528</v>
      </c>
      <c r="S11" s="60"/>
      <c r="T11" s="60"/>
      <c r="U11" s="60"/>
      <c r="V11" s="60"/>
      <c r="W11" s="60">
        <v>2169179</v>
      </c>
      <c r="X11" s="60">
        <v>7858998</v>
      </c>
      <c r="Y11" s="60">
        <v>-5689819</v>
      </c>
      <c r="Z11" s="140">
        <v>-72.4</v>
      </c>
      <c r="AA11" s="62">
        <v>10478664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-311597771</v>
      </c>
      <c r="D14" s="155"/>
      <c r="E14" s="59">
        <v>-342263976</v>
      </c>
      <c r="F14" s="60">
        <v>-342263976</v>
      </c>
      <c r="G14" s="60">
        <v>-17486841</v>
      </c>
      <c r="H14" s="60">
        <v>-22155428</v>
      </c>
      <c r="I14" s="60">
        <v>-32192749</v>
      </c>
      <c r="J14" s="60">
        <v>-71835018</v>
      </c>
      <c r="K14" s="60">
        <v>-9910057</v>
      </c>
      <c r="L14" s="60">
        <v>-10378585</v>
      </c>
      <c r="M14" s="60">
        <v>-13831363</v>
      </c>
      <c r="N14" s="60">
        <v>-34120005</v>
      </c>
      <c r="O14" s="60">
        <v>-6973702</v>
      </c>
      <c r="P14" s="60">
        <v>-7472607</v>
      </c>
      <c r="Q14" s="60">
        <v>-13029316</v>
      </c>
      <c r="R14" s="60">
        <v>-27475625</v>
      </c>
      <c r="S14" s="60"/>
      <c r="T14" s="60"/>
      <c r="U14" s="60"/>
      <c r="V14" s="60"/>
      <c r="W14" s="60">
        <v>-133430648</v>
      </c>
      <c r="X14" s="60">
        <v>-256697982</v>
      </c>
      <c r="Y14" s="60">
        <v>123267334</v>
      </c>
      <c r="Z14" s="140">
        <v>-48.02</v>
      </c>
      <c r="AA14" s="62">
        <v>-342263976</v>
      </c>
    </row>
    <row r="15" spans="1:27" ht="12.75">
      <c r="A15" s="249" t="s">
        <v>40</v>
      </c>
      <c r="B15" s="182"/>
      <c r="C15" s="155">
        <v>-9121966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-42800</v>
      </c>
      <c r="R16" s="60">
        <v>-42800</v>
      </c>
      <c r="S16" s="60"/>
      <c r="T16" s="60"/>
      <c r="U16" s="60"/>
      <c r="V16" s="60"/>
      <c r="W16" s="60">
        <v>-42800</v>
      </c>
      <c r="X16" s="60"/>
      <c r="Y16" s="60">
        <v>-42800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2350219</v>
      </c>
      <c r="D17" s="168">
        <f t="shared" si="0"/>
        <v>0</v>
      </c>
      <c r="E17" s="72">
        <f t="shared" si="0"/>
        <v>77867136</v>
      </c>
      <c r="F17" s="73">
        <f t="shared" si="0"/>
        <v>77867136</v>
      </c>
      <c r="G17" s="73">
        <f t="shared" si="0"/>
        <v>119361268</v>
      </c>
      <c r="H17" s="73">
        <f t="shared" si="0"/>
        <v>-19333635</v>
      </c>
      <c r="I17" s="73">
        <f t="shared" si="0"/>
        <v>-22323605</v>
      </c>
      <c r="J17" s="73">
        <f t="shared" si="0"/>
        <v>77704028</v>
      </c>
      <c r="K17" s="73">
        <f t="shared" si="0"/>
        <v>-3737993</v>
      </c>
      <c r="L17" s="73">
        <f t="shared" si="0"/>
        <v>-3898007</v>
      </c>
      <c r="M17" s="73">
        <f t="shared" si="0"/>
        <v>65869069</v>
      </c>
      <c r="N17" s="73">
        <f t="shared" si="0"/>
        <v>58233069</v>
      </c>
      <c r="O17" s="73">
        <f t="shared" si="0"/>
        <v>13797428</v>
      </c>
      <c r="P17" s="73">
        <f t="shared" si="0"/>
        <v>-22309</v>
      </c>
      <c r="Q17" s="73">
        <f t="shared" si="0"/>
        <v>-70413443</v>
      </c>
      <c r="R17" s="73">
        <f t="shared" si="0"/>
        <v>-56638324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79298773</v>
      </c>
      <c r="X17" s="73">
        <f t="shared" si="0"/>
        <v>58400352</v>
      </c>
      <c r="Y17" s="73">
        <f t="shared" si="0"/>
        <v>20898421</v>
      </c>
      <c r="Z17" s="170">
        <f>+IF(X17&lt;&gt;0,+(Y17/X17)*100,0)</f>
        <v>35.78475177683861</v>
      </c>
      <c r="AA17" s="74">
        <f>SUM(AA6:AA16)</f>
        <v>77867136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1430911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-56922938</v>
      </c>
      <c r="D26" s="155"/>
      <c r="E26" s="59">
        <v>-75027000</v>
      </c>
      <c r="F26" s="60">
        <v>-75027000</v>
      </c>
      <c r="G26" s="60">
        <v>-2340929</v>
      </c>
      <c r="H26" s="60">
        <v>-2967338</v>
      </c>
      <c r="I26" s="60">
        <v>-6265608</v>
      </c>
      <c r="J26" s="60">
        <v>-11573875</v>
      </c>
      <c r="K26" s="60">
        <v>-2239220</v>
      </c>
      <c r="L26" s="60">
        <v>-8471737</v>
      </c>
      <c r="M26" s="60">
        <v>-37017</v>
      </c>
      <c r="N26" s="60">
        <v>-10747974</v>
      </c>
      <c r="O26" s="60">
        <v>-1257116</v>
      </c>
      <c r="P26" s="60">
        <v>-2187807</v>
      </c>
      <c r="Q26" s="60">
        <v>2363364</v>
      </c>
      <c r="R26" s="60">
        <v>-1081559</v>
      </c>
      <c r="S26" s="60"/>
      <c r="T26" s="60"/>
      <c r="U26" s="60"/>
      <c r="V26" s="60"/>
      <c r="W26" s="60">
        <v>-23403408</v>
      </c>
      <c r="X26" s="60">
        <v>-58400352</v>
      </c>
      <c r="Y26" s="60">
        <v>34996944</v>
      </c>
      <c r="Z26" s="140">
        <v>-59.93</v>
      </c>
      <c r="AA26" s="62">
        <v>-75027000</v>
      </c>
    </row>
    <row r="27" spans="1:27" ht="12.75">
      <c r="A27" s="250" t="s">
        <v>192</v>
      </c>
      <c r="B27" s="251"/>
      <c r="C27" s="168">
        <f aca="true" t="shared" si="1" ref="C27:Y27">SUM(C21:C26)</f>
        <v>-55492027</v>
      </c>
      <c r="D27" s="168">
        <f>SUM(D21:D26)</f>
        <v>0</v>
      </c>
      <c r="E27" s="72">
        <f t="shared" si="1"/>
        <v>-75027000</v>
      </c>
      <c r="F27" s="73">
        <f t="shared" si="1"/>
        <v>-75027000</v>
      </c>
      <c r="G27" s="73">
        <f t="shared" si="1"/>
        <v>-2340929</v>
      </c>
      <c r="H27" s="73">
        <f t="shared" si="1"/>
        <v>-2967338</v>
      </c>
      <c r="I27" s="73">
        <f t="shared" si="1"/>
        <v>-6265608</v>
      </c>
      <c r="J27" s="73">
        <f t="shared" si="1"/>
        <v>-11573875</v>
      </c>
      <c r="K27" s="73">
        <f t="shared" si="1"/>
        <v>-2239220</v>
      </c>
      <c r="L27" s="73">
        <f t="shared" si="1"/>
        <v>-8471737</v>
      </c>
      <c r="M27" s="73">
        <f t="shared" si="1"/>
        <v>-37017</v>
      </c>
      <c r="N27" s="73">
        <f t="shared" si="1"/>
        <v>-10747974</v>
      </c>
      <c r="O27" s="73">
        <f t="shared" si="1"/>
        <v>-1257116</v>
      </c>
      <c r="P27" s="73">
        <f t="shared" si="1"/>
        <v>-2187807</v>
      </c>
      <c r="Q27" s="73">
        <f t="shared" si="1"/>
        <v>2363364</v>
      </c>
      <c r="R27" s="73">
        <f t="shared" si="1"/>
        <v>-1081559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-23403408</v>
      </c>
      <c r="X27" s="73">
        <f t="shared" si="1"/>
        <v>-58400352</v>
      </c>
      <c r="Y27" s="73">
        <f t="shared" si="1"/>
        <v>34996944</v>
      </c>
      <c r="Z27" s="170">
        <f>+IF(X27&lt;&gt;0,+(Y27/X27)*100,0)</f>
        <v>-59.925912775320256</v>
      </c>
      <c r="AA27" s="74">
        <f>SUM(AA21:AA26)</f>
        <v>-75027000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-53141808</v>
      </c>
      <c r="D38" s="153">
        <f>+D17+D27+D36</f>
        <v>0</v>
      </c>
      <c r="E38" s="99">
        <f t="shared" si="3"/>
        <v>2840136</v>
      </c>
      <c r="F38" s="100">
        <f t="shared" si="3"/>
        <v>2840136</v>
      </c>
      <c r="G38" s="100">
        <f t="shared" si="3"/>
        <v>117020339</v>
      </c>
      <c r="H38" s="100">
        <f t="shared" si="3"/>
        <v>-22300973</v>
      </c>
      <c r="I38" s="100">
        <f t="shared" si="3"/>
        <v>-28589213</v>
      </c>
      <c r="J38" s="100">
        <f t="shared" si="3"/>
        <v>66130153</v>
      </c>
      <c r="K38" s="100">
        <f t="shared" si="3"/>
        <v>-5977213</v>
      </c>
      <c r="L38" s="100">
        <f t="shared" si="3"/>
        <v>-12369744</v>
      </c>
      <c r="M38" s="100">
        <f t="shared" si="3"/>
        <v>65832052</v>
      </c>
      <c r="N38" s="100">
        <f t="shared" si="3"/>
        <v>47485095</v>
      </c>
      <c r="O38" s="100">
        <f t="shared" si="3"/>
        <v>12540312</v>
      </c>
      <c r="P38" s="100">
        <f t="shared" si="3"/>
        <v>-2210116</v>
      </c>
      <c r="Q38" s="100">
        <f t="shared" si="3"/>
        <v>-68050079</v>
      </c>
      <c r="R38" s="100">
        <f t="shared" si="3"/>
        <v>-57719883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55895365</v>
      </c>
      <c r="X38" s="100">
        <f t="shared" si="3"/>
        <v>0</v>
      </c>
      <c r="Y38" s="100">
        <f t="shared" si="3"/>
        <v>55895365</v>
      </c>
      <c r="Z38" s="137">
        <f>+IF(X38&lt;&gt;0,+(Y38/X38)*100,0)</f>
        <v>0</v>
      </c>
      <c r="AA38" s="102">
        <f>+AA17+AA27+AA36</f>
        <v>2840136</v>
      </c>
    </row>
    <row r="39" spans="1:27" ht="12.75">
      <c r="A39" s="249" t="s">
        <v>200</v>
      </c>
      <c r="B39" s="182"/>
      <c r="C39" s="153">
        <v>66777287</v>
      </c>
      <c r="D39" s="153"/>
      <c r="E39" s="99"/>
      <c r="F39" s="100"/>
      <c r="G39" s="100"/>
      <c r="H39" s="100">
        <v>117020339</v>
      </c>
      <c r="I39" s="100">
        <v>94719366</v>
      </c>
      <c r="J39" s="100"/>
      <c r="K39" s="100">
        <v>66130153</v>
      </c>
      <c r="L39" s="100">
        <v>60152940</v>
      </c>
      <c r="M39" s="100">
        <v>47783196</v>
      </c>
      <c r="N39" s="100">
        <v>66130153</v>
      </c>
      <c r="O39" s="100">
        <v>113615248</v>
      </c>
      <c r="P39" s="100">
        <v>126155560</v>
      </c>
      <c r="Q39" s="100">
        <v>123945444</v>
      </c>
      <c r="R39" s="100">
        <v>113615248</v>
      </c>
      <c r="S39" s="100"/>
      <c r="T39" s="100"/>
      <c r="U39" s="100"/>
      <c r="V39" s="100"/>
      <c r="W39" s="100"/>
      <c r="X39" s="100"/>
      <c r="Y39" s="100"/>
      <c r="Z39" s="137"/>
      <c r="AA39" s="102"/>
    </row>
    <row r="40" spans="1:27" ht="12.75">
      <c r="A40" s="269" t="s">
        <v>201</v>
      </c>
      <c r="B40" s="256"/>
      <c r="C40" s="257">
        <v>13635479</v>
      </c>
      <c r="D40" s="257"/>
      <c r="E40" s="258">
        <v>2840136</v>
      </c>
      <c r="F40" s="259">
        <v>2840136</v>
      </c>
      <c r="G40" s="259">
        <v>117020339</v>
      </c>
      <c r="H40" s="259">
        <v>94719366</v>
      </c>
      <c r="I40" s="259">
        <v>66130153</v>
      </c>
      <c r="J40" s="259">
        <v>66130153</v>
      </c>
      <c r="K40" s="259">
        <v>60152940</v>
      </c>
      <c r="L40" s="259">
        <v>47783196</v>
      </c>
      <c r="M40" s="259">
        <v>113615248</v>
      </c>
      <c r="N40" s="259">
        <v>113615248</v>
      </c>
      <c r="O40" s="259">
        <v>126155560</v>
      </c>
      <c r="P40" s="259">
        <v>123945444</v>
      </c>
      <c r="Q40" s="259">
        <v>55895365</v>
      </c>
      <c r="R40" s="259">
        <v>55895365</v>
      </c>
      <c r="S40" s="259"/>
      <c r="T40" s="259"/>
      <c r="U40" s="259"/>
      <c r="V40" s="259"/>
      <c r="W40" s="259">
        <v>55895365</v>
      </c>
      <c r="X40" s="259"/>
      <c r="Y40" s="259">
        <v>55895365</v>
      </c>
      <c r="Z40" s="260"/>
      <c r="AA40" s="261">
        <v>2840136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125857293</v>
      </c>
      <c r="D5" s="200">
        <f t="shared" si="0"/>
        <v>0</v>
      </c>
      <c r="E5" s="106">
        <f t="shared" si="0"/>
        <v>77867140</v>
      </c>
      <c r="F5" s="106">
        <f t="shared" si="0"/>
        <v>77867140</v>
      </c>
      <c r="G5" s="106">
        <f t="shared" si="0"/>
        <v>2340929</v>
      </c>
      <c r="H5" s="106">
        <f t="shared" si="0"/>
        <v>2967337</v>
      </c>
      <c r="I5" s="106">
        <f t="shared" si="0"/>
        <v>6265608</v>
      </c>
      <c r="J5" s="106">
        <f t="shared" si="0"/>
        <v>11573874</v>
      </c>
      <c r="K5" s="106">
        <f t="shared" si="0"/>
        <v>2239220</v>
      </c>
      <c r="L5" s="106">
        <f t="shared" si="0"/>
        <v>8471737</v>
      </c>
      <c r="M5" s="106">
        <f t="shared" si="0"/>
        <v>37017</v>
      </c>
      <c r="N5" s="106">
        <f t="shared" si="0"/>
        <v>10747974</v>
      </c>
      <c r="O5" s="106">
        <f t="shared" si="0"/>
        <v>1865398</v>
      </c>
      <c r="P5" s="106">
        <f t="shared" si="0"/>
        <v>1537694</v>
      </c>
      <c r="Q5" s="106">
        <f t="shared" si="0"/>
        <v>1537694</v>
      </c>
      <c r="R5" s="106">
        <f t="shared" si="0"/>
        <v>4940786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27262634</v>
      </c>
      <c r="X5" s="106">
        <f t="shared" si="0"/>
        <v>58400355</v>
      </c>
      <c r="Y5" s="106">
        <f t="shared" si="0"/>
        <v>-31137721</v>
      </c>
      <c r="Z5" s="201">
        <f>+IF(X5&lt;&gt;0,+(Y5/X5)*100,0)</f>
        <v>-53.31769130512991</v>
      </c>
      <c r="AA5" s="199">
        <f>SUM(AA11:AA18)</f>
        <v>77867140</v>
      </c>
    </row>
    <row r="6" spans="1:27" ht="12.75">
      <c r="A6" s="291" t="s">
        <v>205</v>
      </c>
      <c r="B6" s="142"/>
      <c r="C6" s="62">
        <v>103171141</v>
      </c>
      <c r="D6" s="156"/>
      <c r="E6" s="60"/>
      <c r="F6" s="60"/>
      <c r="G6" s="60">
        <v>1683056</v>
      </c>
      <c r="H6" s="60">
        <v>1325995</v>
      </c>
      <c r="I6" s="60">
        <v>1906521</v>
      </c>
      <c r="J6" s="60">
        <v>4915572</v>
      </c>
      <c r="K6" s="60">
        <v>1955024</v>
      </c>
      <c r="L6" s="60">
        <v>7838594</v>
      </c>
      <c r="M6" s="60"/>
      <c r="N6" s="60">
        <v>9793618</v>
      </c>
      <c r="O6" s="60">
        <v>637328</v>
      </c>
      <c r="P6" s="60">
        <v>920325</v>
      </c>
      <c r="Q6" s="60">
        <v>920325</v>
      </c>
      <c r="R6" s="60">
        <v>2477978</v>
      </c>
      <c r="S6" s="60"/>
      <c r="T6" s="60"/>
      <c r="U6" s="60"/>
      <c r="V6" s="60"/>
      <c r="W6" s="60">
        <v>17187168</v>
      </c>
      <c r="X6" s="60"/>
      <c r="Y6" s="60">
        <v>17187168</v>
      </c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4194603</v>
      </c>
      <c r="D10" s="156"/>
      <c r="E10" s="60"/>
      <c r="F10" s="60"/>
      <c r="G10" s="60"/>
      <c r="H10" s="60"/>
      <c r="I10" s="60">
        <v>3508772</v>
      </c>
      <c r="J10" s="60">
        <v>3508772</v>
      </c>
      <c r="K10" s="60">
        <v>284196</v>
      </c>
      <c r="L10" s="60"/>
      <c r="M10" s="60"/>
      <c r="N10" s="60">
        <v>284196</v>
      </c>
      <c r="O10" s="60"/>
      <c r="P10" s="60"/>
      <c r="Q10" s="60"/>
      <c r="R10" s="60"/>
      <c r="S10" s="60"/>
      <c r="T10" s="60"/>
      <c r="U10" s="60"/>
      <c r="V10" s="60"/>
      <c r="W10" s="60">
        <v>3792968</v>
      </c>
      <c r="X10" s="60"/>
      <c r="Y10" s="60">
        <v>3792968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107365744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1683056</v>
      </c>
      <c r="H11" s="295">
        <f t="shared" si="1"/>
        <v>1325995</v>
      </c>
      <c r="I11" s="295">
        <f t="shared" si="1"/>
        <v>5415293</v>
      </c>
      <c r="J11" s="295">
        <f t="shared" si="1"/>
        <v>8424344</v>
      </c>
      <c r="K11" s="295">
        <f t="shared" si="1"/>
        <v>2239220</v>
      </c>
      <c r="L11" s="295">
        <f t="shared" si="1"/>
        <v>7838594</v>
      </c>
      <c r="M11" s="295">
        <f t="shared" si="1"/>
        <v>0</v>
      </c>
      <c r="N11" s="295">
        <f t="shared" si="1"/>
        <v>10077814</v>
      </c>
      <c r="O11" s="295">
        <f t="shared" si="1"/>
        <v>637328</v>
      </c>
      <c r="P11" s="295">
        <f t="shared" si="1"/>
        <v>920325</v>
      </c>
      <c r="Q11" s="295">
        <f t="shared" si="1"/>
        <v>920325</v>
      </c>
      <c r="R11" s="295">
        <f t="shared" si="1"/>
        <v>2477978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20980136</v>
      </c>
      <c r="X11" s="295">
        <f t="shared" si="1"/>
        <v>0</v>
      </c>
      <c r="Y11" s="295">
        <f t="shared" si="1"/>
        <v>20980136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>
        <v>13229224</v>
      </c>
      <c r="D12" s="156"/>
      <c r="E12" s="60"/>
      <c r="F12" s="60"/>
      <c r="G12" s="60">
        <v>657873</v>
      </c>
      <c r="H12" s="60">
        <v>1523817</v>
      </c>
      <c r="I12" s="60"/>
      <c r="J12" s="60">
        <v>2181690</v>
      </c>
      <c r="K12" s="60"/>
      <c r="L12" s="60">
        <v>633143</v>
      </c>
      <c r="M12" s="60">
        <v>37017</v>
      </c>
      <c r="N12" s="60">
        <v>670160</v>
      </c>
      <c r="O12" s="60">
        <v>1228070</v>
      </c>
      <c r="P12" s="60">
        <v>617369</v>
      </c>
      <c r="Q12" s="60">
        <v>617369</v>
      </c>
      <c r="R12" s="60">
        <v>2462808</v>
      </c>
      <c r="S12" s="60"/>
      <c r="T12" s="60"/>
      <c r="U12" s="60"/>
      <c r="V12" s="60"/>
      <c r="W12" s="60">
        <v>5314658</v>
      </c>
      <c r="X12" s="60"/>
      <c r="Y12" s="60">
        <v>5314658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3485515</v>
      </c>
      <c r="D15" s="156"/>
      <c r="E15" s="60">
        <v>77867140</v>
      </c>
      <c r="F15" s="60">
        <v>77867140</v>
      </c>
      <c r="G15" s="60"/>
      <c r="H15" s="60">
        <v>117525</v>
      </c>
      <c r="I15" s="60">
        <v>850315</v>
      </c>
      <c r="J15" s="60">
        <v>967840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967840</v>
      </c>
      <c r="X15" s="60">
        <v>58400355</v>
      </c>
      <c r="Y15" s="60">
        <v>-57432515</v>
      </c>
      <c r="Z15" s="140">
        <v>-98.34</v>
      </c>
      <c r="AA15" s="155">
        <v>77867140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1776810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103171141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1683056</v>
      </c>
      <c r="H36" s="60">
        <f t="shared" si="4"/>
        <v>1325995</v>
      </c>
      <c r="I36" s="60">
        <f t="shared" si="4"/>
        <v>1906521</v>
      </c>
      <c r="J36" s="60">
        <f t="shared" si="4"/>
        <v>4915572</v>
      </c>
      <c r="K36" s="60">
        <f t="shared" si="4"/>
        <v>1955024</v>
      </c>
      <c r="L36" s="60">
        <f t="shared" si="4"/>
        <v>7838594</v>
      </c>
      <c r="M36" s="60">
        <f t="shared" si="4"/>
        <v>0</v>
      </c>
      <c r="N36" s="60">
        <f t="shared" si="4"/>
        <v>9793618</v>
      </c>
      <c r="O36" s="60">
        <f t="shared" si="4"/>
        <v>637328</v>
      </c>
      <c r="P36" s="60">
        <f t="shared" si="4"/>
        <v>920325</v>
      </c>
      <c r="Q36" s="60">
        <f t="shared" si="4"/>
        <v>920325</v>
      </c>
      <c r="R36" s="60">
        <f t="shared" si="4"/>
        <v>2477978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17187168</v>
      </c>
      <c r="X36" s="60">
        <f t="shared" si="4"/>
        <v>0</v>
      </c>
      <c r="Y36" s="60">
        <f t="shared" si="4"/>
        <v>17187168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4194603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3508772</v>
      </c>
      <c r="J40" s="60">
        <f t="shared" si="4"/>
        <v>3508772</v>
      </c>
      <c r="K40" s="60">
        <f t="shared" si="4"/>
        <v>284196</v>
      </c>
      <c r="L40" s="60">
        <f t="shared" si="4"/>
        <v>0</v>
      </c>
      <c r="M40" s="60">
        <f t="shared" si="4"/>
        <v>0</v>
      </c>
      <c r="N40" s="60">
        <f t="shared" si="4"/>
        <v>284196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3792968</v>
      </c>
      <c r="X40" s="60">
        <f t="shared" si="4"/>
        <v>0</v>
      </c>
      <c r="Y40" s="60">
        <f t="shared" si="4"/>
        <v>3792968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107365744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1683056</v>
      </c>
      <c r="H41" s="295">
        <f t="shared" si="6"/>
        <v>1325995</v>
      </c>
      <c r="I41" s="295">
        <f t="shared" si="6"/>
        <v>5415293</v>
      </c>
      <c r="J41" s="295">
        <f t="shared" si="6"/>
        <v>8424344</v>
      </c>
      <c r="K41" s="295">
        <f t="shared" si="6"/>
        <v>2239220</v>
      </c>
      <c r="L41" s="295">
        <f t="shared" si="6"/>
        <v>7838594</v>
      </c>
      <c r="M41" s="295">
        <f t="shared" si="6"/>
        <v>0</v>
      </c>
      <c r="N41" s="295">
        <f t="shared" si="6"/>
        <v>10077814</v>
      </c>
      <c r="O41" s="295">
        <f t="shared" si="6"/>
        <v>637328</v>
      </c>
      <c r="P41" s="295">
        <f t="shared" si="6"/>
        <v>920325</v>
      </c>
      <c r="Q41" s="295">
        <f t="shared" si="6"/>
        <v>920325</v>
      </c>
      <c r="R41" s="295">
        <f t="shared" si="6"/>
        <v>2477978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20980136</v>
      </c>
      <c r="X41" s="295">
        <f t="shared" si="6"/>
        <v>0</v>
      </c>
      <c r="Y41" s="295">
        <f t="shared" si="6"/>
        <v>20980136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13229224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657873</v>
      </c>
      <c r="H42" s="54">
        <f t="shared" si="7"/>
        <v>1523817</v>
      </c>
      <c r="I42" s="54">
        <f t="shared" si="7"/>
        <v>0</v>
      </c>
      <c r="J42" s="54">
        <f t="shared" si="7"/>
        <v>2181690</v>
      </c>
      <c r="K42" s="54">
        <f t="shared" si="7"/>
        <v>0</v>
      </c>
      <c r="L42" s="54">
        <f t="shared" si="7"/>
        <v>633143</v>
      </c>
      <c r="M42" s="54">
        <f t="shared" si="7"/>
        <v>37017</v>
      </c>
      <c r="N42" s="54">
        <f t="shared" si="7"/>
        <v>670160</v>
      </c>
      <c r="O42" s="54">
        <f t="shared" si="7"/>
        <v>1228070</v>
      </c>
      <c r="P42" s="54">
        <f t="shared" si="7"/>
        <v>617369</v>
      </c>
      <c r="Q42" s="54">
        <f t="shared" si="7"/>
        <v>617369</v>
      </c>
      <c r="R42" s="54">
        <f t="shared" si="7"/>
        <v>2462808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5314658</v>
      </c>
      <c r="X42" s="54">
        <f t="shared" si="7"/>
        <v>0</v>
      </c>
      <c r="Y42" s="54">
        <f t="shared" si="7"/>
        <v>5314658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3485515</v>
      </c>
      <c r="D45" s="129">
        <f t="shared" si="7"/>
        <v>0</v>
      </c>
      <c r="E45" s="54">
        <f t="shared" si="7"/>
        <v>77867140</v>
      </c>
      <c r="F45" s="54">
        <f t="shared" si="7"/>
        <v>77867140</v>
      </c>
      <c r="G45" s="54">
        <f t="shared" si="7"/>
        <v>0</v>
      </c>
      <c r="H45" s="54">
        <f t="shared" si="7"/>
        <v>117525</v>
      </c>
      <c r="I45" s="54">
        <f t="shared" si="7"/>
        <v>850315</v>
      </c>
      <c r="J45" s="54">
        <f t="shared" si="7"/>
        <v>967840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967840</v>
      </c>
      <c r="X45" s="54">
        <f t="shared" si="7"/>
        <v>58400355</v>
      </c>
      <c r="Y45" s="54">
        <f t="shared" si="7"/>
        <v>-57432515</v>
      </c>
      <c r="Z45" s="184">
        <f t="shared" si="5"/>
        <v>-98.34274980006543</v>
      </c>
      <c r="AA45" s="130">
        <f t="shared" si="8"/>
        <v>77867140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1776810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125857293</v>
      </c>
      <c r="D49" s="218">
        <f t="shared" si="9"/>
        <v>0</v>
      </c>
      <c r="E49" s="220">
        <f t="shared" si="9"/>
        <v>77867140</v>
      </c>
      <c r="F49" s="220">
        <f t="shared" si="9"/>
        <v>77867140</v>
      </c>
      <c r="G49" s="220">
        <f t="shared" si="9"/>
        <v>2340929</v>
      </c>
      <c r="H49" s="220">
        <f t="shared" si="9"/>
        <v>2967337</v>
      </c>
      <c r="I49" s="220">
        <f t="shared" si="9"/>
        <v>6265608</v>
      </c>
      <c r="J49" s="220">
        <f t="shared" si="9"/>
        <v>11573874</v>
      </c>
      <c r="K49" s="220">
        <f t="shared" si="9"/>
        <v>2239220</v>
      </c>
      <c r="L49" s="220">
        <f t="shared" si="9"/>
        <v>8471737</v>
      </c>
      <c r="M49" s="220">
        <f t="shared" si="9"/>
        <v>37017</v>
      </c>
      <c r="N49" s="220">
        <f t="shared" si="9"/>
        <v>10747974</v>
      </c>
      <c r="O49" s="220">
        <f t="shared" si="9"/>
        <v>1865398</v>
      </c>
      <c r="P49" s="220">
        <f t="shared" si="9"/>
        <v>1537694</v>
      </c>
      <c r="Q49" s="220">
        <f t="shared" si="9"/>
        <v>1537694</v>
      </c>
      <c r="R49" s="220">
        <f t="shared" si="9"/>
        <v>4940786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27262634</v>
      </c>
      <c r="X49" s="220">
        <f t="shared" si="9"/>
        <v>58400355</v>
      </c>
      <c r="Y49" s="220">
        <f t="shared" si="9"/>
        <v>-31137721</v>
      </c>
      <c r="Z49" s="221">
        <f t="shared" si="5"/>
        <v>-53.31769130512991</v>
      </c>
      <c r="AA49" s="222">
        <f>SUM(AA41:AA48)</f>
        <v>77867140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518677</v>
      </c>
      <c r="H51" s="54">
        <f t="shared" si="10"/>
        <v>95316</v>
      </c>
      <c r="I51" s="54">
        <f t="shared" si="10"/>
        <v>65833</v>
      </c>
      <c r="J51" s="54">
        <f t="shared" si="10"/>
        <v>679826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679826</v>
      </c>
      <c r="X51" s="54">
        <f t="shared" si="10"/>
        <v>0</v>
      </c>
      <c r="Y51" s="54">
        <f t="shared" si="10"/>
        <v>679826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>
        <v>518677</v>
      </c>
      <c r="H61" s="60">
        <v>95316</v>
      </c>
      <c r="I61" s="60">
        <v>65833</v>
      </c>
      <c r="J61" s="60">
        <v>679826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679826</v>
      </c>
      <c r="X61" s="60"/>
      <c r="Y61" s="60">
        <v>679826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>
        <v>2211370</v>
      </c>
      <c r="L67" s="60">
        <v>39485</v>
      </c>
      <c r="M67" s="60">
        <v>672677</v>
      </c>
      <c r="N67" s="60">
        <v>2923532</v>
      </c>
      <c r="O67" s="60">
        <v>83721</v>
      </c>
      <c r="P67" s="60"/>
      <c r="Q67" s="60">
        <v>2916487</v>
      </c>
      <c r="R67" s="60">
        <v>3000208</v>
      </c>
      <c r="S67" s="60"/>
      <c r="T67" s="60"/>
      <c r="U67" s="60"/>
      <c r="V67" s="60"/>
      <c r="W67" s="60">
        <v>5923740</v>
      </c>
      <c r="X67" s="60"/>
      <c r="Y67" s="60">
        <v>5923740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518676</v>
      </c>
      <c r="H68" s="60">
        <v>95316</v>
      </c>
      <c r="I68" s="60">
        <v>1076687</v>
      </c>
      <c r="J68" s="60">
        <v>1690679</v>
      </c>
      <c r="K68" s="60">
        <v>27850</v>
      </c>
      <c r="L68" s="60"/>
      <c r="M68" s="60">
        <v>447350</v>
      </c>
      <c r="N68" s="60">
        <v>475200</v>
      </c>
      <c r="O68" s="60">
        <v>447350</v>
      </c>
      <c r="P68" s="60">
        <v>56754</v>
      </c>
      <c r="Q68" s="60">
        <v>147920</v>
      </c>
      <c r="R68" s="60">
        <v>652024</v>
      </c>
      <c r="S68" s="60"/>
      <c r="T68" s="60"/>
      <c r="U68" s="60"/>
      <c r="V68" s="60"/>
      <c r="W68" s="60">
        <v>2817903</v>
      </c>
      <c r="X68" s="60"/>
      <c r="Y68" s="60">
        <v>2817903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518676</v>
      </c>
      <c r="H69" s="220">
        <f t="shared" si="12"/>
        <v>95316</v>
      </c>
      <c r="I69" s="220">
        <f t="shared" si="12"/>
        <v>1076687</v>
      </c>
      <c r="J69" s="220">
        <f t="shared" si="12"/>
        <v>1690679</v>
      </c>
      <c r="K69" s="220">
        <f t="shared" si="12"/>
        <v>2239220</v>
      </c>
      <c r="L69" s="220">
        <f t="shared" si="12"/>
        <v>39485</v>
      </c>
      <c r="M69" s="220">
        <f t="shared" si="12"/>
        <v>1120027</v>
      </c>
      <c r="N69" s="220">
        <f t="shared" si="12"/>
        <v>3398732</v>
      </c>
      <c r="O69" s="220">
        <f t="shared" si="12"/>
        <v>531071</v>
      </c>
      <c r="P69" s="220">
        <f t="shared" si="12"/>
        <v>56754</v>
      </c>
      <c r="Q69" s="220">
        <f t="shared" si="12"/>
        <v>3064407</v>
      </c>
      <c r="R69" s="220">
        <f t="shared" si="12"/>
        <v>3652232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8741643</v>
      </c>
      <c r="X69" s="220">
        <f t="shared" si="12"/>
        <v>0</v>
      </c>
      <c r="Y69" s="220">
        <f t="shared" si="12"/>
        <v>8741643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107365744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1683056</v>
      </c>
      <c r="H5" s="356">
        <f t="shared" si="0"/>
        <v>1325995</v>
      </c>
      <c r="I5" s="356">
        <f t="shared" si="0"/>
        <v>5415293</v>
      </c>
      <c r="J5" s="358">
        <f t="shared" si="0"/>
        <v>8424344</v>
      </c>
      <c r="K5" s="358">
        <f t="shared" si="0"/>
        <v>2239220</v>
      </c>
      <c r="L5" s="356">
        <f t="shared" si="0"/>
        <v>7838594</v>
      </c>
      <c r="M5" s="356">
        <f t="shared" si="0"/>
        <v>0</v>
      </c>
      <c r="N5" s="358">
        <f t="shared" si="0"/>
        <v>10077814</v>
      </c>
      <c r="O5" s="358">
        <f t="shared" si="0"/>
        <v>637328</v>
      </c>
      <c r="P5" s="356">
        <f t="shared" si="0"/>
        <v>920325</v>
      </c>
      <c r="Q5" s="356">
        <f t="shared" si="0"/>
        <v>920325</v>
      </c>
      <c r="R5" s="358">
        <f t="shared" si="0"/>
        <v>2477978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20980136</v>
      </c>
      <c r="X5" s="356">
        <f t="shared" si="0"/>
        <v>0</v>
      </c>
      <c r="Y5" s="358">
        <f t="shared" si="0"/>
        <v>20980136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103171141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1683056</v>
      </c>
      <c r="H6" s="60">
        <f t="shared" si="1"/>
        <v>1325995</v>
      </c>
      <c r="I6" s="60">
        <f t="shared" si="1"/>
        <v>1906521</v>
      </c>
      <c r="J6" s="59">
        <f t="shared" si="1"/>
        <v>4915572</v>
      </c>
      <c r="K6" s="59">
        <f t="shared" si="1"/>
        <v>1955024</v>
      </c>
      <c r="L6" s="60">
        <f t="shared" si="1"/>
        <v>7838594</v>
      </c>
      <c r="M6" s="60">
        <f t="shared" si="1"/>
        <v>0</v>
      </c>
      <c r="N6" s="59">
        <f t="shared" si="1"/>
        <v>9793618</v>
      </c>
      <c r="O6" s="59">
        <f t="shared" si="1"/>
        <v>637328</v>
      </c>
      <c r="P6" s="60">
        <f t="shared" si="1"/>
        <v>920325</v>
      </c>
      <c r="Q6" s="60">
        <f t="shared" si="1"/>
        <v>920325</v>
      </c>
      <c r="R6" s="59">
        <f t="shared" si="1"/>
        <v>2477978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17187168</v>
      </c>
      <c r="X6" s="60">
        <f t="shared" si="1"/>
        <v>0</v>
      </c>
      <c r="Y6" s="59">
        <f t="shared" si="1"/>
        <v>17187168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103171141</v>
      </c>
      <c r="D7" s="340"/>
      <c r="E7" s="60"/>
      <c r="F7" s="59"/>
      <c r="G7" s="59">
        <v>1683056</v>
      </c>
      <c r="H7" s="60">
        <v>1325995</v>
      </c>
      <c r="I7" s="60">
        <v>1906521</v>
      </c>
      <c r="J7" s="59">
        <v>4915572</v>
      </c>
      <c r="K7" s="59">
        <v>1955024</v>
      </c>
      <c r="L7" s="60">
        <v>7838594</v>
      </c>
      <c r="M7" s="60"/>
      <c r="N7" s="59">
        <v>9793618</v>
      </c>
      <c r="O7" s="59">
        <v>637328</v>
      </c>
      <c r="P7" s="60">
        <v>920325</v>
      </c>
      <c r="Q7" s="60">
        <v>920325</v>
      </c>
      <c r="R7" s="59">
        <v>2477978</v>
      </c>
      <c r="S7" s="59"/>
      <c r="T7" s="60"/>
      <c r="U7" s="60"/>
      <c r="V7" s="59"/>
      <c r="W7" s="59">
        <v>17187168</v>
      </c>
      <c r="X7" s="60"/>
      <c r="Y7" s="59">
        <v>17187168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4194603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3508772</v>
      </c>
      <c r="J15" s="59">
        <f t="shared" si="5"/>
        <v>3508772</v>
      </c>
      <c r="K15" s="59">
        <f t="shared" si="5"/>
        <v>284196</v>
      </c>
      <c r="L15" s="60">
        <f t="shared" si="5"/>
        <v>0</v>
      </c>
      <c r="M15" s="60">
        <f t="shared" si="5"/>
        <v>0</v>
      </c>
      <c r="N15" s="59">
        <f t="shared" si="5"/>
        <v>284196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3792968</v>
      </c>
      <c r="X15" s="60">
        <f t="shared" si="5"/>
        <v>0</v>
      </c>
      <c r="Y15" s="59">
        <f t="shared" si="5"/>
        <v>3792968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4194603</v>
      </c>
      <c r="D20" s="340"/>
      <c r="E20" s="60"/>
      <c r="F20" s="59"/>
      <c r="G20" s="59"/>
      <c r="H20" s="60"/>
      <c r="I20" s="60">
        <v>3508772</v>
      </c>
      <c r="J20" s="59">
        <v>3508772</v>
      </c>
      <c r="K20" s="59">
        <v>284196</v>
      </c>
      <c r="L20" s="60"/>
      <c r="M20" s="60"/>
      <c r="N20" s="59">
        <v>284196</v>
      </c>
      <c r="O20" s="59"/>
      <c r="P20" s="60"/>
      <c r="Q20" s="60"/>
      <c r="R20" s="59"/>
      <c r="S20" s="59"/>
      <c r="T20" s="60"/>
      <c r="U20" s="60"/>
      <c r="V20" s="59"/>
      <c r="W20" s="59">
        <v>3792968</v>
      </c>
      <c r="X20" s="60"/>
      <c r="Y20" s="59">
        <v>3792968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13229224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657873</v>
      </c>
      <c r="H22" s="343">
        <f t="shared" si="6"/>
        <v>1523817</v>
      </c>
      <c r="I22" s="343">
        <f t="shared" si="6"/>
        <v>0</v>
      </c>
      <c r="J22" s="345">
        <f t="shared" si="6"/>
        <v>2181690</v>
      </c>
      <c r="K22" s="345">
        <f t="shared" si="6"/>
        <v>0</v>
      </c>
      <c r="L22" s="343">
        <f t="shared" si="6"/>
        <v>633143</v>
      </c>
      <c r="M22" s="343">
        <f t="shared" si="6"/>
        <v>37017</v>
      </c>
      <c r="N22" s="345">
        <f t="shared" si="6"/>
        <v>670160</v>
      </c>
      <c r="O22" s="345">
        <f t="shared" si="6"/>
        <v>1228070</v>
      </c>
      <c r="P22" s="343">
        <f t="shared" si="6"/>
        <v>617369</v>
      </c>
      <c r="Q22" s="343">
        <f t="shared" si="6"/>
        <v>617369</v>
      </c>
      <c r="R22" s="345">
        <f t="shared" si="6"/>
        <v>2462808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5314658</v>
      </c>
      <c r="X22" s="343">
        <f t="shared" si="6"/>
        <v>0</v>
      </c>
      <c r="Y22" s="345">
        <f t="shared" si="6"/>
        <v>5314658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>
        <v>1523817</v>
      </c>
      <c r="I24" s="60"/>
      <c r="J24" s="59">
        <v>1523817</v>
      </c>
      <c r="K24" s="59"/>
      <c r="L24" s="60">
        <v>633143</v>
      </c>
      <c r="M24" s="60">
        <v>37017</v>
      </c>
      <c r="N24" s="59">
        <v>670160</v>
      </c>
      <c r="O24" s="59">
        <v>1228070</v>
      </c>
      <c r="P24" s="60">
        <v>617369</v>
      </c>
      <c r="Q24" s="60">
        <v>617369</v>
      </c>
      <c r="R24" s="59">
        <v>2462808</v>
      </c>
      <c r="S24" s="59"/>
      <c r="T24" s="60"/>
      <c r="U24" s="60"/>
      <c r="V24" s="59"/>
      <c r="W24" s="59">
        <v>4656785</v>
      </c>
      <c r="X24" s="60"/>
      <c r="Y24" s="59">
        <v>4656785</v>
      </c>
      <c r="Z24" s="61"/>
      <c r="AA24" s="62"/>
    </row>
    <row r="25" spans="1:27" ht="12.75">
      <c r="A25" s="361" t="s">
        <v>239</v>
      </c>
      <c r="B25" s="142"/>
      <c r="C25" s="60">
        <v>13229224</v>
      </c>
      <c r="D25" s="340"/>
      <c r="E25" s="60"/>
      <c r="F25" s="59"/>
      <c r="G25" s="59">
        <v>657873</v>
      </c>
      <c r="H25" s="60"/>
      <c r="I25" s="60"/>
      <c r="J25" s="59">
        <v>657873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657873</v>
      </c>
      <c r="X25" s="60"/>
      <c r="Y25" s="59">
        <v>657873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3485515</v>
      </c>
      <c r="D40" s="344">
        <f t="shared" si="9"/>
        <v>0</v>
      </c>
      <c r="E40" s="343">
        <f t="shared" si="9"/>
        <v>77867140</v>
      </c>
      <c r="F40" s="345">
        <f t="shared" si="9"/>
        <v>77867140</v>
      </c>
      <c r="G40" s="345">
        <f t="shared" si="9"/>
        <v>0</v>
      </c>
      <c r="H40" s="343">
        <f t="shared" si="9"/>
        <v>117525</v>
      </c>
      <c r="I40" s="343">
        <f t="shared" si="9"/>
        <v>850315</v>
      </c>
      <c r="J40" s="345">
        <f t="shared" si="9"/>
        <v>967840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967840</v>
      </c>
      <c r="X40" s="343">
        <f t="shared" si="9"/>
        <v>58400355</v>
      </c>
      <c r="Y40" s="345">
        <f t="shared" si="9"/>
        <v>-57432515</v>
      </c>
      <c r="Z40" s="336">
        <f>+IF(X40&lt;&gt;0,+(Y40/X40)*100,0)</f>
        <v>-98.34274980006543</v>
      </c>
      <c r="AA40" s="350">
        <f>SUM(AA41:AA49)</f>
        <v>77867140</v>
      </c>
    </row>
    <row r="41" spans="1:27" ht="12.75">
      <c r="A41" s="361" t="s">
        <v>248</v>
      </c>
      <c r="B41" s="142"/>
      <c r="C41" s="362">
        <v>1339080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121413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267094</v>
      </c>
      <c r="D44" s="368"/>
      <c r="E44" s="54">
        <v>3949000</v>
      </c>
      <c r="F44" s="53">
        <v>3949000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2961750</v>
      </c>
      <c r="Y44" s="53">
        <v>-2961750</v>
      </c>
      <c r="Z44" s="94">
        <v>-100</v>
      </c>
      <c r="AA44" s="95">
        <v>3949000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1757928</v>
      </c>
      <c r="D49" s="368"/>
      <c r="E49" s="54">
        <v>73918140</v>
      </c>
      <c r="F49" s="53">
        <v>73918140</v>
      </c>
      <c r="G49" s="53"/>
      <c r="H49" s="54">
        <v>117525</v>
      </c>
      <c r="I49" s="54">
        <v>850315</v>
      </c>
      <c r="J49" s="53">
        <v>967840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967840</v>
      </c>
      <c r="X49" s="54">
        <v>55438605</v>
      </c>
      <c r="Y49" s="53">
        <v>-54470765</v>
      </c>
      <c r="Z49" s="94">
        <v>-98.25</v>
      </c>
      <c r="AA49" s="95">
        <v>73918140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1776810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1776810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125857293</v>
      </c>
      <c r="D60" s="346">
        <f t="shared" si="14"/>
        <v>0</v>
      </c>
      <c r="E60" s="219">
        <f t="shared" si="14"/>
        <v>77867140</v>
      </c>
      <c r="F60" s="264">
        <f t="shared" si="14"/>
        <v>77867140</v>
      </c>
      <c r="G60" s="264">
        <f t="shared" si="14"/>
        <v>2340929</v>
      </c>
      <c r="H60" s="219">
        <f t="shared" si="14"/>
        <v>2967337</v>
      </c>
      <c r="I60" s="219">
        <f t="shared" si="14"/>
        <v>6265608</v>
      </c>
      <c r="J60" s="264">
        <f t="shared" si="14"/>
        <v>11573874</v>
      </c>
      <c r="K60" s="264">
        <f t="shared" si="14"/>
        <v>2239220</v>
      </c>
      <c r="L60" s="219">
        <f t="shared" si="14"/>
        <v>8471737</v>
      </c>
      <c r="M60" s="219">
        <f t="shared" si="14"/>
        <v>37017</v>
      </c>
      <c r="N60" s="264">
        <f t="shared" si="14"/>
        <v>10747974</v>
      </c>
      <c r="O60" s="264">
        <f t="shared" si="14"/>
        <v>1865398</v>
      </c>
      <c r="P60" s="219">
        <f t="shared" si="14"/>
        <v>1537694</v>
      </c>
      <c r="Q60" s="219">
        <f t="shared" si="14"/>
        <v>1537694</v>
      </c>
      <c r="R60" s="264">
        <f t="shared" si="14"/>
        <v>4940786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27262634</v>
      </c>
      <c r="X60" s="219">
        <f t="shared" si="14"/>
        <v>58400355</v>
      </c>
      <c r="Y60" s="264">
        <f t="shared" si="14"/>
        <v>-31137721</v>
      </c>
      <c r="Z60" s="337">
        <f>+IF(X60&lt;&gt;0,+(Y60/X60)*100,0)</f>
        <v>-53.31769130512991</v>
      </c>
      <c r="AA60" s="232">
        <f>+AA57+AA54+AA51+AA40+AA37+AA34+AA22+AA5</f>
        <v>77867140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2018-05-09T09:47:56Z</dcterms:created>
  <dcterms:modified xsi:type="dcterms:W3CDTF">2018-05-09T09:48:01Z</dcterms:modified>
  <cp:category/>
  <cp:version/>
  <cp:contentType/>
  <cp:contentStatus/>
</cp:coreProperties>
</file>