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<sst xmlns="http://schemas.openxmlformats.org/spreadsheetml/2006/main" count="857" uniqueCount="303">
  <si>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Mnquma(EC122)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</si>
  <si>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</si>
  <si>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</si>
  <si>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</si>
  <si>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</si>
  <si>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</si>
  <si>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</si>
  <si>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</si>
  <si>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</si>
  <si>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</si>
  <si>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</si>
  <si>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</si>
  <si>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</si>
  <si>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</si>
  <si>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</si>
  <si>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</si>
  <si>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</si>
  <si>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</si>
  <si>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</si>
  <si>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</si>
  <si>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</si>
  <si>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</si>
  <si>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</si>
  <si>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</si>
  <si>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</si>
  <si>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</si>
  <si>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</si>
  <si>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</si>
  <si>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</si>
  <si>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</si>
  <si>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</si>
  <si>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</si>
  <si>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</si>
  <si>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</si>
  <si>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</si>
  <si>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</si>
  <si>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</si>
  <si>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</si>
  <si>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</si>
  <si>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</si>
  <si>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</si>
  <si>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</si>
  <si>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</si>
  <si>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</si>
  <si>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</si>
  <si>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</si>
  <si>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</si>
  <si>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</si>
  <si>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</si>
  <si>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</si>
  <si>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</si>
  <si>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</si>
  <si>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</si>
  <si>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</si>
  <si>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</si>
  <si>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</si>
  <si>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</si>
  <si>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</si>
  <si>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</si>
  <si>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</si>
  <si>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</si>
  <si>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</si>
  <si>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</si>
  <si>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</si>
  <si>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</si>
  <si>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</si>
  <si>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</si>
  <si>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</si>
  <si>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</si>
  <si>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</si>
  <si>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Mnquma(EC122)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</si>
  <si>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</si>
  <si>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</si>
  <si>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</si>
  <si>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</si>
  <si>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</si>
  <si>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</si>
  <si>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</si>
  <si>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</si>
  <si>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</si>
  <si>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</si>
  <si>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</si>
  <si>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</si>
  <si>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</si>
  <si>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</si>
  <si>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</si>
  <si>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</si>
  <si>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</si>
  <si>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</si>
  <si>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</si>
  <si>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</si>
  <si>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</si>
  <si>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</si>
  <si>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</si>
  <si>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</si>
  <si>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</si>
  <si>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</si>
  <si>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</si>
  <si>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</si>
  <si>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</si>
  <si>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Mnquma(EC122)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</si>
  <si>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</si>
  <si>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</si>
  <si>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</si>
  <si>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</si>
  <si>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</si>
  <si>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</si>
  <si>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</si>
  <si>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</si>
  <si>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</si>
  <si>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</si>
  <si>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</si>
  <si>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</si>
  <si>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</si>
  <si>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</si>
  <si>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</si>
  <si>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</si>
  <si>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</si>
  <si>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</si>
  <si>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</si>
  <si>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</si>
  <si>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</si>
  <si>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</si>
  <si>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</si>
  <si>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</si>
  <si>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</si>
  <si>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</si>
  <si>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</si>
  <si>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</si>
  <si>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Mnquma(EC122)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</si>
  <si>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</si>
  <si>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</si>
  <si>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</si>
  <si>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</si>
  <si>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</si>
  <si>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</si>
  <si>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</si>
  <si>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</si>
  <si>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</si>
  <si>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</si>
  <si>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Mnquma(EC122)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</si>
  <si>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</si>
  <si>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</si>
  <si>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</si>
  <si>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</si>
  <si>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</si>
  <si>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</si>
  <si>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</si>
  <si>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</si>
  <si>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</si>
  <si>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</si>
  <si>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</si>
  <si>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</si>
  <si>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</si>
  <si>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</si>
  <si>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</si>
  <si>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</si>
  <si>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</si>
  <si>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</si>
  <si>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</si>
  <si>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</si>
  <si>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</si>
  <si>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</si>
  <si>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</si>
  <si>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</si>
  <si>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</si>
  <si>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</si>
  <si>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</si>
  <si>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</si>
  <si>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</si>
  <si>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</si>
  <si>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</si>
  <si>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</si>
  <si>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</si>
  <si>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Mnquma(EC122)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</si>
  <si>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</si>
  <si>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</si>
  <si>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</si>
  <si>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</si>
  <si>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</si>
  <si>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</si>
  <si>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</si>
  <si>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</si>
  <si>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</si>
  <si>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</si>
  <si>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</si>
  <si>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</si>
  <si>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</si>
  <si>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</si>
  <si>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</si>
  <si>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</si>
  <si>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</si>
  <si>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</si>
  <si>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</si>
  <si>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</si>
  <si>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</si>
  <si>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</si>
  <si>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</si>
  <si>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</si>
  <si>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</si>
  <si>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</si>
  <si>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</si>
  <si>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Mnquma(EC122)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</si>
  <si>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</si>
  <si>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</si>
  <si>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</si>
  <si>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</si>
  <si>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</si>
  <si>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</si>
  <si>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</si>
  <si>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</si>
  <si>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</si>
  <si>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</si>
  <si>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</si>
  <si>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</si>
  <si>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</si>
  <si>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</si>
  <si>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</si>
  <si>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</si>
  <si>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</si>
  <si>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</si>
  <si>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</si>
  <si>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</si>
  <si>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</si>
  <si>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</si>
  <si>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</si>
  <si>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</si>
  <si>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Mnquma(EC122)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</si>
  <si>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</si>
  <si>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</si>
  <si>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</si>
  <si>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</si>
  <si>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</si>
  <si>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</si>
  <si>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</si>
  <si>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</si>
  <si>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</si>
  <si>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</si>
  <si>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</si>
  <si>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</si>
  <si>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</si>
  <si>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</si>
  <si>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</si>
  <si>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</si>
  <si>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</si>
  <si>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</si>
  <si>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</si>
  <si>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</si>
  <si>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</si>
  <si>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</si>
  <si>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</si>
  <si>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</si>
  <si>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</si>
  <si>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</si>
  <si>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</si>
  <si>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</si>
  <si>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</si>
  <si>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</si>
  <si>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</si>
  <si>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</si>
  <si>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</si>
  <si>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</si>
  <si>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</si>
  <si>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Mnquma(EC122)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</si>
  <si>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</si>
  <si>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</si>
  <si>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Mnquma(EC122)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</si>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</sst>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18842130</v>
      </c>
      <c r="C5" s="19">
        <v>0</v>
      </c>
      <c r="D5" s="59">
        <v>19472000</v>
      </c>
      <c r="E5" s="60">
        <v>19472000</v>
      </c>
      <c r="F5" s="60">
        <v>0</v>
      </c>
      <c r="G5" s="60">
        <v>0</v>
      </c>
      <c r="H5" s="60">
        <v>0</v>
      </c>
      <c r="I5" s="60">
        <v>0</v>
      </c>
      <c r="J5" s="60">
        <v>10147689</v>
      </c>
      <c r="K5" s="60">
        <v>1392119</v>
      </c>
      <c r="L5" s="60">
        <v>1376105</v>
      </c>
      <c r="M5" s="60">
        <v>12915913</v>
      </c>
      <c r="N5" s="60">
        <v>1394538</v>
      </c>
      <c r="O5" s="60">
        <v>1374191</v>
      </c>
      <c r="P5" s="60">
        <v>1375294</v>
      </c>
      <c r="Q5" s="60">
        <v>4144023</v>
      </c>
      <c r="R5" s="60">
        <v>0</v>
      </c>
      <c r="S5" s="60">
        <v>0</v>
      </c>
      <c r="T5" s="60">
        <v>0</v>
      </c>
      <c r="U5" s="60">
        <v>0</v>
      </c>
      <c r="V5" s="60">
        <v>17059936</v>
      </c>
      <c r="W5" s="60">
        <v>14604075</v>
      </c>
      <c r="X5" s="60">
        <v>2455861</v>
      </c>
      <c r="Y5" s="61">
        <v>16.82</v>
      </c>
      <c r="Z5" s="62">
        <v>19472000</v>
      </c>
    </row>
    <row r="6" spans="1:26" ht="12.75">
      <c r="A6" s="58" t="s">
        <v>32</v>
      </c>
      <c r="B6" s="19">
        <v>4436470</v>
      </c>
      <c r="C6" s="19">
        <v>0</v>
      </c>
      <c r="D6" s="59">
        <v>4099866</v>
      </c>
      <c r="E6" s="60">
        <v>4100000</v>
      </c>
      <c r="F6" s="60">
        <v>0</v>
      </c>
      <c r="G6" s="60">
        <v>0</v>
      </c>
      <c r="H6" s="60">
        <v>0</v>
      </c>
      <c r="I6" s="60">
        <v>0</v>
      </c>
      <c r="J6" s="60">
        <v>1777047</v>
      </c>
      <c r="K6" s="60">
        <v>443889</v>
      </c>
      <c r="L6" s="60">
        <v>443896</v>
      </c>
      <c r="M6" s="60">
        <v>2664832</v>
      </c>
      <c r="N6" s="60">
        <v>443845</v>
      </c>
      <c r="O6" s="60">
        <v>443845</v>
      </c>
      <c r="P6" s="60">
        <v>443845</v>
      </c>
      <c r="Q6" s="60">
        <v>1331535</v>
      </c>
      <c r="R6" s="60">
        <v>0</v>
      </c>
      <c r="S6" s="60">
        <v>0</v>
      </c>
      <c r="T6" s="60">
        <v>0</v>
      </c>
      <c r="U6" s="60">
        <v>0</v>
      </c>
      <c r="V6" s="60">
        <v>3996367</v>
      </c>
      <c r="W6" s="60">
        <v>3074904</v>
      </c>
      <c r="X6" s="60">
        <v>921463</v>
      </c>
      <c r="Y6" s="61">
        <v>29.97</v>
      </c>
      <c r="Z6" s="62">
        <v>4100000</v>
      </c>
    </row>
    <row r="7" spans="1:26" ht="12.75">
      <c r="A7" s="58" t="s">
        <v>33</v>
      </c>
      <c r="B7" s="19">
        <v>3817824</v>
      </c>
      <c r="C7" s="19">
        <v>0</v>
      </c>
      <c r="D7" s="59">
        <v>5661081</v>
      </c>
      <c r="E7" s="60">
        <v>5661081</v>
      </c>
      <c r="F7" s="60">
        <v>385153</v>
      </c>
      <c r="G7" s="60">
        <v>458302</v>
      </c>
      <c r="H7" s="60">
        <v>304000</v>
      </c>
      <c r="I7" s="60">
        <v>1147455</v>
      </c>
      <c r="J7" s="60">
        <v>179718</v>
      </c>
      <c r="K7" s="60">
        <v>115041</v>
      </c>
      <c r="L7" s="60">
        <v>240470</v>
      </c>
      <c r="M7" s="60">
        <v>535229</v>
      </c>
      <c r="N7" s="60">
        <v>144396</v>
      </c>
      <c r="O7" s="60">
        <v>134434</v>
      </c>
      <c r="P7" s="60">
        <v>274806</v>
      </c>
      <c r="Q7" s="60">
        <v>553636</v>
      </c>
      <c r="R7" s="60">
        <v>0</v>
      </c>
      <c r="S7" s="60">
        <v>0</v>
      </c>
      <c r="T7" s="60">
        <v>0</v>
      </c>
      <c r="U7" s="60">
        <v>0</v>
      </c>
      <c r="V7" s="60">
        <v>2236320</v>
      </c>
      <c r="W7" s="60">
        <v>4245813</v>
      </c>
      <c r="X7" s="60">
        <v>-2009493</v>
      </c>
      <c r="Y7" s="61">
        <v>-47.33</v>
      </c>
      <c r="Z7" s="62">
        <v>5661081</v>
      </c>
    </row>
    <row r="8" spans="1:26" ht="12.75">
      <c r="A8" s="58" t="s">
        <v>34</v>
      </c>
      <c r="B8" s="19">
        <v>287454558</v>
      </c>
      <c r="C8" s="19">
        <v>0</v>
      </c>
      <c r="D8" s="59">
        <v>231062000</v>
      </c>
      <c r="E8" s="60">
        <v>230274000</v>
      </c>
      <c r="F8" s="60">
        <v>0</v>
      </c>
      <c r="G8" s="60">
        <v>579000</v>
      </c>
      <c r="H8" s="60">
        <v>0</v>
      </c>
      <c r="I8" s="60">
        <v>579000</v>
      </c>
      <c r="J8" s="60">
        <v>0</v>
      </c>
      <c r="K8" s="60">
        <v>1042000</v>
      </c>
      <c r="L8" s="60">
        <v>96338000</v>
      </c>
      <c r="M8" s="60">
        <v>97380000</v>
      </c>
      <c r="N8" s="60">
        <v>0</v>
      </c>
      <c r="O8" s="60">
        <v>843320</v>
      </c>
      <c r="P8" s="60">
        <v>56782000</v>
      </c>
      <c r="Q8" s="60">
        <v>57625320</v>
      </c>
      <c r="R8" s="60">
        <v>0</v>
      </c>
      <c r="S8" s="60">
        <v>0</v>
      </c>
      <c r="T8" s="60">
        <v>0</v>
      </c>
      <c r="U8" s="60">
        <v>0</v>
      </c>
      <c r="V8" s="60">
        <v>155584320</v>
      </c>
      <c r="W8" s="60">
        <v>171752242</v>
      </c>
      <c r="X8" s="60">
        <v>-16167922</v>
      </c>
      <c r="Y8" s="61">
        <v>-9.41</v>
      </c>
      <c r="Z8" s="62">
        <v>230274000</v>
      </c>
    </row>
    <row r="9" spans="1:26" ht="12.75">
      <c r="A9" s="58" t="s">
        <v>35</v>
      </c>
      <c r="B9" s="19">
        <v>16813871</v>
      </c>
      <c r="C9" s="19">
        <v>0</v>
      </c>
      <c r="D9" s="59">
        <v>24852565</v>
      </c>
      <c r="E9" s="60">
        <v>23002374</v>
      </c>
      <c r="F9" s="60">
        <v>777843</v>
      </c>
      <c r="G9" s="60">
        <v>480520</v>
      </c>
      <c r="H9" s="60">
        <v>110400</v>
      </c>
      <c r="I9" s="60">
        <v>1368763</v>
      </c>
      <c r="J9" s="60">
        <v>1951688</v>
      </c>
      <c r="K9" s="60">
        <v>647755</v>
      </c>
      <c r="L9" s="60">
        <v>781960</v>
      </c>
      <c r="M9" s="60">
        <v>3381403</v>
      </c>
      <c r="N9" s="60">
        <v>1553880</v>
      </c>
      <c r="O9" s="60">
        <v>1433938</v>
      </c>
      <c r="P9" s="60">
        <v>659055</v>
      </c>
      <c r="Q9" s="60">
        <v>3646873</v>
      </c>
      <c r="R9" s="60">
        <v>0</v>
      </c>
      <c r="S9" s="60">
        <v>0</v>
      </c>
      <c r="T9" s="60">
        <v>0</v>
      </c>
      <c r="U9" s="60">
        <v>0</v>
      </c>
      <c r="V9" s="60">
        <v>8397039</v>
      </c>
      <c r="W9" s="60">
        <v>18639423</v>
      </c>
      <c r="X9" s="60">
        <v>-10242384</v>
      </c>
      <c r="Y9" s="61">
        <v>-54.95</v>
      </c>
      <c r="Z9" s="62">
        <v>23002374</v>
      </c>
    </row>
    <row r="10" spans="1:26" ht="22.5">
      <c r="A10" s="63" t="s">
        <v>278</v>
      </c>
      <c r="B10" s="64">
        <f>SUM(B5:B9)</f>
        <v>331364853</v>
      </c>
      <c r="C10" s="64">
        <f>SUM(C5:C9)</f>
        <v>0</v>
      </c>
      <c r="D10" s="65">
        <f aca="true" t="shared" si="0" ref="D10:Z10">SUM(D5:D9)</f>
        <v>285147512</v>
      </c>
      <c r="E10" s="66">
        <f t="shared" si="0"/>
        <v>282509455</v>
      </c>
      <c r="F10" s="66">
        <f t="shared" si="0"/>
        <v>1162996</v>
      </c>
      <c r="G10" s="66">
        <f t="shared" si="0"/>
        <v>1517822</v>
      </c>
      <c r="H10" s="66">
        <f t="shared" si="0"/>
        <v>414400</v>
      </c>
      <c r="I10" s="66">
        <f t="shared" si="0"/>
        <v>3095218</v>
      </c>
      <c r="J10" s="66">
        <f t="shared" si="0"/>
        <v>14056142</v>
      </c>
      <c r="K10" s="66">
        <f t="shared" si="0"/>
        <v>3640804</v>
      </c>
      <c r="L10" s="66">
        <f t="shared" si="0"/>
        <v>99180431</v>
      </c>
      <c r="M10" s="66">
        <f t="shared" si="0"/>
        <v>116877377</v>
      </c>
      <c r="N10" s="66">
        <f t="shared" si="0"/>
        <v>3536659</v>
      </c>
      <c r="O10" s="66">
        <f t="shared" si="0"/>
        <v>4229728</v>
      </c>
      <c r="P10" s="66">
        <f t="shared" si="0"/>
        <v>59535000</v>
      </c>
      <c r="Q10" s="66">
        <f t="shared" si="0"/>
        <v>67301387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187273982</v>
      </c>
      <c r="W10" s="66">
        <f t="shared" si="0"/>
        <v>212316457</v>
      </c>
      <c r="X10" s="66">
        <f t="shared" si="0"/>
        <v>-25042475</v>
      </c>
      <c r="Y10" s="67">
        <f>+IF(W10&lt;&gt;0,(X10/W10)*100,0)</f>
        <v>-11.794881731659643</v>
      </c>
      <c r="Z10" s="68">
        <f t="shared" si="0"/>
        <v>282509455</v>
      </c>
    </row>
    <row r="11" spans="1:26" ht="12.75">
      <c r="A11" s="58" t="s">
        <v>37</v>
      </c>
      <c r="B11" s="19">
        <v>173414281</v>
      </c>
      <c r="C11" s="19">
        <v>0</v>
      </c>
      <c r="D11" s="59">
        <v>175121000</v>
      </c>
      <c r="E11" s="60">
        <v>175121000</v>
      </c>
      <c r="F11" s="60">
        <v>14730070</v>
      </c>
      <c r="G11" s="60">
        <v>13962130</v>
      </c>
      <c r="H11" s="60">
        <v>22857456</v>
      </c>
      <c r="I11" s="60">
        <v>51549656</v>
      </c>
      <c r="J11" s="60">
        <v>13610337</v>
      </c>
      <c r="K11" s="60">
        <v>13336524</v>
      </c>
      <c r="L11" s="60">
        <v>14412000</v>
      </c>
      <c r="M11" s="60">
        <v>41358861</v>
      </c>
      <c r="N11" s="60">
        <v>13365513</v>
      </c>
      <c r="O11" s="60">
        <v>13354014</v>
      </c>
      <c r="P11" s="60">
        <v>13748604</v>
      </c>
      <c r="Q11" s="60">
        <v>40468131</v>
      </c>
      <c r="R11" s="60">
        <v>0</v>
      </c>
      <c r="S11" s="60">
        <v>0</v>
      </c>
      <c r="T11" s="60">
        <v>0</v>
      </c>
      <c r="U11" s="60">
        <v>0</v>
      </c>
      <c r="V11" s="60">
        <v>133376648</v>
      </c>
      <c r="W11" s="60">
        <v>131340573</v>
      </c>
      <c r="X11" s="60">
        <v>2036075</v>
      </c>
      <c r="Y11" s="61">
        <v>1.55</v>
      </c>
      <c r="Z11" s="62">
        <v>175121000</v>
      </c>
    </row>
    <row r="12" spans="1:26" ht="12.75">
      <c r="A12" s="58" t="s">
        <v>38</v>
      </c>
      <c r="B12" s="19">
        <v>22682353</v>
      </c>
      <c r="C12" s="19">
        <v>0</v>
      </c>
      <c r="D12" s="59">
        <v>26686719</v>
      </c>
      <c r="E12" s="60">
        <v>26686719</v>
      </c>
      <c r="F12" s="60">
        <v>2005160</v>
      </c>
      <c r="G12" s="60">
        <v>2084411</v>
      </c>
      <c r="H12" s="60">
        <v>2855110</v>
      </c>
      <c r="I12" s="60">
        <v>6944681</v>
      </c>
      <c r="J12" s="60">
        <v>2584571</v>
      </c>
      <c r="K12" s="60">
        <v>2512642</v>
      </c>
      <c r="L12" s="60">
        <v>2064000</v>
      </c>
      <c r="M12" s="60">
        <v>7161213</v>
      </c>
      <c r="N12" s="60">
        <v>2515518</v>
      </c>
      <c r="O12" s="60">
        <v>2581881</v>
      </c>
      <c r="P12" s="60">
        <v>2536502</v>
      </c>
      <c r="Q12" s="60">
        <v>7633901</v>
      </c>
      <c r="R12" s="60">
        <v>0</v>
      </c>
      <c r="S12" s="60">
        <v>0</v>
      </c>
      <c r="T12" s="60">
        <v>0</v>
      </c>
      <c r="U12" s="60">
        <v>0</v>
      </c>
      <c r="V12" s="60">
        <v>21739795</v>
      </c>
      <c r="W12" s="60">
        <v>20015037</v>
      </c>
      <c r="X12" s="60">
        <v>1724758</v>
      </c>
      <c r="Y12" s="61">
        <v>8.62</v>
      </c>
      <c r="Z12" s="62">
        <v>26686719</v>
      </c>
    </row>
    <row r="13" spans="1:26" ht="12.75">
      <c r="A13" s="58" t="s">
        <v>279</v>
      </c>
      <c r="B13" s="19">
        <v>59260612</v>
      </c>
      <c r="C13" s="19">
        <v>0</v>
      </c>
      <c r="D13" s="59">
        <v>113084154</v>
      </c>
      <c r="E13" s="60">
        <v>113084154</v>
      </c>
      <c r="F13" s="60">
        <v>4290774</v>
      </c>
      <c r="G13" s="60">
        <v>4938384</v>
      </c>
      <c r="H13" s="60">
        <v>4938384</v>
      </c>
      <c r="I13" s="60">
        <v>14167542</v>
      </c>
      <c r="J13" s="60">
        <v>4938384</v>
      </c>
      <c r="K13" s="60">
        <v>4938384</v>
      </c>
      <c r="L13" s="60">
        <v>5586039</v>
      </c>
      <c r="M13" s="60">
        <v>15462807</v>
      </c>
      <c r="N13" s="60">
        <v>4938384</v>
      </c>
      <c r="O13" s="60">
        <v>4938384</v>
      </c>
      <c r="P13" s="60">
        <v>4938384</v>
      </c>
      <c r="Q13" s="60">
        <v>14815152</v>
      </c>
      <c r="R13" s="60">
        <v>0</v>
      </c>
      <c r="S13" s="60">
        <v>0</v>
      </c>
      <c r="T13" s="60">
        <v>0</v>
      </c>
      <c r="U13" s="60">
        <v>0</v>
      </c>
      <c r="V13" s="60">
        <v>44445501</v>
      </c>
      <c r="W13" s="60">
        <v>84813120</v>
      </c>
      <c r="X13" s="60">
        <v>-40367619</v>
      </c>
      <c r="Y13" s="61">
        <v>-47.6</v>
      </c>
      <c r="Z13" s="62">
        <v>113084154</v>
      </c>
    </row>
    <row r="14" spans="1:26" ht="12.75">
      <c r="A14" s="58" t="s">
        <v>40</v>
      </c>
      <c r="B14" s="19">
        <v>934517</v>
      </c>
      <c r="C14" s="19">
        <v>0</v>
      </c>
      <c r="D14" s="59">
        <v>940000</v>
      </c>
      <c r="E14" s="60">
        <v>940000</v>
      </c>
      <c r="F14" s="60">
        <v>740</v>
      </c>
      <c r="G14" s="60">
        <v>639</v>
      </c>
      <c r="H14" s="60">
        <v>514</v>
      </c>
      <c r="I14" s="60">
        <v>1893</v>
      </c>
      <c r="J14" s="60">
        <v>374</v>
      </c>
      <c r="K14" s="60">
        <v>259</v>
      </c>
      <c r="L14" s="60">
        <v>162</v>
      </c>
      <c r="M14" s="60">
        <v>795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2688</v>
      </c>
      <c r="W14" s="60">
        <v>704997</v>
      </c>
      <c r="X14" s="60">
        <v>-702309</v>
      </c>
      <c r="Y14" s="61">
        <v>-99.62</v>
      </c>
      <c r="Z14" s="62">
        <v>940000</v>
      </c>
    </row>
    <row r="15" spans="1:26" ht="12.75">
      <c r="A15" s="58" t="s">
        <v>41</v>
      </c>
      <c r="B15" s="19">
        <v>13228879</v>
      </c>
      <c r="C15" s="19">
        <v>0</v>
      </c>
      <c r="D15" s="59">
        <v>15415169</v>
      </c>
      <c r="E15" s="60">
        <v>13265169</v>
      </c>
      <c r="F15" s="60">
        <v>588802</v>
      </c>
      <c r="G15" s="60">
        <v>831347</v>
      </c>
      <c r="H15" s="60">
        <v>52656</v>
      </c>
      <c r="I15" s="60">
        <v>1472805</v>
      </c>
      <c r="J15" s="60">
        <v>798438</v>
      </c>
      <c r="K15" s="60">
        <v>79877</v>
      </c>
      <c r="L15" s="60">
        <v>1315211</v>
      </c>
      <c r="M15" s="60">
        <v>2193526</v>
      </c>
      <c r="N15" s="60">
        <v>104183</v>
      </c>
      <c r="O15" s="60">
        <v>440110</v>
      </c>
      <c r="P15" s="60">
        <v>93255</v>
      </c>
      <c r="Q15" s="60">
        <v>637548</v>
      </c>
      <c r="R15" s="60">
        <v>0</v>
      </c>
      <c r="S15" s="60">
        <v>0</v>
      </c>
      <c r="T15" s="60">
        <v>0</v>
      </c>
      <c r="U15" s="60">
        <v>0</v>
      </c>
      <c r="V15" s="60">
        <v>4303879</v>
      </c>
      <c r="W15" s="60">
        <v>11561382</v>
      </c>
      <c r="X15" s="60">
        <v>-7257503</v>
      </c>
      <c r="Y15" s="61">
        <v>-62.77</v>
      </c>
      <c r="Z15" s="62">
        <v>13265169</v>
      </c>
    </row>
    <row r="16" spans="1:26" ht="12.75">
      <c r="A16" s="69" t="s">
        <v>42</v>
      </c>
      <c r="B16" s="19">
        <v>5368240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69943516</v>
      </c>
      <c r="C17" s="19">
        <v>0</v>
      </c>
      <c r="D17" s="59">
        <v>66985000</v>
      </c>
      <c r="E17" s="60">
        <v>66495775</v>
      </c>
      <c r="F17" s="60">
        <v>6734435</v>
      </c>
      <c r="G17" s="60">
        <v>6318502</v>
      </c>
      <c r="H17" s="60">
        <v>7038056</v>
      </c>
      <c r="I17" s="60">
        <v>20090993</v>
      </c>
      <c r="J17" s="60">
        <v>3553343</v>
      </c>
      <c r="K17" s="60">
        <v>2684661</v>
      </c>
      <c r="L17" s="60">
        <v>6317025</v>
      </c>
      <c r="M17" s="60">
        <v>12555029</v>
      </c>
      <c r="N17" s="60">
        <v>2570622</v>
      </c>
      <c r="O17" s="60">
        <v>2111966</v>
      </c>
      <c r="P17" s="60">
        <v>5184262</v>
      </c>
      <c r="Q17" s="60">
        <v>9866850</v>
      </c>
      <c r="R17" s="60">
        <v>0</v>
      </c>
      <c r="S17" s="60">
        <v>0</v>
      </c>
      <c r="T17" s="60">
        <v>0</v>
      </c>
      <c r="U17" s="60">
        <v>0</v>
      </c>
      <c r="V17" s="60">
        <v>42512872</v>
      </c>
      <c r="W17" s="60">
        <v>48694324</v>
      </c>
      <c r="X17" s="60">
        <v>-6181452</v>
      </c>
      <c r="Y17" s="61">
        <v>-12.69</v>
      </c>
      <c r="Z17" s="62">
        <v>66495775</v>
      </c>
    </row>
    <row r="18" spans="1:26" ht="12.75">
      <c r="A18" s="70" t="s">
        <v>44</v>
      </c>
      <c r="B18" s="71">
        <f>SUM(B11:B17)</f>
        <v>344832398</v>
      </c>
      <c r="C18" s="71">
        <f>SUM(C11:C17)</f>
        <v>0</v>
      </c>
      <c r="D18" s="72">
        <f aca="true" t="shared" si="1" ref="D18:Z18">SUM(D11:D17)</f>
        <v>398232042</v>
      </c>
      <c r="E18" s="73">
        <f t="shared" si="1"/>
        <v>395592817</v>
      </c>
      <c r="F18" s="73">
        <f t="shared" si="1"/>
        <v>28349981</v>
      </c>
      <c r="G18" s="73">
        <f t="shared" si="1"/>
        <v>28135413</v>
      </c>
      <c r="H18" s="73">
        <f t="shared" si="1"/>
        <v>37742176</v>
      </c>
      <c r="I18" s="73">
        <f t="shared" si="1"/>
        <v>94227570</v>
      </c>
      <c r="J18" s="73">
        <f t="shared" si="1"/>
        <v>25485447</v>
      </c>
      <c r="K18" s="73">
        <f t="shared" si="1"/>
        <v>23552347</v>
      </c>
      <c r="L18" s="73">
        <f t="shared" si="1"/>
        <v>29694437</v>
      </c>
      <c r="M18" s="73">
        <f t="shared" si="1"/>
        <v>78732231</v>
      </c>
      <c r="N18" s="73">
        <f t="shared" si="1"/>
        <v>23494220</v>
      </c>
      <c r="O18" s="73">
        <f t="shared" si="1"/>
        <v>23426355</v>
      </c>
      <c r="P18" s="73">
        <f t="shared" si="1"/>
        <v>26501007</v>
      </c>
      <c r="Q18" s="73">
        <f t="shared" si="1"/>
        <v>73421582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246381383</v>
      </c>
      <c r="W18" s="73">
        <f t="shared" si="1"/>
        <v>297129433</v>
      </c>
      <c r="X18" s="73">
        <f t="shared" si="1"/>
        <v>-50748050</v>
      </c>
      <c r="Y18" s="67">
        <f>+IF(W18&lt;&gt;0,(X18/W18)*100,0)</f>
        <v>-17.07944227793818</v>
      </c>
      <c r="Z18" s="74">
        <f t="shared" si="1"/>
        <v>395592817</v>
      </c>
    </row>
    <row r="19" spans="1:26" ht="12.75">
      <c r="A19" s="70" t="s">
        <v>45</v>
      </c>
      <c r="B19" s="75">
        <f>+B10-B18</f>
        <v>-13467545</v>
      </c>
      <c r="C19" s="75">
        <f>+C10-C18</f>
        <v>0</v>
      </c>
      <c r="D19" s="76">
        <f aca="true" t="shared" si="2" ref="D19:Z19">+D10-D18</f>
        <v>-113084530</v>
      </c>
      <c r="E19" s="77">
        <f t="shared" si="2"/>
        <v>-113083362</v>
      </c>
      <c r="F19" s="77">
        <f t="shared" si="2"/>
        <v>-27186985</v>
      </c>
      <c r="G19" s="77">
        <f t="shared" si="2"/>
        <v>-26617591</v>
      </c>
      <c r="H19" s="77">
        <f t="shared" si="2"/>
        <v>-37327776</v>
      </c>
      <c r="I19" s="77">
        <f t="shared" si="2"/>
        <v>-91132352</v>
      </c>
      <c r="J19" s="77">
        <f t="shared" si="2"/>
        <v>-11429305</v>
      </c>
      <c r="K19" s="77">
        <f t="shared" si="2"/>
        <v>-19911543</v>
      </c>
      <c r="L19" s="77">
        <f t="shared" si="2"/>
        <v>69485994</v>
      </c>
      <c r="M19" s="77">
        <f t="shared" si="2"/>
        <v>38145146</v>
      </c>
      <c r="N19" s="77">
        <f t="shared" si="2"/>
        <v>-19957561</v>
      </c>
      <c r="O19" s="77">
        <f t="shared" si="2"/>
        <v>-19196627</v>
      </c>
      <c r="P19" s="77">
        <f t="shared" si="2"/>
        <v>33033993</v>
      </c>
      <c r="Q19" s="77">
        <f t="shared" si="2"/>
        <v>-6120195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-59107401</v>
      </c>
      <c r="W19" s="77">
        <f>IF(E10=E18,0,W10-W18)</f>
        <v>-84812976</v>
      </c>
      <c r="X19" s="77">
        <f t="shared" si="2"/>
        <v>25705575</v>
      </c>
      <c r="Y19" s="78">
        <f>+IF(W19&lt;&gt;0,(X19/W19)*100,0)</f>
        <v>-30.308540287514496</v>
      </c>
      <c r="Z19" s="79">
        <f t="shared" si="2"/>
        <v>-113083362</v>
      </c>
    </row>
    <row r="20" spans="1:26" ht="12.75">
      <c r="A20" s="58" t="s">
        <v>46</v>
      </c>
      <c r="B20" s="19">
        <v>0</v>
      </c>
      <c r="C20" s="19">
        <v>0</v>
      </c>
      <c r="D20" s="59">
        <v>68776000</v>
      </c>
      <c r="E20" s="60">
        <v>71902497</v>
      </c>
      <c r="F20" s="60">
        <v>0</v>
      </c>
      <c r="G20" s="60">
        <v>0</v>
      </c>
      <c r="H20" s="60">
        <v>2743360</v>
      </c>
      <c r="I20" s="60">
        <v>2743360</v>
      </c>
      <c r="J20" s="60">
        <v>2314501</v>
      </c>
      <c r="K20" s="60">
        <v>787018</v>
      </c>
      <c r="L20" s="60">
        <v>375260</v>
      </c>
      <c r="M20" s="60">
        <v>3476779</v>
      </c>
      <c r="N20" s="60">
        <v>170625</v>
      </c>
      <c r="O20" s="60">
        <v>0</v>
      </c>
      <c r="P20" s="60">
        <v>0</v>
      </c>
      <c r="Q20" s="60">
        <v>170625</v>
      </c>
      <c r="R20" s="60">
        <v>0</v>
      </c>
      <c r="S20" s="60">
        <v>0</v>
      </c>
      <c r="T20" s="60">
        <v>0</v>
      </c>
      <c r="U20" s="60">
        <v>0</v>
      </c>
      <c r="V20" s="60">
        <v>6390764</v>
      </c>
      <c r="W20" s="60">
        <v>51582267</v>
      </c>
      <c r="X20" s="60">
        <v>-45191503</v>
      </c>
      <c r="Y20" s="61">
        <v>-87.61</v>
      </c>
      <c r="Z20" s="62">
        <v>71902497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-13467545</v>
      </c>
      <c r="C22" s="86">
        <f>SUM(C19:C21)</f>
        <v>0</v>
      </c>
      <c r="D22" s="87">
        <f aca="true" t="shared" si="3" ref="D22:Z22">SUM(D19:D21)</f>
        <v>-44308530</v>
      </c>
      <c r="E22" s="88">
        <f t="shared" si="3"/>
        <v>-41180865</v>
      </c>
      <c r="F22" s="88">
        <f t="shared" si="3"/>
        <v>-27186985</v>
      </c>
      <c r="G22" s="88">
        <f t="shared" si="3"/>
        <v>-26617591</v>
      </c>
      <c r="H22" s="88">
        <f t="shared" si="3"/>
        <v>-34584416</v>
      </c>
      <c r="I22" s="88">
        <f t="shared" si="3"/>
        <v>-88388992</v>
      </c>
      <c r="J22" s="88">
        <f t="shared" si="3"/>
        <v>-9114804</v>
      </c>
      <c r="K22" s="88">
        <f t="shared" si="3"/>
        <v>-19124525</v>
      </c>
      <c r="L22" s="88">
        <f t="shared" si="3"/>
        <v>69861254</v>
      </c>
      <c r="M22" s="88">
        <f t="shared" si="3"/>
        <v>41621925</v>
      </c>
      <c r="N22" s="88">
        <f t="shared" si="3"/>
        <v>-19786936</v>
      </c>
      <c r="O22" s="88">
        <f t="shared" si="3"/>
        <v>-19196627</v>
      </c>
      <c r="P22" s="88">
        <f t="shared" si="3"/>
        <v>33033993</v>
      </c>
      <c r="Q22" s="88">
        <f t="shared" si="3"/>
        <v>-5949570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-52716637</v>
      </c>
      <c r="W22" s="88">
        <f t="shared" si="3"/>
        <v>-33230709</v>
      </c>
      <c r="X22" s="88">
        <f t="shared" si="3"/>
        <v>-19485928</v>
      </c>
      <c r="Y22" s="89">
        <f>+IF(W22&lt;&gt;0,(X22/W22)*100,0)</f>
        <v>58.638315541206175</v>
      </c>
      <c r="Z22" s="90">
        <f t="shared" si="3"/>
        <v>-41180865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-13467545</v>
      </c>
      <c r="C24" s="75">
        <f>SUM(C22:C23)</f>
        <v>0</v>
      </c>
      <c r="D24" s="76">
        <f aca="true" t="shared" si="4" ref="D24:Z24">SUM(D22:D23)</f>
        <v>-44308530</v>
      </c>
      <c r="E24" s="77">
        <f t="shared" si="4"/>
        <v>-41180865</v>
      </c>
      <c r="F24" s="77">
        <f t="shared" si="4"/>
        <v>-27186985</v>
      </c>
      <c r="G24" s="77">
        <f t="shared" si="4"/>
        <v>-26617591</v>
      </c>
      <c r="H24" s="77">
        <f t="shared" si="4"/>
        <v>-34584416</v>
      </c>
      <c r="I24" s="77">
        <f t="shared" si="4"/>
        <v>-88388992</v>
      </c>
      <c r="J24" s="77">
        <f t="shared" si="4"/>
        <v>-9114804</v>
      </c>
      <c r="K24" s="77">
        <f t="shared" si="4"/>
        <v>-19124525</v>
      </c>
      <c r="L24" s="77">
        <f t="shared" si="4"/>
        <v>69861254</v>
      </c>
      <c r="M24" s="77">
        <f t="shared" si="4"/>
        <v>41621925</v>
      </c>
      <c r="N24" s="77">
        <f t="shared" si="4"/>
        <v>-19786936</v>
      </c>
      <c r="O24" s="77">
        <f t="shared" si="4"/>
        <v>-19196627</v>
      </c>
      <c r="P24" s="77">
        <f t="shared" si="4"/>
        <v>33033993</v>
      </c>
      <c r="Q24" s="77">
        <f t="shared" si="4"/>
        <v>-5949570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-52716637</v>
      </c>
      <c r="W24" s="77">
        <f t="shared" si="4"/>
        <v>-33230709</v>
      </c>
      <c r="X24" s="77">
        <f t="shared" si="4"/>
        <v>-19485928</v>
      </c>
      <c r="Y24" s="78">
        <f>+IF(W24&lt;&gt;0,(X24/W24)*100,0)</f>
        <v>58.638315541206175</v>
      </c>
      <c r="Z24" s="79">
        <f t="shared" si="4"/>
        <v>-41180865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56569535</v>
      </c>
      <c r="C27" s="22">
        <v>0</v>
      </c>
      <c r="D27" s="99">
        <v>68776000</v>
      </c>
      <c r="E27" s="100">
        <v>30799732</v>
      </c>
      <c r="F27" s="100">
        <v>35703</v>
      </c>
      <c r="G27" s="100">
        <v>0</v>
      </c>
      <c r="H27" s="100">
        <v>2743360</v>
      </c>
      <c r="I27" s="100">
        <v>2779063</v>
      </c>
      <c r="J27" s="100">
        <v>0</v>
      </c>
      <c r="K27" s="100">
        <v>0</v>
      </c>
      <c r="L27" s="100">
        <v>375260</v>
      </c>
      <c r="M27" s="100">
        <v>375260</v>
      </c>
      <c r="N27" s="100">
        <v>98391</v>
      </c>
      <c r="O27" s="100">
        <v>0</v>
      </c>
      <c r="P27" s="100">
        <v>0</v>
      </c>
      <c r="Q27" s="100">
        <v>98391</v>
      </c>
      <c r="R27" s="100">
        <v>0</v>
      </c>
      <c r="S27" s="100">
        <v>0</v>
      </c>
      <c r="T27" s="100">
        <v>0</v>
      </c>
      <c r="U27" s="100">
        <v>0</v>
      </c>
      <c r="V27" s="100">
        <v>3252714</v>
      </c>
      <c r="W27" s="100">
        <v>23099799</v>
      </c>
      <c r="X27" s="100">
        <v>-19847085</v>
      </c>
      <c r="Y27" s="101">
        <v>-85.92</v>
      </c>
      <c r="Z27" s="102">
        <v>30799732</v>
      </c>
    </row>
    <row r="28" spans="1:26" ht="12.75">
      <c r="A28" s="103" t="s">
        <v>46</v>
      </c>
      <c r="B28" s="19">
        <v>56569535</v>
      </c>
      <c r="C28" s="19">
        <v>0</v>
      </c>
      <c r="D28" s="59">
        <v>68776000</v>
      </c>
      <c r="E28" s="60">
        <v>30799732</v>
      </c>
      <c r="F28" s="60">
        <v>35703</v>
      </c>
      <c r="G28" s="60">
        <v>0</v>
      </c>
      <c r="H28" s="60">
        <v>2743360</v>
      </c>
      <c r="I28" s="60">
        <v>2779063</v>
      </c>
      <c r="J28" s="60">
        <v>0</v>
      </c>
      <c r="K28" s="60">
        <v>0</v>
      </c>
      <c r="L28" s="60">
        <v>375260</v>
      </c>
      <c r="M28" s="60">
        <v>375260</v>
      </c>
      <c r="N28" s="60">
        <v>98391</v>
      </c>
      <c r="O28" s="60">
        <v>0</v>
      </c>
      <c r="P28" s="60">
        <v>0</v>
      </c>
      <c r="Q28" s="60">
        <v>98391</v>
      </c>
      <c r="R28" s="60">
        <v>0</v>
      </c>
      <c r="S28" s="60">
        <v>0</v>
      </c>
      <c r="T28" s="60">
        <v>0</v>
      </c>
      <c r="U28" s="60">
        <v>0</v>
      </c>
      <c r="V28" s="60">
        <v>3252714</v>
      </c>
      <c r="W28" s="60">
        <v>23099799</v>
      </c>
      <c r="X28" s="60">
        <v>-19847085</v>
      </c>
      <c r="Y28" s="61">
        <v>-85.92</v>
      </c>
      <c r="Z28" s="62">
        <v>30799732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56569535</v>
      </c>
      <c r="C32" s="22">
        <f>SUM(C28:C31)</f>
        <v>0</v>
      </c>
      <c r="D32" s="99">
        <f aca="true" t="shared" si="5" ref="D32:Z32">SUM(D28:D31)</f>
        <v>68776000</v>
      </c>
      <c r="E32" s="100">
        <f t="shared" si="5"/>
        <v>30799732</v>
      </c>
      <c r="F32" s="100">
        <f t="shared" si="5"/>
        <v>35703</v>
      </c>
      <c r="G32" s="100">
        <f t="shared" si="5"/>
        <v>0</v>
      </c>
      <c r="H32" s="100">
        <f t="shared" si="5"/>
        <v>2743360</v>
      </c>
      <c r="I32" s="100">
        <f t="shared" si="5"/>
        <v>2779063</v>
      </c>
      <c r="J32" s="100">
        <f t="shared" si="5"/>
        <v>0</v>
      </c>
      <c r="K32" s="100">
        <f t="shared" si="5"/>
        <v>0</v>
      </c>
      <c r="L32" s="100">
        <f t="shared" si="5"/>
        <v>375260</v>
      </c>
      <c r="M32" s="100">
        <f t="shared" si="5"/>
        <v>375260</v>
      </c>
      <c r="N32" s="100">
        <f t="shared" si="5"/>
        <v>98391</v>
      </c>
      <c r="O32" s="100">
        <f t="shared" si="5"/>
        <v>0</v>
      </c>
      <c r="P32" s="100">
        <f t="shared" si="5"/>
        <v>0</v>
      </c>
      <c r="Q32" s="100">
        <f t="shared" si="5"/>
        <v>98391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3252714</v>
      </c>
      <c r="W32" s="100">
        <f t="shared" si="5"/>
        <v>23099799</v>
      </c>
      <c r="X32" s="100">
        <f t="shared" si="5"/>
        <v>-19847085</v>
      </c>
      <c r="Y32" s="101">
        <f>+IF(W32&lt;&gt;0,(X32/W32)*100,0)</f>
        <v>-85.91886448882087</v>
      </c>
      <c r="Z32" s="102">
        <f t="shared" si="5"/>
        <v>30799732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62580760</v>
      </c>
      <c r="C35" s="19">
        <v>0</v>
      </c>
      <c r="D35" s="59">
        <v>48908000</v>
      </c>
      <c r="E35" s="60">
        <v>48908000</v>
      </c>
      <c r="F35" s="60">
        <v>204564048</v>
      </c>
      <c r="G35" s="60">
        <v>178795373</v>
      </c>
      <c r="H35" s="60">
        <v>159753264</v>
      </c>
      <c r="I35" s="60">
        <v>159753264</v>
      </c>
      <c r="J35" s="60">
        <v>144590973</v>
      </c>
      <c r="K35" s="60">
        <v>132406662</v>
      </c>
      <c r="L35" s="60">
        <v>147807282</v>
      </c>
      <c r="M35" s="60">
        <v>147807282</v>
      </c>
      <c r="N35" s="60">
        <v>149903386</v>
      </c>
      <c r="O35" s="60">
        <v>153876037</v>
      </c>
      <c r="P35" s="60">
        <v>102092998</v>
      </c>
      <c r="Q35" s="60">
        <v>102092998</v>
      </c>
      <c r="R35" s="60">
        <v>0</v>
      </c>
      <c r="S35" s="60">
        <v>0</v>
      </c>
      <c r="T35" s="60">
        <v>0</v>
      </c>
      <c r="U35" s="60">
        <v>0</v>
      </c>
      <c r="V35" s="60">
        <v>102092998</v>
      </c>
      <c r="W35" s="60">
        <v>36681000</v>
      </c>
      <c r="X35" s="60">
        <v>65411998</v>
      </c>
      <c r="Y35" s="61">
        <v>178.33</v>
      </c>
      <c r="Z35" s="62">
        <v>48908000</v>
      </c>
    </row>
    <row r="36" spans="1:26" ht="12.75">
      <c r="A36" s="58" t="s">
        <v>57</v>
      </c>
      <c r="B36" s="19">
        <v>852294948</v>
      </c>
      <c r="C36" s="19">
        <v>0</v>
      </c>
      <c r="D36" s="59">
        <v>908466000</v>
      </c>
      <c r="E36" s="60">
        <v>911592000</v>
      </c>
      <c r="F36" s="60">
        <v>923288431</v>
      </c>
      <c r="G36" s="60">
        <v>853171026</v>
      </c>
      <c r="H36" s="60">
        <v>853171026</v>
      </c>
      <c r="I36" s="60">
        <v>853171026</v>
      </c>
      <c r="J36" s="60">
        <v>923871734</v>
      </c>
      <c r="K36" s="60">
        <v>923871734</v>
      </c>
      <c r="L36" s="60">
        <v>855490316</v>
      </c>
      <c r="M36" s="60">
        <v>855490316</v>
      </c>
      <c r="N36" s="60">
        <v>855490316</v>
      </c>
      <c r="O36" s="60">
        <v>855490316</v>
      </c>
      <c r="P36" s="60">
        <v>7629840</v>
      </c>
      <c r="Q36" s="60">
        <v>7629840</v>
      </c>
      <c r="R36" s="60">
        <v>0</v>
      </c>
      <c r="S36" s="60">
        <v>0</v>
      </c>
      <c r="T36" s="60">
        <v>0</v>
      </c>
      <c r="U36" s="60">
        <v>0</v>
      </c>
      <c r="V36" s="60">
        <v>7629840</v>
      </c>
      <c r="W36" s="60">
        <v>683694000</v>
      </c>
      <c r="X36" s="60">
        <v>-676064160</v>
      </c>
      <c r="Y36" s="61">
        <v>-98.88</v>
      </c>
      <c r="Z36" s="62">
        <v>911592000</v>
      </c>
    </row>
    <row r="37" spans="1:26" ht="12.75">
      <c r="A37" s="58" t="s">
        <v>58</v>
      </c>
      <c r="B37" s="19">
        <v>85371053</v>
      </c>
      <c r="C37" s="19">
        <v>0</v>
      </c>
      <c r="D37" s="59">
        <v>53707819</v>
      </c>
      <c r="E37" s="60">
        <v>53707000</v>
      </c>
      <c r="F37" s="60">
        <v>55285050</v>
      </c>
      <c r="G37" s="60">
        <v>79205020</v>
      </c>
      <c r="H37" s="60">
        <v>78545098</v>
      </c>
      <c r="I37" s="60">
        <v>78545098</v>
      </c>
      <c r="J37" s="60">
        <v>75292205</v>
      </c>
      <c r="K37" s="60">
        <v>73677061</v>
      </c>
      <c r="L37" s="60">
        <v>64704230</v>
      </c>
      <c r="M37" s="60">
        <v>64704230</v>
      </c>
      <c r="N37" s="60">
        <v>63693354</v>
      </c>
      <c r="O37" s="60">
        <v>65224448</v>
      </c>
      <c r="P37" s="60">
        <v>99804039</v>
      </c>
      <c r="Q37" s="60">
        <v>99804039</v>
      </c>
      <c r="R37" s="60">
        <v>0</v>
      </c>
      <c r="S37" s="60">
        <v>0</v>
      </c>
      <c r="T37" s="60">
        <v>0</v>
      </c>
      <c r="U37" s="60">
        <v>0</v>
      </c>
      <c r="V37" s="60">
        <v>99804039</v>
      </c>
      <c r="W37" s="60">
        <v>40280250</v>
      </c>
      <c r="X37" s="60">
        <v>59523789</v>
      </c>
      <c r="Y37" s="61">
        <v>147.77</v>
      </c>
      <c r="Z37" s="62">
        <v>53707000</v>
      </c>
    </row>
    <row r="38" spans="1:26" ht="12.75">
      <c r="A38" s="58" t="s">
        <v>59</v>
      </c>
      <c r="B38" s="19">
        <v>0</v>
      </c>
      <c r="C38" s="19">
        <v>0</v>
      </c>
      <c r="D38" s="59">
        <v>9210613</v>
      </c>
      <c r="E38" s="60">
        <v>9211000</v>
      </c>
      <c r="F38" s="60">
        <v>8589000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6908250</v>
      </c>
      <c r="X38" s="60">
        <v>-6908250</v>
      </c>
      <c r="Y38" s="61">
        <v>-100</v>
      </c>
      <c r="Z38" s="62">
        <v>9211000</v>
      </c>
    </row>
    <row r="39" spans="1:26" ht="12.75">
      <c r="A39" s="58" t="s">
        <v>60</v>
      </c>
      <c r="B39" s="19">
        <v>829504655</v>
      </c>
      <c r="C39" s="19">
        <v>0</v>
      </c>
      <c r="D39" s="59">
        <v>894455568</v>
      </c>
      <c r="E39" s="60">
        <v>897582000</v>
      </c>
      <c r="F39" s="60">
        <v>1063978429</v>
      </c>
      <c r="G39" s="60">
        <v>952761379</v>
      </c>
      <c r="H39" s="60">
        <v>934379192</v>
      </c>
      <c r="I39" s="60">
        <v>934379192</v>
      </c>
      <c r="J39" s="60">
        <v>993170502</v>
      </c>
      <c r="K39" s="60">
        <v>982601335</v>
      </c>
      <c r="L39" s="60">
        <v>938593368</v>
      </c>
      <c r="M39" s="60">
        <v>938593368</v>
      </c>
      <c r="N39" s="60">
        <v>941700348</v>
      </c>
      <c r="O39" s="60">
        <v>944141905</v>
      </c>
      <c r="P39" s="60">
        <v>9918799</v>
      </c>
      <c r="Q39" s="60">
        <v>9918799</v>
      </c>
      <c r="R39" s="60">
        <v>0</v>
      </c>
      <c r="S39" s="60">
        <v>0</v>
      </c>
      <c r="T39" s="60">
        <v>0</v>
      </c>
      <c r="U39" s="60">
        <v>0</v>
      </c>
      <c r="V39" s="60">
        <v>9918799</v>
      </c>
      <c r="W39" s="60">
        <v>673186500</v>
      </c>
      <c r="X39" s="60">
        <v>-663267701</v>
      </c>
      <c r="Y39" s="61">
        <v>-98.53</v>
      </c>
      <c r="Z39" s="62">
        <v>897582000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44942203</v>
      </c>
      <c r="C42" s="19">
        <v>0</v>
      </c>
      <c r="D42" s="59">
        <v>67896000</v>
      </c>
      <c r="E42" s="60">
        <v>84055928</v>
      </c>
      <c r="F42" s="60">
        <v>85853729</v>
      </c>
      <c r="G42" s="60">
        <v>-26479791</v>
      </c>
      <c r="H42" s="60">
        <v>-36916849</v>
      </c>
      <c r="I42" s="60">
        <v>22457089</v>
      </c>
      <c r="J42" s="60">
        <v>-21579799</v>
      </c>
      <c r="K42" s="60">
        <v>-21300278</v>
      </c>
      <c r="L42" s="60">
        <v>47729870</v>
      </c>
      <c r="M42" s="60">
        <v>4849793</v>
      </c>
      <c r="N42" s="60">
        <v>-22322024</v>
      </c>
      <c r="O42" s="60">
        <v>-14757478</v>
      </c>
      <c r="P42" s="60">
        <v>56452865</v>
      </c>
      <c r="Q42" s="60">
        <v>19373363</v>
      </c>
      <c r="R42" s="60">
        <v>0</v>
      </c>
      <c r="S42" s="60">
        <v>0</v>
      </c>
      <c r="T42" s="60">
        <v>0</v>
      </c>
      <c r="U42" s="60">
        <v>0</v>
      </c>
      <c r="V42" s="60">
        <v>46680245</v>
      </c>
      <c r="W42" s="60">
        <v>63169580</v>
      </c>
      <c r="X42" s="60">
        <v>-16489335</v>
      </c>
      <c r="Y42" s="61">
        <v>-26.1</v>
      </c>
      <c r="Z42" s="62">
        <v>84055928</v>
      </c>
    </row>
    <row r="43" spans="1:26" ht="12.75">
      <c r="A43" s="58" t="s">
        <v>63</v>
      </c>
      <c r="B43" s="19">
        <v>-56368900</v>
      </c>
      <c r="C43" s="19">
        <v>0</v>
      </c>
      <c r="D43" s="59">
        <v>-67676004</v>
      </c>
      <c r="E43" s="60">
        <v>534672</v>
      </c>
      <c r="F43" s="60">
        <v>0</v>
      </c>
      <c r="G43" s="60">
        <v>-1124432</v>
      </c>
      <c r="H43" s="60">
        <v>-2743360</v>
      </c>
      <c r="I43" s="60">
        <v>-3867792</v>
      </c>
      <c r="J43" s="60">
        <v>-2314501</v>
      </c>
      <c r="K43" s="60">
        <v>-787018</v>
      </c>
      <c r="L43" s="60">
        <v>-375260</v>
      </c>
      <c r="M43" s="60">
        <v>-3476779</v>
      </c>
      <c r="N43" s="60">
        <v>-98391</v>
      </c>
      <c r="O43" s="60">
        <v>0</v>
      </c>
      <c r="P43" s="60">
        <v>-2442859</v>
      </c>
      <c r="Q43" s="60">
        <v>-2541250</v>
      </c>
      <c r="R43" s="60">
        <v>0</v>
      </c>
      <c r="S43" s="60">
        <v>0</v>
      </c>
      <c r="T43" s="60">
        <v>0</v>
      </c>
      <c r="U43" s="60">
        <v>0</v>
      </c>
      <c r="V43" s="60">
        <v>-9885821</v>
      </c>
      <c r="W43" s="60">
        <v>472170</v>
      </c>
      <c r="X43" s="60">
        <v>-10357991</v>
      </c>
      <c r="Y43" s="61">
        <v>-2193.7</v>
      </c>
      <c r="Z43" s="62">
        <v>534672</v>
      </c>
    </row>
    <row r="44" spans="1:26" ht="12.75">
      <c r="A44" s="58" t="s">
        <v>64</v>
      </c>
      <c r="B44" s="19">
        <v>-387258</v>
      </c>
      <c r="C44" s="19">
        <v>0</v>
      </c>
      <c r="D44" s="59">
        <v>-219996</v>
      </c>
      <c r="E44" s="60">
        <v>0</v>
      </c>
      <c r="F44" s="60">
        <v>0</v>
      </c>
      <c r="G44" s="60">
        <v>-16228</v>
      </c>
      <c r="H44" s="60">
        <v>-16228</v>
      </c>
      <c r="I44" s="60">
        <v>-32456</v>
      </c>
      <c r="J44" s="60">
        <v>-16228</v>
      </c>
      <c r="K44" s="60">
        <v>-16228</v>
      </c>
      <c r="L44" s="60">
        <v>-16228</v>
      </c>
      <c r="M44" s="60">
        <v>-48684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-81140</v>
      </c>
      <c r="W44" s="60"/>
      <c r="X44" s="60">
        <v>-81140</v>
      </c>
      <c r="Y44" s="61">
        <v>0</v>
      </c>
      <c r="Z44" s="62">
        <v>0</v>
      </c>
    </row>
    <row r="45" spans="1:26" ht="12.75">
      <c r="A45" s="70" t="s">
        <v>65</v>
      </c>
      <c r="B45" s="22">
        <v>10228731</v>
      </c>
      <c r="C45" s="22">
        <v>0</v>
      </c>
      <c r="D45" s="99">
        <v>0</v>
      </c>
      <c r="E45" s="100">
        <v>84590600</v>
      </c>
      <c r="F45" s="100">
        <v>85853729</v>
      </c>
      <c r="G45" s="100">
        <v>58233278</v>
      </c>
      <c r="H45" s="100">
        <v>18556841</v>
      </c>
      <c r="I45" s="100">
        <v>18556841</v>
      </c>
      <c r="J45" s="100">
        <v>-5353687</v>
      </c>
      <c r="K45" s="100">
        <v>-27457211</v>
      </c>
      <c r="L45" s="100">
        <v>19881171</v>
      </c>
      <c r="M45" s="100">
        <v>19881171</v>
      </c>
      <c r="N45" s="100">
        <v>-2539244</v>
      </c>
      <c r="O45" s="100">
        <v>-17296722</v>
      </c>
      <c r="P45" s="100">
        <v>36713284</v>
      </c>
      <c r="Q45" s="100">
        <v>36713284</v>
      </c>
      <c r="R45" s="100">
        <v>0</v>
      </c>
      <c r="S45" s="100">
        <v>0</v>
      </c>
      <c r="T45" s="100">
        <v>0</v>
      </c>
      <c r="U45" s="100">
        <v>0</v>
      </c>
      <c r="V45" s="100">
        <v>36713284</v>
      </c>
      <c r="W45" s="100">
        <v>63641750</v>
      </c>
      <c r="X45" s="100">
        <v>-26928466</v>
      </c>
      <c r="Y45" s="101">
        <v>-42.31</v>
      </c>
      <c r="Z45" s="102">
        <v>84590600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148526</v>
      </c>
      <c r="C51" s="52">
        <v>0</v>
      </c>
      <c r="D51" s="129">
        <v>17551612</v>
      </c>
      <c r="E51" s="54">
        <v>477492</v>
      </c>
      <c r="F51" s="54">
        <v>0</v>
      </c>
      <c r="G51" s="54">
        <v>0</v>
      </c>
      <c r="H51" s="54">
        <v>0</v>
      </c>
      <c r="I51" s="54">
        <v>-55339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183176</v>
      </c>
      <c r="R51" s="54">
        <v>0</v>
      </c>
      <c r="S51" s="54">
        <v>0</v>
      </c>
      <c r="T51" s="54">
        <v>0</v>
      </c>
      <c r="U51" s="54">
        <v>0</v>
      </c>
      <c r="V51" s="54">
        <v>1101210</v>
      </c>
      <c r="W51" s="54">
        <v>0</v>
      </c>
      <c r="X51" s="54">
        <v>19406677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133.87311514002053</v>
      </c>
      <c r="C58" s="5">
        <f>IF(C67=0,0,+(C76/C67)*100)</f>
        <v>0</v>
      </c>
      <c r="D58" s="6">
        <f aca="true" t="shared" si="6" ref="D58:Z58">IF(D67=0,0,+(D76/D67)*100)</f>
        <v>79.82394729194112</v>
      </c>
      <c r="E58" s="7">
        <f t="shared" si="6"/>
        <v>100.01022617812497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4.348188504969838</v>
      </c>
      <c r="K58" s="7">
        <f t="shared" si="6"/>
        <v>27.210992544694797</v>
      </c>
      <c r="L58" s="7">
        <f t="shared" si="6"/>
        <v>120.00207692193577</v>
      </c>
      <c r="M58" s="7">
        <f t="shared" si="6"/>
        <v>20.55193766408474</v>
      </c>
      <c r="N58" s="7">
        <f t="shared" si="6"/>
        <v>12.72070649807545</v>
      </c>
      <c r="O58" s="7">
        <f t="shared" si="6"/>
        <v>23.973672688549623</v>
      </c>
      <c r="P58" s="7">
        <f t="shared" si="6"/>
        <v>24.113220595017754</v>
      </c>
      <c r="Q58" s="7">
        <f t="shared" si="6"/>
        <v>19.399930195776196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24.061027396469722</v>
      </c>
      <c r="W58" s="7">
        <f t="shared" si="6"/>
        <v>100.01372701168758</v>
      </c>
      <c r="X58" s="7">
        <f t="shared" si="6"/>
        <v>0</v>
      </c>
      <c r="Y58" s="7">
        <f t="shared" si="6"/>
        <v>0</v>
      </c>
      <c r="Z58" s="8">
        <f t="shared" si="6"/>
        <v>100.01022617812497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69.99792522596549</v>
      </c>
      <c r="E59" s="10">
        <f t="shared" si="7"/>
        <v>100.00034921939194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4.379539026077761</v>
      </c>
      <c r="K59" s="10">
        <f t="shared" si="7"/>
        <v>30.151876384130954</v>
      </c>
      <c r="L59" s="10">
        <f t="shared" si="7"/>
        <v>153.0689881949415</v>
      </c>
      <c r="M59" s="10">
        <f t="shared" si="7"/>
        <v>22.999241323474383</v>
      </c>
      <c r="N59" s="10">
        <f t="shared" si="7"/>
        <v>19.179828731809387</v>
      </c>
      <c r="O59" s="10">
        <f t="shared" si="7"/>
        <v>25.46472797449554</v>
      </c>
      <c r="P59" s="10">
        <f t="shared" si="7"/>
        <v>27.99176030725067</v>
      </c>
      <c r="Q59" s="10">
        <f t="shared" si="7"/>
        <v>24.18840339447923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27.747507376346547</v>
      </c>
      <c r="W59" s="10">
        <f t="shared" si="7"/>
        <v>99.99978088307545</v>
      </c>
      <c r="X59" s="10">
        <f t="shared" si="7"/>
        <v>0</v>
      </c>
      <c r="Y59" s="10">
        <f t="shared" si="7"/>
        <v>0</v>
      </c>
      <c r="Z59" s="11">
        <f t="shared" si="7"/>
        <v>100.00034921939194</v>
      </c>
    </row>
    <row r="60" spans="1:26" ht="12.75">
      <c r="A60" s="38" t="s">
        <v>32</v>
      </c>
      <c r="B60" s="12">
        <f t="shared" si="7"/>
        <v>482.1760093046949</v>
      </c>
      <c r="C60" s="12">
        <f t="shared" si="7"/>
        <v>0</v>
      </c>
      <c r="D60" s="3">
        <f t="shared" si="7"/>
        <v>100.00336596366807</v>
      </c>
      <c r="E60" s="13">
        <f t="shared" si="7"/>
        <v>100.03239024390244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4.169163786889149</v>
      </c>
      <c r="K60" s="13">
        <f t="shared" si="7"/>
        <v>17.98783029090606</v>
      </c>
      <c r="L60" s="13">
        <f t="shared" si="7"/>
        <v>17.492610881828178</v>
      </c>
      <c r="M60" s="13">
        <f t="shared" si="7"/>
        <v>8.690341454920986</v>
      </c>
      <c r="N60" s="13">
        <f t="shared" si="7"/>
        <v>12.209442485552389</v>
      </c>
      <c r="O60" s="13">
        <f t="shared" si="7"/>
        <v>19.357208034336313</v>
      </c>
      <c r="P60" s="13">
        <f t="shared" si="7"/>
        <v>12.09521341909901</v>
      </c>
      <c r="Q60" s="13">
        <f t="shared" si="7"/>
        <v>14.553954646329236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12.47980978723926</v>
      </c>
      <c r="W60" s="13">
        <f t="shared" si="7"/>
        <v>100.04637543155819</v>
      </c>
      <c r="X60" s="13">
        <f t="shared" si="7"/>
        <v>0</v>
      </c>
      <c r="Y60" s="13">
        <f t="shared" si="7"/>
        <v>0</v>
      </c>
      <c r="Z60" s="14">
        <f t="shared" si="7"/>
        <v>100.03239024390244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482.1760093046949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100.04637543155819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0.01876704516877454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99.9980866040175</v>
      </c>
      <c r="E66" s="16">
        <f t="shared" si="7"/>
        <v>100.029072472938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100.03930817610063</v>
      </c>
      <c r="X66" s="16">
        <f t="shared" si="7"/>
        <v>0</v>
      </c>
      <c r="Y66" s="16">
        <f t="shared" si="7"/>
        <v>0</v>
      </c>
      <c r="Z66" s="17">
        <f t="shared" si="7"/>
        <v>100.029072472938</v>
      </c>
    </row>
    <row r="67" spans="1:26" ht="12.75" hidden="1">
      <c r="A67" s="41" t="s">
        <v>286</v>
      </c>
      <c r="B67" s="24">
        <v>30053625</v>
      </c>
      <c r="C67" s="24"/>
      <c r="D67" s="25">
        <v>28954965</v>
      </c>
      <c r="E67" s="26">
        <v>28955099</v>
      </c>
      <c r="F67" s="26"/>
      <c r="G67" s="26"/>
      <c r="H67" s="26"/>
      <c r="I67" s="26"/>
      <c r="J67" s="26">
        <v>11924736</v>
      </c>
      <c r="K67" s="26">
        <v>1836008</v>
      </c>
      <c r="L67" s="26">
        <v>1820001</v>
      </c>
      <c r="M67" s="26">
        <v>15580745</v>
      </c>
      <c r="N67" s="26">
        <v>2528641</v>
      </c>
      <c r="O67" s="26">
        <v>1818036</v>
      </c>
      <c r="P67" s="26">
        <v>1819139</v>
      </c>
      <c r="Q67" s="26">
        <v>6165816</v>
      </c>
      <c r="R67" s="26"/>
      <c r="S67" s="26"/>
      <c r="T67" s="26"/>
      <c r="U67" s="26"/>
      <c r="V67" s="26">
        <v>21746561</v>
      </c>
      <c r="W67" s="26">
        <v>21716307</v>
      </c>
      <c r="X67" s="26"/>
      <c r="Y67" s="25"/>
      <c r="Z67" s="27">
        <v>28955099</v>
      </c>
    </row>
    <row r="68" spans="1:26" ht="12.75" hidden="1">
      <c r="A68" s="37" t="s">
        <v>31</v>
      </c>
      <c r="B68" s="19">
        <v>18842130</v>
      </c>
      <c r="C68" s="19"/>
      <c r="D68" s="20">
        <v>19472000</v>
      </c>
      <c r="E68" s="21">
        <v>19472000</v>
      </c>
      <c r="F68" s="21"/>
      <c r="G68" s="21"/>
      <c r="H68" s="21"/>
      <c r="I68" s="21"/>
      <c r="J68" s="21">
        <v>10147689</v>
      </c>
      <c r="K68" s="21">
        <v>1392119</v>
      </c>
      <c r="L68" s="21">
        <v>1376105</v>
      </c>
      <c r="M68" s="21">
        <v>12915913</v>
      </c>
      <c r="N68" s="21">
        <v>1394538</v>
      </c>
      <c r="O68" s="21">
        <v>1374191</v>
      </c>
      <c r="P68" s="21">
        <v>1375294</v>
      </c>
      <c r="Q68" s="21">
        <v>4144023</v>
      </c>
      <c r="R68" s="21"/>
      <c r="S68" s="21"/>
      <c r="T68" s="21"/>
      <c r="U68" s="21"/>
      <c r="V68" s="21">
        <v>17059936</v>
      </c>
      <c r="W68" s="21">
        <v>14604075</v>
      </c>
      <c r="X68" s="21"/>
      <c r="Y68" s="20"/>
      <c r="Z68" s="23">
        <v>19472000</v>
      </c>
    </row>
    <row r="69" spans="1:26" ht="12.75" hidden="1">
      <c r="A69" s="38" t="s">
        <v>32</v>
      </c>
      <c r="B69" s="19">
        <v>4436470</v>
      </c>
      <c r="C69" s="19"/>
      <c r="D69" s="20">
        <v>4099866</v>
      </c>
      <c r="E69" s="21">
        <v>4100000</v>
      </c>
      <c r="F69" s="21"/>
      <c r="G69" s="21"/>
      <c r="H69" s="21"/>
      <c r="I69" s="21"/>
      <c r="J69" s="21">
        <v>1777047</v>
      </c>
      <c r="K69" s="21">
        <v>443889</v>
      </c>
      <c r="L69" s="21">
        <v>443896</v>
      </c>
      <c r="M69" s="21">
        <v>2664832</v>
      </c>
      <c r="N69" s="21">
        <v>443845</v>
      </c>
      <c r="O69" s="21">
        <v>443845</v>
      </c>
      <c r="P69" s="21">
        <v>443845</v>
      </c>
      <c r="Q69" s="21">
        <v>1331535</v>
      </c>
      <c r="R69" s="21"/>
      <c r="S69" s="21"/>
      <c r="T69" s="21"/>
      <c r="U69" s="21"/>
      <c r="V69" s="21">
        <v>3996367</v>
      </c>
      <c r="W69" s="21">
        <v>3074904</v>
      </c>
      <c r="X69" s="21"/>
      <c r="Y69" s="20"/>
      <c r="Z69" s="23">
        <v>4100000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>
        <v>4100000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>
        <v>4100000</v>
      </c>
    </row>
    <row r="73" spans="1:26" ht="12.75" hidden="1">
      <c r="A73" s="39" t="s">
        <v>106</v>
      </c>
      <c r="B73" s="19">
        <v>4436470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3074904</v>
      </c>
      <c r="X73" s="21"/>
      <c r="Y73" s="20"/>
      <c r="Z73" s="23"/>
    </row>
    <row r="74" spans="1:26" ht="12.75" hidden="1">
      <c r="A74" s="39" t="s">
        <v>107</v>
      </c>
      <c r="B74" s="19"/>
      <c r="C74" s="19"/>
      <c r="D74" s="20">
        <v>4099866</v>
      </c>
      <c r="E74" s="21"/>
      <c r="F74" s="21"/>
      <c r="G74" s="21"/>
      <c r="H74" s="21"/>
      <c r="I74" s="21"/>
      <c r="J74" s="21">
        <v>1777047</v>
      </c>
      <c r="K74" s="21">
        <v>443889</v>
      </c>
      <c r="L74" s="21">
        <v>443896</v>
      </c>
      <c r="M74" s="21">
        <v>2664832</v>
      </c>
      <c r="N74" s="21">
        <v>443845</v>
      </c>
      <c r="O74" s="21">
        <v>443845</v>
      </c>
      <c r="P74" s="21">
        <v>443845</v>
      </c>
      <c r="Q74" s="21">
        <v>1331535</v>
      </c>
      <c r="R74" s="21"/>
      <c r="S74" s="21"/>
      <c r="T74" s="21"/>
      <c r="U74" s="21"/>
      <c r="V74" s="21">
        <v>3996367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6775025</v>
      </c>
      <c r="C75" s="28"/>
      <c r="D75" s="29">
        <v>5383099</v>
      </c>
      <c r="E75" s="30">
        <v>5383099</v>
      </c>
      <c r="F75" s="30"/>
      <c r="G75" s="30"/>
      <c r="H75" s="30"/>
      <c r="I75" s="30"/>
      <c r="J75" s="30"/>
      <c r="K75" s="30"/>
      <c r="L75" s="30"/>
      <c r="M75" s="30"/>
      <c r="N75" s="30">
        <v>690258</v>
      </c>
      <c r="O75" s="30"/>
      <c r="P75" s="30"/>
      <c r="Q75" s="30">
        <v>690258</v>
      </c>
      <c r="R75" s="30"/>
      <c r="S75" s="30"/>
      <c r="T75" s="30"/>
      <c r="U75" s="30"/>
      <c r="V75" s="30">
        <v>690258</v>
      </c>
      <c r="W75" s="30">
        <v>4037328</v>
      </c>
      <c r="X75" s="30"/>
      <c r="Y75" s="29"/>
      <c r="Z75" s="31">
        <v>5383099</v>
      </c>
    </row>
    <row r="76" spans="1:26" ht="12.75" hidden="1">
      <c r="A76" s="42" t="s">
        <v>287</v>
      </c>
      <c r="B76" s="32">
        <v>40233724</v>
      </c>
      <c r="C76" s="32"/>
      <c r="D76" s="33">
        <v>23112996</v>
      </c>
      <c r="E76" s="34">
        <v>28958060</v>
      </c>
      <c r="F76" s="34">
        <v>319078</v>
      </c>
      <c r="G76" s="34">
        <v>120972</v>
      </c>
      <c r="H76" s="34">
        <v>394087</v>
      </c>
      <c r="I76" s="34">
        <v>834137</v>
      </c>
      <c r="J76" s="34">
        <v>518510</v>
      </c>
      <c r="K76" s="34">
        <v>499596</v>
      </c>
      <c r="L76" s="34">
        <v>2184039</v>
      </c>
      <c r="M76" s="34">
        <v>3202145</v>
      </c>
      <c r="N76" s="34">
        <v>321661</v>
      </c>
      <c r="O76" s="34">
        <v>435850</v>
      </c>
      <c r="P76" s="34">
        <v>438653</v>
      </c>
      <c r="Q76" s="34">
        <v>1196164</v>
      </c>
      <c r="R76" s="34"/>
      <c r="S76" s="34"/>
      <c r="T76" s="34"/>
      <c r="U76" s="34"/>
      <c r="V76" s="34">
        <v>5232446</v>
      </c>
      <c r="W76" s="34">
        <v>21719288</v>
      </c>
      <c r="X76" s="34"/>
      <c r="Y76" s="33"/>
      <c r="Z76" s="35">
        <v>28958060</v>
      </c>
    </row>
    <row r="77" spans="1:26" ht="12.75" hidden="1">
      <c r="A77" s="37" t="s">
        <v>31</v>
      </c>
      <c r="B77" s="19">
        <v>18842130</v>
      </c>
      <c r="C77" s="19"/>
      <c r="D77" s="20">
        <v>13629996</v>
      </c>
      <c r="E77" s="21">
        <v>19472068</v>
      </c>
      <c r="F77" s="21">
        <v>289741</v>
      </c>
      <c r="G77" s="21">
        <v>116637</v>
      </c>
      <c r="H77" s="21">
        <v>354394</v>
      </c>
      <c r="I77" s="21">
        <v>760772</v>
      </c>
      <c r="J77" s="21">
        <v>444422</v>
      </c>
      <c r="K77" s="21">
        <v>419750</v>
      </c>
      <c r="L77" s="21">
        <v>2106390</v>
      </c>
      <c r="M77" s="21">
        <v>2970562</v>
      </c>
      <c r="N77" s="21">
        <v>267470</v>
      </c>
      <c r="O77" s="21">
        <v>349934</v>
      </c>
      <c r="P77" s="21">
        <v>384969</v>
      </c>
      <c r="Q77" s="21">
        <v>1002373</v>
      </c>
      <c r="R77" s="21"/>
      <c r="S77" s="21"/>
      <c r="T77" s="21"/>
      <c r="U77" s="21"/>
      <c r="V77" s="21">
        <v>4733707</v>
      </c>
      <c r="W77" s="21">
        <v>14604043</v>
      </c>
      <c r="X77" s="21"/>
      <c r="Y77" s="20"/>
      <c r="Z77" s="23">
        <v>19472068</v>
      </c>
    </row>
    <row r="78" spans="1:26" ht="12.75" hidden="1">
      <c r="A78" s="38" t="s">
        <v>32</v>
      </c>
      <c r="B78" s="19">
        <v>21391594</v>
      </c>
      <c r="C78" s="19"/>
      <c r="D78" s="20">
        <v>4100004</v>
      </c>
      <c r="E78" s="21">
        <v>4101328</v>
      </c>
      <c r="F78" s="21">
        <v>29337</v>
      </c>
      <c r="G78" s="21">
        <v>4335</v>
      </c>
      <c r="H78" s="21">
        <v>39693</v>
      </c>
      <c r="I78" s="21">
        <v>73365</v>
      </c>
      <c r="J78" s="21">
        <v>74088</v>
      </c>
      <c r="K78" s="21">
        <v>79846</v>
      </c>
      <c r="L78" s="21">
        <v>77649</v>
      </c>
      <c r="M78" s="21">
        <v>231583</v>
      </c>
      <c r="N78" s="21">
        <v>54191</v>
      </c>
      <c r="O78" s="21">
        <v>85916</v>
      </c>
      <c r="P78" s="21">
        <v>53684</v>
      </c>
      <c r="Q78" s="21">
        <v>193791</v>
      </c>
      <c r="R78" s="21"/>
      <c r="S78" s="21"/>
      <c r="T78" s="21"/>
      <c r="U78" s="21"/>
      <c r="V78" s="21">
        <v>498739</v>
      </c>
      <c r="W78" s="21">
        <v>3076330</v>
      </c>
      <c r="X78" s="21"/>
      <c r="Y78" s="20"/>
      <c r="Z78" s="23">
        <v>4101328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21391594</v>
      </c>
      <c r="C82" s="19"/>
      <c r="D82" s="20">
        <v>4100004</v>
      </c>
      <c r="E82" s="21">
        <v>4101328</v>
      </c>
      <c r="F82" s="21">
        <v>28587</v>
      </c>
      <c r="G82" s="21">
        <v>4335</v>
      </c>
      <c r="H82" s="21">
        <v>39693</v>
      </c>
      <c r="I82" s="21">
        <v>72615</v>
      </c>
      <c r="J82" s="21">
        <v>74088</v>
      </c>
      <c r="K82" s="21">
        <v>79846</v>
      </c>
      <c r="L82" s="21">
        <v>77649</v>
      </c>
      <c r="M82" s="21">
        <v>231583</v>
      </c>
      <c r="N82" s="21">
        <v>54191</v>
      </c>
      <c r="O82" s="21">
        <v>85916</v>
      </c>
      <c r="P82" s="21">
        <v>53684</v>
      </c>
      <c r="Q82" s="21">
        <v>193791</v>
      </c>
      <c r="R82" s="21"/>
      <c r="S82" s="21"/>
      <c r="T82" s="21"/>
      <c r="U82" s="21"/>
      <c r="V82" s="21">
        <v>497989</v>
      </c>
      <c r="W82" s="21">
        <v>3076330</v>
      </c>
      <c r="X82" s="21"/>
      <c r="Y82" s="20"/>
      <c r="Z82" s="23">
        <v>4101328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750</v>
      </c>
      <c r="G83" s="21"/>
      <c r="H83" s="21"/>
      <c r="I83" s="21">
        <v>750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750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5382996</v>
      </c>
      <c r="E84" s="30">
        <v>5384664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4038915</v>
      </c>
      <c r="X84" s="30"/>
      <c r="Y84" s="29"/>
      <c r="Z84" s="31">
        <v>5384664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6376000</v>
      </c>
      <c r="F5" s="358">
        <f t="shared" si="0"/>
        <v>41101808</v>
      </c>
      <c r="G5" s="358">
        <f t="shared" si="0"/>
        <v>26453</v>
      </c>
      <c r="H5" s="356">
        <f t="shared" si="0"/>
        <v>1124432</v>
      </c>
      <c r="I5" s="356">
        <f t="shared" si="0"/>
        <v>0</v>
      </c>
      <c r="J5" s="358">
        <f t="shared" si="0"/>
        <v>1150885</v>
      </c>
      <c r="K5" s="358">
        <f t="shared" si="0"/>
        <v>1504833</v>
      </c>
      <c r="L5" s="356">
        <f t="shared" si="0"/>
        <v>1992647</v>
      </c>
      <c r="M5" s="356">
        <f t="shared" si="0"/>
        <v>0</v>
      </c>
      <c r="N5" s="358">
        <f t="shared" si="0"/>
        <v>3497480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4648365</v>
      </c>
      <c r="X5" s="356">
        <f t="shared" si="0"/>
        <v>30826356</v>
      </c>
      <c r="Y5" s="358">
        <f t="shared" si="0"/>
        <v>-26177991</v>
      </c>
      <c r="Z5" s="359">
        <f>+IF(X5&lt;&gt;0,+(Y5/X5)*100,0)</f>
        <v>-84.92080932303513</v>
      </c>
      <c r="AA5" s="360">
        <f>+AA6+AA8+AA11+AA13+AA15</f>
        <v>41101808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6376000</v>
      </c>
      <c r="F6" s="59">
        <f t="shared" si="1"/>
        <v>41101808</v>
      </c>
      <c r="G6" s="59">
        <f t="shared" si="1"/>
        <v>26453</v>
      </c>
      <c r="H6" s="60">
        <f t="shared" si="1"/>
        <v>1124432</v>
      </c>
      <c r="I6" s="60">
        <f t="shared" si="1"/>
        <v>0</v>
      </c>
      <c r="J6" s="59">
        <f t="shared" si="1"/>
        <v>1150885</v>
      </c>
      <c r="K6" s="59">
        <f t="shared" si="1"/>
        <v>1504833</v>
      </c>
      <c r="L6" s="60">
        <f t="shared" si="1"/>
        <v>1992647</v>
      </c>
      <c r="M6" s="60">
        <f t="shared" si="1"/>
        <v>0</v>
      </c>
      <c r="N6" s="59">
        <f t="shared" si="1"/>
        <v>3497480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4648365</v>
      </c>
      <c r="X6" s="60">
        <f t="shared" si="1"/>
        <v>30826356</v>
      </c>
      <c r="Y6" s="59">
        <f t="shared" si="1"/>
        <v>-26177991</v>
      </c>
      <c r="Z6" s="61">
        <f>+IF(X6&lt;&gt;0,+(Y6/X6)*100,0)</f>
        <v>-84.92080932303513</v>
      </c>
      <c r="AA6" s="62">
        <f t="shared" si="1"/>
        <v>41101808</v>
      </c>
    </row>
    <row r="7" spans="1:27" ht="12.75">
      <c r="A7" s="291" t="s">
        <v>229</v>
      </c>
      <c r="B7" s="142"/>
      <c r="C7" s="60"/>
      <c r="D7" s="340"/>
      <c r="E7" s="60">
        <v>6376000</v>
      </c>
      <c r="F7" s="59">
        <v>41101808</v>
      </c>
      <c r="G7" s="59">
        <v>26453</v>
      </c>
      <c r="H7" s="60">
        <v>1124432</v>
      </c>
      <c r="I7" s="60"/>
      <c r="J7" s="59">
        <v>1150885</v>
      </c>
      <c r="K7" s="59">
        <v>1504833</v>
      </c>
      <c r="L7" s="60">
        <v>1992647</v>
      </c>
      <c r="M7" s="60"/>
      <c r="N7" s="59">
        <v>3497480</v>
      </c>
      <c r="O7" s="59"/>
      <c r="P7" s="60"/>
      <c r="Q7" s="60"/>
      <c r="R7" s="59"/>
      <c r="S7" s="59"/>
      <c r="T7" s="60"/>
      <c r="U7" s="60"/>
      <c r="V7" s="59"/>
      <c r="W7" s="59">
        <v>4648365</v>
      </c>
      <c r="X7" s="60">
        <v>30826356</v>
      </c>
      <c r="Y7" s="59">
        <v>-26177991</v>
      </c>
      <c r="Z7" s="61">
        <v>-84.92</v>
      </c>
      <c r="AA7" s="62">
        <v>41101808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6983808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6983808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6983808</v>
      </c>
      <c r="D60" s="346">
        <f t="shared" si="14"/>
        <v>0</v>
      </c>
      <c r="E60" s="219">
        <f t="shared" si="14"/>
        <v>6376000</v>
      </c>
      <c r="F60" s="264">
        <f t="shared" si="14"/>
        <v>41101808</v>
      </c>
      <c r="G60" s="264">
        <f t="shared" si="14"/>
        <v>26453</v>
      </c>
      <c r="H60" s="219">
        <f t="shared" si="14"/>
        <v>1124432</v>
      </c>
      <c r="I60" s="219">
        <f t="shared" si="14"/>
        <v>0</v>
      </c>
      <c r="J60" s="264">
        <f t="shared" si="14"/>
        <v>1150885</v>
      </c>
      <c r="K60" s="264">
        <f t="shared" si="14"/>
        <v>1504833</v>
      </c>
      <c r="L60" s="219">
        <f t="shared" si="14"/>
        <v>1992647</v>
      </c>
      <c r="M60" s="219">
        <f t="shared" si="14"/>
        <v>0</v>
      </c>
      <c r="N60" s="264">
        <f t="shared" si="14"/>
        <v>3497480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4648365</v>
      </c>
      <c r="X60" s="219">
        <f t="shared" si="14"/>
        <v>30826356</v>
      </c>
      <c r="Y60" s="264">
        <f t="shared" si="14"/>
        <v>-26177991</v>
      </c>
      <c r="Z60" s="337">
        <f>+IF(X60&lt;&gt;0,+(Y60/X60)*100,0)</f>
        <v>-84.92080932303513</v>
      </c>
      <c r="AA60" s="232">
        <f>+AA57+AA54+AA51+AA40+AA37+AA34+AA22+AA5</f>
        <v>41101808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320262675</v>
      </c>
      <c r="D5" s="153">
        <f>SUM(D6:D8)</f>
        <v>0</v>
      </c>
      <c r="E5" s="154">
        <f t="shared" si="0"/>
        <v>262216191</v>
      </c>
      <c r="F5" s="100">
        <f t="shared" si="0"/>
        <v>261263000</v>
      </c>
      <c r="G5" s="100">
        <f t="shared" si="0"/>
        <v>590107</v>
      </c>
      <c r="H5" s="100">
        <f t="shared" si="0"/>
        <v>491293</v>
      </c>
      <c r="I5" s="100">
        <f t="shared" si="0"/>
        <v>379000</v>
      </c>
      <c r="J5" s="100">
        <f t="shared" si="0"/>
        <v>1460400</v>
      </c>
      <c r="K5" s="100">
        <f t="shared" si="0"/>
        <v>12964858</v>
      </c>
      <c r="L5" s="100">
        <f t="shared" si="0"/>
        <v>2154602</v>
      </c>
      <c r="M5" s="100">
        <f t="shared" si="0"/>
        <v>2460471</v>
      </c>
      <c r="N5" s="100">
        <f t="shared" si="0"/>
        <v>17579931</v>
      </c>
      <c r="O5" s="100">
        <f t="shared" si="0"/>
        <v>3069106</v>
      </c>
      <c r="P5" s="100">
        <f t="shared" si="0"/>
        <v>3803275</v>
      </c>
      <c r="Q5" s="100">
        <f t="shared" si="0"/>
        <v>59136974</v>
      </c>
      <c r="R5" s="100">
        <f t="shared" si="0"/>
        <v>66009355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85049686</v>
      </c>
      <c r="X5" s="100">
        <f t="shared" si="0"/>
        <v>196661916</v>
      </c>
      <c r="Y5" s="100">
        <f t="shared" si="0"/>
        <v>-111612230</v>
      </c>
      <c r="Z5" s="137">
        <f>+IF(X5&lt;&gt;0,+(Y5/X5)*100,0)</f>
        <v>-56.753352286062345</v>
      </c>
      <c r="AA5" s="153">
        <f>SUM(AA6:AA8)</f>
        <v>261263000</v>
      </c>
    </row>
    <row r="6" spans="1:27" ht="12.75">
      <c r="A6" s="138" t="s">
        <v>75</v>
      </c>
      <c r="B6" s="136"/>
      <c r="C6" s="155"/>
      <c r="D6" s="155"/>
      <c r="E6" s="156">
        <v>70000</v>
      </c>
      <c r="F6" s="60">
        <v>70000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52497</v>
      </c>
      <c r="Y6" s="60">
        <v>-52497</v>
      </c>
      <c r="Z6" s="140">
        <v>-100</v>
      </c>
      <c r="AA6" s="155">
        <v>70000</v>
      </c>
    </row>
    <row r="7" spans="1:27" ht="12.75">
      <c r="A7" s="138" t="s">
        <v>76</v>
      </c>
      <c r="B7" s="136"/>
      <c r="C7" s="157">
        <v>320262675</v>
      </c>
      <c r="D7" s="157"/>
      <c r="E7" s="158">
        <v>262146191</v>
      </c>
      <c r="F7" s="159">
        <v>260088000</v>
      </c>
      <c r="G7" s="159">
        <v>590107</v>
      </c>
      <c r="H7" s="159">
        <v>491293</v>
      </c>
      <c r="I7" s="159">
        <v>379000</v>
      </c>
      <c r="J7" s="159">
        <v>1460400</v>
      </c>
      <c r="K7" s="159">
        <v>12964858</v>
      </c>
      <c r="L7" s="159">
        <v>2154602</v>
      </c>
      <c r="M7" s="159">
        <v>2460471</v>
      </c>
      <c r="N7" s="159">
        <v>17579931</v>
      </c>
      <c r="O7" s="159">
        <v>3069106</v>
      </c>
      <c r="P7" s="159">
        <v>3803275</v>
      </c>
      <c r="Q7" s="159">
        <v>59136974</v>
      </c>
      <c r="R7" s="159">
        <v>66009355</v>
      </c>
      <c r="S7" s="159"/>
      <c r="T7" s="159"/>
      <c r="U7" s="159"/>
      <c r="V7" s="159"/>
      <c r="W7" s="159">
        <v>85049686</v>
      </c>
      <c r="X7" s="159">
        <v>196609419</v>
      </c>
      <c r="Y7" s="159">
        <v>-111559733</v>
      </c>
      <c r="Z7" s="141">
        <v>-56.74</v>
      </c>
      <c r="AA7" s="157">
        <v>260088000</v>
      </c>
    </row>
    <row r="8" spans="1:27" ht="12.75">
      <c r="A8" s="138" t="s">
        <v>77</v>
      </c>
      <c r="B8" s="136"/>
      <c r="C8" s="155"/>
      <c r="D8" s="155"/>
      <c r="E8" s="156"/>
      <c r="F8" s="60">
        <v>1105000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1105000</v>
      </c>
    </row>
    <row r="9" spans="1:27" ht="12.75">
      <c r="A9" s="135" t="s">
        <v>78</v>
      </c>
      <c r="B9" s="136"/>
      <c r="C9" s="153">
        <f aca="true" t="shared" si="1" ref="C9:Y9">SUM(C10:C14)</f>
        <v>6665708</v>
      </c>
      <c r="D9" s="153">
        <f>SUM(D10:D14)</f>
        <v>0</v>
      </c>
      <c r="E9" s="154">
        <f t="shared" si="1"/>
        <v>14700000</v>
      </c>
      <c r="F9" s="100">
        <f t="shared" si="1"/>
        <v>14200000</v>
      </c>
      <c r="G9" s="100">
        <f t="shared" si="1"/>
        <v>572889</v>
      </c>
      <c r="H9" s="100">
        <f t="shared" si="1"/>
        <v>447529</v>
      </c>
      <c r="I9" s="100">
        <f t="shared" si="1"/>
        <v>35400</v>
      </c>
      <c r="J9" s="100">
        <f t="shared" si="1"/>
        <v>1055818</v>
      </c>
      <c r="K9" s="100">
        <f t="shared" si="1"/>
        <v>1091284</v>
      </c>
      <c r="L9" s="100">
        <f t="shared" si="1"/>
        <v>444202</v>
      </c>
      <c r="M9" s="100">
        <f t="shared" si="1"/>
        <v>381960</v>
      </c>
      <c r="N9" s="100">
        <f t="shared" si="1"/>
        <v>1917446</v>
      </c>
      <c r="O9" s="100">
        <f t="shared" si="1"/>
        <v>467553</v>
      </c>
      <c r="P9" s="100">
        <f t="shared" si="1"/>
        <v>426453</v>
      </c>
      <c r="Q9" s="100">
        <f t="shared" si="1"/>
        <v>398026</v>
      </c>
      <c r="R9" s="100">
        <f t="shared" si="1"/>
        <v>1292032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4265296</v>
      </c>
      <c r="X9" s="100">
        <f t="shared" si="1"/>
        <v>11024730</v>
      </c>
      <c r="Y9" s="100">
        <f t="shared" si="1"/>
        <v>-6759434</v>
      </c>
      <c r="Z9" s="137">
        <f>+IF(X9&lt;&gt;0,+(Y9/X9)*100,0)</f>
        <v>-61.31156046451931</v>
      </c>
      <c r="AA9" s="153">
        <f>SUM(AA10:AA14)</f>
        <v>14200000</v>
      </c>
    </row>
    <row r="10" spans="1:27" ht="12.75">
      <c r="A10" s="138" t="s">
        <v>79</v>
      </c>
      <c r="B10" s="136"/>
      <c r="C10" s="155"/>
      <c r="D10" s="155"/>
      <c r="E10" s="156">
        <v>14700000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11024730</v>
      </c>
      <c r="Y10" s="60">
        <v>-11024730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6665708</v>
      </c>
      <c r="D12" s="155"/>
      <c r="E12" s="156"/>
      <c r="F12" s="60">
        <v>14200000</v>
      </c>
      <c r="G12" s="60">
        <v>572889</v>
      </c>
      <c r="H12" s="60">
        <v>447529</v>
      </c>
      <c r="I12" s="60">
        <v>35400</v>
      </c>
      <c r="J12" s="60">
        <v>1055818</v>
      </c>
      <c r="K12" s="60">
        <v>1091284</v>
      </c>
      <c r="L12" s="60">
        <v>444202</v>
      </c>
      <c r="M12" s="60">
        <v>381960</v>
      </c>
      <c r="N12" s="60">
        <v>1917446</v>
      </c>
      <c r="O12" s="60">
        <v>467553</v>
      </c>
      <c r="P12" s="60">
        <v>426453</v>
      </c>
      <c r="Q12" s="60">
        <v>398026</v>
      </c>
      <c r="R12" s="60">
        <v>1292032</v>
      </c>
      <c r="S12" s="60"/>
      <c r="T12" s="60"/>
      <c r="U12" s="60"/>
      <c r="V12" s="60"/>
      <c r="W12" s="60">
        <v>4265296</v>
      </c>
      <c r="X12" s="60"/>
      <c r="Y12" s="60">
        <v>4265296</v>
      </c>
      <c r="Z12" s="140">
        <v>0</v>
      </c>
      <c r="AA12" s="155">
        <v>14200000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72908000</v>
      </c>
      <c r="F15" s="100">
        <f t="shared" si="2"/>
        <v>74848952</v>
      </c>
      <c r="G15" s="100">
        <f t="shared" si="2"/>
        <v>0</v>
      </c>
      <c r="H15" s="100">
        <f t="shared" si="2"/>
        <v>579000</v>
      </c>
      <c r="I15" s="100">
        <f t="shared" si="2"/>
        <v>2743360</v>
      </c>
      <c r="J15" s="100">
        <f t="shared" si="2"/>
        <v>3322360</v>
      </c>
      <c r="K15" s="100">
        <f t="shared" si="2"/>
        <v>2314501</v>
      </c>
      <c r="L15" s="100">
        <f t="shared" si="2"/>
        <v>1829018</v>
      </c>
      <c r="M15" s="100">
        <f t="shared" si="2"/>
        <v>96713260</v>
      </c>
      <c r="N15" s="100">
        <f t="shared" si="2"/>
        <v>100856779</v>
      </c>
      <c r="O15" s="100">
        <f t="shared" si="2"/>
        <v>170625</v>
      </c>
      <c r="P15" s="100">
        <f t="shared" si="2"/>
        <v>0</v>
      </c>
      <c r="Q15" s="100">
        <f t="shared" si="2"/>
        <v>0</v>
      </c>
      <c r="R15" s="100">
        <f t="shared" si="2"/>
        <v>170625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104349764</v>
      </c>
      <c r="X15" s="100">
        <f t="shared" si="2"/>
        <v>53137156</v>
      </c>
      <c r="Y15" s="100">
        <f t="shared" si="2"/>
        <v>51212608</v>
      </c>
      <c r="Z15" s="137">
        <f>+IF(X15&lt;&gt;0,+(Y15/X15)*100,0)</f>
        <v>96.37815015918429</v>
      </c>
      <c r="AA15" s="153">
        <f>SUM(AA16:AA18)</f>
        <v>74848952</v>
      </c>
    </row>
    <row r="16" spans="1:27" ht="12.75">
      <c r="A16" s="138" t="s">
        <v>85</v>
      </c>
      <c r="B16" s="136"/>
      <c r="C16" s="155"/>
      <c r="D16" s="155"/>
      <c r="E16" s="156">
        <v>207000</v>
      </c>
      <c r="F16" s="60">
        <v>207000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155250</v>
      </c>
      <c r="Y16" s="60">
        <v>-155250</v>
      </c>
      <c r="Z16" s="140">
        <v>-100</v>
      </c>
      <c r="AA16" s="155">
        <v>207000</v>
      </c>
    </row>
    <row r="17" spans="1:27" ht="12.75">
      <c r="A17" s="138" t="s">
        <v>86</v>
      </c>
      <c r="B17" s="136"/>
      <c r="C17" s="155"/>
      <c r="D17" s="155"/>
      <c r="E17" s="156">
        <v>72701000</v>
      </c>
      <c r="F17" s="60">
        <v>74641952</v>
      </c>
      <c r="G17" s="60"/>
      <c r="H17" s="60">
        <v>579000</v>
      </c>
      <c r="I17" s="60">
        <v>2743360</v>
      </c>
      <c r="J17" s="60">
        <v>3322360</v>
      </c>
      <c r="K17" s="60">
        <v>2314501</v>
      </c>
      <c r="L17" s="60">
        <v>1829018</v>
      </c>
      <c r="M17" s="60">
        <v>96713260</v>
      </c>
      <c r="N17" s="60">
        <v>100856779</v>
      </c>
      <c r="O17" s="60">
        <v>170625</v>
      </c>
      <c r="P17" s="60"/>
      <c r="Q17" s="60"/>
      <c r="R17" s="60">
        <v>170625</v>
      </c>
      <c r="S17" s="60"/>
      <c r="T17" s="60"/>
      <c r="U17" s="60"/>
      <c r="V17" s="60"/>
      <c r="W17" s="60">
        <v>104349764</v>
      </c>
      <c r="X17" s="60">
        <v>52981906</v>
      </c>
      <c r="Y17" s="60">
        <v>51367858</v>
      </c>
      <c r="Z17" s="140">
        <v>96.95</v>
      </c>
      <c r="AA17" s="155">
        <v>74641952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4436470</v>
      </c>
      <c r="D19" s="153">
        <f>SUM(D20:D23)</f>
        <v>0</v>
      </c>
      <c r="E19" s="154">
        <f t="shared" si="3"/>
        <v>4099321</v>
      </c>
      <c r="F19" s="100">
        <f t="shared" si="3"/>
        <v>4100000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3074904</v>
      </c>
      <c r="Y19" s="100">
        <f t="shared" si="3"/>
        <v>-3074904</v>
      </c>
      <c r="Z19" s="137">
        <f>+IF(X19&lt;&gt;0,+(Y19/X19)*100,0)</f>
        <v>-100</v>
      </c>
      <c r="AA19" s="153">
        <f>SUM(AA20:AA23)</f>
        <v>4100000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>
        <v>4100000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4100000</v>
      </c>
    </row>
    <row r="23" spans="1:27" ht="12.75">
      <c r="A23" s="138" t="s">
        <v>92</v>
      </c>
      <c r="B23" s="136"/>
      <c r="C23" s="155">
        <v>4436470</v>
      </c>
      <c r="D23" s="155"/>
      <c r="E23" s="156">
        <v>4099321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3074904</v>
      </c>
      <c r="Y23" s="60">
        <v>-3074904</v>
      </c>
      <c r="Z23" s="140">
        <v>-100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331364853</v>
      </c>
      <c r="D25" s="168">
        <f>+D5+D9+D15+D19+D24</f>
        <v>0</v>
      </c>
      <c r="E25" s="169">
        <f t="shared" si="4"/>
        <v>353923512</v>
      </c>
      <c r="F25" s="73">
        <f t="shared" si="4"/>
        <v>354411952</v>
      </c>
      <c r="G25" s="73">
        <f t="shared" si="4"/>
        <v>1162996</v>
      </c>
      <c r="H25" s="73">
        <f t="shared" si="4"/>
        <v>1517822</v>
      </c>
      <c r="I25" s="73">
        <f t="shared" si="4"/>
        <v>3157760</v>
      </c>
      <c r="J25" s="73">
        <f t="shared" si="4"/>
        <v>5838578</v>
      </c>
      <c r="K25" s="73">
        <f t="shared" si="4"/>
        <v>16370643</v>
      </c>
      <c r="L25" s="73">
        <f t="shared" si="4"/>
        <v>4427822</v>
      </c>
      <c r="M25" s="73">
        <f t="shared" si="4"/>
        <v>99555691</v>
      </c>
      <c r="N25" s="73">
        <f t="shared" si="4"/>
        <v>120354156</v>
      </c>
      <c r="O25" s="73">
        <f t="shared" si="4"/>
        <v>3707284</v>
      </c>
      <c r="P25" s="73">
        <f t="shared" si="4"/>
        <v>4229728</v>
      </c>
      <c r="Q25" s="73">
        <f t="shared" si="4"/>
        <v>59535000</v>
      </c>
      <c r="R25" s="73">
        <f t="shared" si="4"/>
        <v>67472012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193664746</v>
      </c>
      <c r="X25" s="73">
        <f t="shared" si="4"/>
        <v>263898706</v>
      </c>
      <c r="Y25" s="73">
        <f t="shared" si="4"/>
        <v>-70233960</v>
      </c>
      <c r="Z25" s="170">
        <f>+IF(X25&lt;&gt;0,+(Y25/X25)*100,0)</f>
        <v>-26.613984230752536</v>
      </c>
      <c r="AA25" s="168">
        <f>+AA5+AA9+AA15+AA19+AA24</f>
        <v>354411952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161057026</v>
      </c>
      <c r="D28" s="153">
        <f>SUM(D29:D31)</f>
        <v>0</v>
      </c>
      <c r="E28" s="154">
        <f t="shared" si="5"/>
        <v>155483668</v>
      </c>
      <c r="F28" s="100">
        <f t="shared" si="5"/>
        <v>155755000</v>
      </c>
      <c r="G28" s="100">
        <f t="shared" si="5"/>
        <v>19155714</v>
      </c>
      <c r="H28" s="100">
        <f t="shared" si="5"/>
        <v>18970114</v>
      </c>
      <c r="I28" s="100">
        <f t="shared" si="5"/>
        <v>22063746</v>
      </c>
      <c r="J28" s="100">
        <f t="shared" si="5"/>
        <v>60189574</v>
      </c>
      <c r="K28" s="100">
        <f t="shared" si="5"/>
        <v>15932218</v>
      </c>
      <c r="L28" s="100">
        <f t="shared" si="5"/>
        <v>14356917</v>
      </c>
      <c r="M28" s="100">
        <f t="shared" si="5"/>
        <v>19178837</v>
      </c>
      <c r="N28" s="100">
        <f t="shared" si="5"/>
        <v>49467972</v>
      </c>
      <c r="O28" s="100">
        <f t="shared" si="5"/>
        <v>15956835</v>
      </c>
      <c r="P28" s="100">
        <f t="shared" si="5"/>
        <v>14861316</v>
      </c>
      <c r="Q28" s="100">
        <f t="shared" si="5"/>
        <v>15829604</v>
      </c>
      <c r="R28" s="100">
        <f t="shared" si="5"/>
        <v>46647755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156305301</v>
      </c>
      <c r="X28" s="100">
        <f t="shared" si="5"/>
        <v>116134916</v>
      </c>
      <c r="Y28" s="100">
        <f t="shared" si="5"/>
        <v>40170385</v>
      </c>
      <c r="Z28" s="137">
        <f>+IF(X28&lt;&gt;0,+(Y28/X28)*100,0)</f>
        <v>34.58941236931708</v>
      </c>
      <c r="AA28" s="153">
        <f>SUM(AA29:AA31)</f>
        <v>155755000</v>
      </c>
    </row>
    <row r="29" spans="1:27" ht="12.75">
      <c r="A29" s="138" t="s">
        <v>75</v>
      </c>
      <c r="B29" s="136"/>
      <c r="C29" s="155">
        <v>57941142</v>
      </c>
      <c r="D29" s="155"/>
      <c r="E29" s="156">
        <v>51628668</v>
      </c>
      <c r="F29" s="60">
        <v>53439000</v>
      </c>
      <c r="G29" s="60">
        <v>5915446</v>
      </c>
      <c r="H29" s="60">
        <v>6218452</v>
      </c>
      <c r="I29" s="60">
        <v>5323276</v>
      </c>
      <c r="J29" s="60">
        <v>17457174</v>
      </c>
      <c r="K29" s="60">
        <v>4498342</v>
      </c>
      <c r="L29" s="60">
        <v>4337216</v>
      </c>
      <c r="M29" s="60">
        <v>4535930</v>
      </c>
      <c r="N29" s="60">
        <v>13371488</v>
      </c>
      <c r="O29" s="60">
        <v>3960943</v>
      </c>
      <c r="P29" s="60">
        <v>3465267</v>
      </c>
      <c r="Q29" s="60">
        <v>4279919</v>
      </c>
      <c r="R29" s="60">
        <v>11706129</v>
      </c>
      <c r="S29" s="60"/>
      <c r="T29" s="60"/>
      <c r="U29" s="60"/>
      <c r="V29" s="60"/>
      <c r="W29" s="60">
        <v>42534791</v>
      </c>
      <c r="X29" s="60">
        <v>38720763</v>
      </c>
      <c r="Y29" s="60">
        <v>3814028</v>
      </c>
      <c r="Z29" s="140">
        <v>9.85</v>
      </c>
      <c r="AA29" s="155">
        <v>53439000</v>
      </c>
    </row>
    <row r="30" spans="1:27" ht="12.75">
      <c r="A30" s="138" t="s">
        <v>76</v>
      </c>
      <c r="B30" s="136"/>
      <c r="C30" s="157">
        <v>61084339</v>
      </c>
      <c r="D30" s="157"/>
      <c r="E30" s="158">
        <v>103855000</v>
      </c>
      <c r="F30" s="159">
        <v>56347000</v>
      </c>
      <c r="G30" s="159">
        <v>9559766</v>
      </c>
      <c r="H30" s="159">
        <v>8701697</v>
      </c>
      <c r="I30" s="159">
        <v>11571025</v>
      </c>
      <c r="J30" s="159">
        <v>29832488</v>
      </c>
      <c r="K30" s="159">
        <v>8448538</v>
      </c>
      <c r="L30" s="159">
        <v>7148205</v>
      </c>
      <c r="M30" s="159">
        <v>11319261</v>
      </c>
      <c r="N30" s="159">
        <v>26916004</v>
      </c>
      <c r="O30" s="159">
        <v>9381497</v>
      </c>
      <c r="P30" s="159">
        <v>8459039</v>
      </c>
      <c r="Q30" s="159">
        <v>7783801</v>
      </c>
      <c r="R30" s="159">
        <v>25624337</v>
      </c>
      <c r="S30" s="159"/>
      <c r="T30" s="159"/>
      <c r="U30" s="159"/>
      <c r="V30" s="159"/>
      <c r="W30" s="159">
        <v>82372829</v>
      </c>
      <c r="X30" s="159">
        <v>77414153</v>
      </c>
      <c r="Y30" s="159">
        <v>4958676</v>
      </c>
      <c r="Z30" s="141">
        <v>6.41</v>
      </c>
      <c r="AA30" s="157">
        <v>56347000</v>
      </c>
    </row>
    <row r="31" spans="1:27" ht="12.75">
      <c r="A31" s="138" t="s">
        <v>77</v>
      </c>
      <c r="B31" s="136"/>
      <c r="C31" s="155">
        <v>42031545</v>
      </c>
      <c r="D31" s="155"/>
      <c r="E31" s="156"/>
      <c r="F31" s="60">
        <v>45969000</v>
      </c>
      <c r="G31" s="60">
        <v>3680502</v>
      </c>
      <c r="H31" s="60">
        <v>4049965</v>
      </c>
      <c r="I31" s="60">
        <v>5169445</v>
      </c>
      <c r="J31" s="60">
        <v>12899912</v>
      </c>
      <c r="K31" s="60">
        <v>2985338</v>
      </c>
      <c r="L31" s="60">
        <v>2871496</v>
      </c>
      <c r="M31" s="60">
        <v>3323646</v>
      </c>
      <c r="N31" s="60">
        <v>9180480</v>
      </c>
      <c r="O31" s="60">
        <v>2614395</v>
      </c>
      <c r="P31" s="60">
        <v>2937010</v>
      </c>
      <c r="Q31" s="60">
        <v>3765884</v>
      </c>
      <c r="R31" s="60">
        <v>9317289</v>
      </c>
      <c r="S31" s="60"/>
      <c r="T31" s="60"/>
      <c r="U31" s="60"/>
      <c r="V31" s="60"/>
      <c r="W31" s="60">
        <v>31397681</v>
      </c>
      <c r="X31" s="60"/>
      <c r="Y31" s="60">
        <v>31397681</v>
      </c>
      <c r="Z31" s="140">
        <v>0</v>
      </c>
      <c r="AA31" s="155">
        <v>45969000</v>
      </c>
    </row>
    <row r="32" spans="1:27" ht="12.75">
      <c r="A32" s="135" t="s">
        <v>78</v>
      </c>
      <c r="B32" s="136"/>
      <c r="C32" s="153">
        <f aca="true" t="shared" si="6" ref="C32:Y32">SUM(C33:C37)</f>
        <v>50266844</v>
      </c>
      <c r="D32" s="153">
        <f>SUM(D33:D37)</f>
        <v>0</v>
      </c>
      <c r="E32" s="154">
        <f t="shared" si="6"/>
        <v>47619000</v>
      </c>
      <c r="F32" s="100">
        <f t="shared" si="6"/>
        <v>47579364</v>
      </c>
      <c r="G32" s="100">
        <f t="shared" si="6"/>
        <v>3633147</v>
      </c>
      <c r="H32" s="100">
        <f t="shared" si="6"/>
        <v>3478699</v>
      </c>
      <c r="I32" s="100">
        <f t="shared" si="6"/>
        <v>5803436</v>
      </c>
      <c r="J32" s="100">
        <f t="shared" si="6"/>
        <v>12915282</v>
      </c>
      <c r="K32" s="100">
        <f t="shared" si="6"/>
        <v>3059645</v>
      </c>
      <c r="L32" s="100">
        <f t="shared" si="6"/>
        <v>2983285</v>
      </c>
      <c r="M32" s="100">
        <f t="shared" si="6"/>
        <v>3258542</v>
      </c>
      <c r="N32" s="100">
        <f t="shared" si="6"/>
        <v>9301472</v>
      </c>
      <c r="O32" s="100">
        <f t="shared" si="6"/>
        <v>2749916</v>
      </c>
      <c r="P32" s="100">
        <f t="shared" si="6"/>
        <v>3289131</v>
      </c>
      <c r="Q32" s="100">
        <f t="shared" si="6"/>
        <v>3614778</v>
      </c>
      <c r="R32" s="100">
        <f t="shared" si="6"/>
        <v>9653825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31870579</v>
      </c>
      <c r="X32" s="100">
        <f t="shared" si="6"/>
        <v>35713899</v>
      </c>
      <c r="Y32" s="100">
        <f t="shared" si="6"/>
        <v>-3843320</v>
      </c>
      <c r="Z32" s="137">
        <f>+IF(X32&lt;&gt;0,+(Y32/X32)*100,0)</f>
        <v>-10.761412524574816</v>
      </c>
      <c r="AA32" s="153">
        <f>SUM(AA33:AA37)</f>
        <v>47579364</v>
      </c>
    </row>
    <row r="33" spans="1:27" ht="12.75">
      <c r="A33" s="138" t="s">
        <v>79</v>
      </c>
      <c r="B33" s="136"/>
      <c r="C33" s="155">
        <v>11246356</v>
      </c>
      <c r="D33" s="155"/>
      <c r="E33" s="156">
        <v>47619000</v>
      </c>
      <c r="F33" s="60"/>
      <c r="G33" s="60">
        <v>740770</v>
      </c>
      <c r="H33" s="60">
        <v>738679</v>
      </c>
      <c r="I33" s="60">
        <v>1609251</v>
      </c>
      <c r="J33" s="60">
        <v>3088700</v>
      </c>
      <c r="K33" s="60">
        <v>915979</v>
      </c>
      <c r="L33" s="60">
        <v>882745</v>
      </c>
      <c r="M33" s="60">
        <v>988612</v>
      </c>
      <c r="N33" s="60">
        <v>2787336</v>
      </c>
      <c r="O33" s="60">
        <v>798717</v>
      </c>
      <c r="P33" s="60">
        <v>923233</v>
      </c>
      <c r="Q33" s="60">
        <v>1030309</v>
      </c>
      <c r="R33" s="60">
        <v>2752259</v>
      </c>
      <c r="S33" s="60"/>
      <c r="T33" s="60"/>
      <c r="U33" s="60"/>
      <c r="V33" s="60"/>
      <c r="W33" s="60">
        <v>8628295</v>
      </c>
      <c r="X33" s="60">
        <v>35713899</v>
      </c>
      <c r="Y33" s="60">
        <v>-27085604</v>
      </c>
      <c r="Z33" s="140">
        <v>-75.84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39020488</v>
      </c>
      <c r="D35" s="155"/>
      <c r="E35" s="156"/>
      <c r="F35" s="60">
        <v>47579364</v>
      </c>
      <c r="G35" s="60">
        <v>2892377</v>
      </c>
      <c r="H35" s="60">
        <v>2740020</v>
      </c>
      <c r="I35" s="60">
        <v>4194185</v>
      </c>
      <c r="J35" s="60">
        <v>9826582</v>
      </c>
      <c r="K35" s="60">
        <v>2143666</v>
      </c>
      <c r="L35" s="60">
        <v>2100540</v>
      </c>
      <c r="M35" s="60">
        <v>2269930</v>
      </c>
      <c r="N35" s="60">
        <v>6514136</v>
      </c>
      <c r="O35" s="60">
        <v>1951199</v>
      </c>
      <c r="P35" s="60">
        <v>2365898</v>
      </c>
      <c r="Q35" s="60">
        <v>2584469</v>
      </c>
      <c r="R35" s="60">
        <v>6901566</v>
      </c>
      <c r="S35" s="60"/>
      <c r="T35" s="60"/>
      <c r="U35" s="60"/>
      <c r="V35" s="60"/>
      <c r="W35" s="60">
        <v>23242284</v>
      </c>
      <c r="X35" s="60"/>
      <c r="Y35" s="60">
        <v>23242284</v>
      </c>
      <c r="Z35" s="140">
        <v>0</v>
      </c>
      <c r="AA35" s="155">
        <v>47579364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113442802</v>
      </c>
      <c r="D38" s="153">
        <f>SUM(D39:D41)</f>
        <v>0</v>
      </c>
      <c r="E38" s="154">
        <f t="shared" si="7"/>
        <v>172929000</v>
      </c>
      <c r="F38" s="100">
        <f t="shared" si="7"/>
        <v>192258453</v>
      </c>
      <c r="G38" s="100">
        <f t="shared" si="7"/>
        <v>3807319</v>
      </c>
      <c r="H38" s="100">
        <f t="shared" si="7"/>
        <v>3823652</v>
      </c>
      <c r="I38" s="100">
        <f t="shared" si="7"/>
        <v>7116904</v>
      </c>
      <c r="J38" s="100">
        <f t="shared" si="7"/>
        <v>14747875</v>
      </c>
      <c r="K38" s="100">
        <f t="shared" si="7"/>
        <v>4017835</v>
      </c>
      <c r="L38" s="100">
        <f t="shared" si="7"/>
        <v>3870677</v>
      </c>
      <c r="M38" s="100">
        <f t="shared" si="7"/>
        <v>4528904</v>
      </c>
      <c r="N38" s="100">
        <f t="shared" si="7"/>
        <v>12417416</v>
      </c>
      <c r="O38" s="100">
        <f t="shared" si="7"/>
        <v>3439411</v>
      </c>
      <c r="P38" s="100">
        <f t="shared" si="7"/>
        <v>3909326</v>
      </c>
      <c r="Q38" s="100">
        <f t="shared" si="7"/>
        <v>4985980</v>
      </c>
      <c r="R38" s="100">
        <f t="shared" si="7"/>
        <v>12334717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39500008</v>
      </c>
      <c r="X38" s="100">
        <f t="shared" si="7"/>
        <v>128630645</v>
      </c>
      <c r="Y38" s="100">
        <f t="shared" si="7"/>
        <v>-89130637</v>
      </c>
      <c r="Z38" s="137">
        <f>+IF(X38&lt;&gt;0,+(Y38/X38)*100,0)</f>
        <v>-69.29191484657485</v>
      </c>
      <c r="AA38" s="153">
        <f>SUM(AA39:AA41)</f>
        <v>192258453</v>
      </c>
    </row>
    <row r="39" spans="1:27" ht="12.75">
      <c r="A39" s="138" t="s">
        <v>85</v>
      </c>
      <c r="B39" s="136"/>
      <c r="C39" s="155">
        <v>18730086</v>
      </c>
      <c r="D39" s="155"/>
      <c r="E39" s="156">
        <v>21450000</v>
      </c>
      <c r="F39" s="60">
        <v>20145000</v>
      </c>
      <c r="G39" s="60">
        <v>1531220</v>
      </c>
      <c r="H39" s="60">
        <v>1524387</v>
      </c>
      <c r="I39" s="60">
        <v>2898476</v>
      </c>
      <c r="J39" s="60">
        <v>5954083</v>
      </c>
      <c r="K39" s="60">
        <v>1679671</v>
      </c>
      <c r="L39" s="60">
        <v>1615944</v>
      </c>
      <c r="M39" s="60">
        <v>1816373</v>
      </c>
      <c r="N39" s="60">
        <v>5111988</v>
      </c>
      <c r="O39" s="60">
        <v>1468208</v>
      </c>
      <c r="P39" s="60">
        <v>1642198</v>
      </c>
      <c r="Q39" s="60">
        <v>1937403</v>
      </c>
      <c r="R39" s="60">
        <v>5047809</v>
      </c>
      <c r="S39" s="60"/>
      <c r="T39" s="60"/>
      <c r="U39" s="60"/>
      <c r="V39" s="60"/>
      <c r="W39" s="60">
        <v>16113880</v>
      </c>
      <c r="X39" s="60">
        <v>15021044</v>
      </c>
      <c r="Y39" s="60">
        <v>1092836</v>
      </c>
      <c r="Z39" s="140">
        <v>7.28</v>
      </c>
      <c r="AA39" s="155">
        <v>20145000</v>
      </c>
    </row>
    <row r="40" spans="1:27" ht="12.75">
      <c r="A40" s="138" t="s">
        <v>86</v>
      </c>
      <c r="B40" s="136"/>
      <c r="C40" s="155">
        <v>94712716</v>
      </c>
      <c r="D40" s="155"/>
      <c r="E40" s="156">
        <v>151479000</v>
      </c>
      <c r="F40" s="60">
        <v>172113453</v>
      </c>
      <c r="G40" s="60">
        <v>2276099</v>
      </c>
      <c r="H40" s="60">
        <v>2299265</v>
      </c>
      <c r="I40" s="60">
        <v>4218428</v>
      </c>
      <c r="J40" s="60">
        <v>8793792</v>
      </c>
      <c r="K40" s="60">
        <v>2338164</v>
      </c>
      <c r="L40" s="60">
        <v>2254733</v>
      </c>
      <c r="M40" s="60">
        <v>2712531</v>
      </c>
      <c r="N40" s="60">
        <v>7305428</v>
      </c>
      <c r="O40" s="60">
        <v>1971203</v>
      </c>
      <c r="P40" s="60">
        <v>2267128</v>
      </c>
      <c r="Q40" s="60">
        <v>3048577</v>
      </c>
      <c r="R40" s="60">
        <v>7286908</v>
      </c>
      <c r="S40" s="60"/>
      <c r="T40" s="60"/>
      <c r="U40" s="60"/>
      <c r="V40" s="60"/>
      <c r="W40" s="60">
        <v>23386128</v>
      </c>
      <c r="X40" s="60">
        <v>113609601</v>
      </c>
      <c r="Y40" s="60">
        <v>-90223473</v>
      </c>
      <c r="Z40" s="140">
        <v>-79.42</v>
      </c>
      <c r="AA40" s="155">
        <v>172113453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20065726</v>
      </c>
      <c r="D42" s="153">
        <f>SUM(D43:D46)</f>
        <v>0</v>
      </c>
      <c r="E42" s="154">
        <f t="shared" si="8"/>
        <v>22200374</v>
      </c>
      <c r="F42" s="100">
        <f t="shared" si="8"/>
        <v>0</v>
      </c>
      <c r="G42" s="100">
        <f t="shared" si="8"/>
        <v>1753801</v>
      </c>
      <c r="H42" s="100">
        <f t="shared" si="8"/>
        <v>1862948</v>
      </c>
      <c r="I42" s="100">
        <f t="shared" si="8"/>
        <v>2758090</v>
      </c>
      <c r="J42" s="100">
        <f t="shared" si="8"/>
        <v>6374839</v>
      </c>
      <c r="K42" s="100">
        <f t="shared" si="8"/>
        <v>2475749</v>
      </c>
      <c r="L42" s="100">
        <f t="shared" si="8"/>
        <v>2341468</v>
      </c>
      <c r="M42" s="100">
        <f t="shared" si="8"/>
        <v>2728154</v>
      </c>
      <c r="N42" s="100">
        <f t="shared" si="8"/>
        <v>7545371</v>
      </c>
      <c r="O42" s="100">
        <f t="shared" si="8"/>
        <v>1348058</v>
      </c>
      <c r="P42" s="100">
        <f t="shared" si="8"/>
        <v>1366582</v>
      </c>
      <c r="Q42" s="100">
        <f t="shared" si="8"/>
        <v>2070645</v>
      </c>
      <c r="R42" s="100">
        <f t="shared" si="8"/>
        <v>4785285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18705495</v>
      </c>
      <c r="X42" s="100">
        <f t="shared" si="8"/>
        <v>16649973</v>
      </c>
      <c r="Y42" s="100">
        <f t="shared" si="8"/>
        <v>2055522</v>
      </c>
      <c r="Z42" s="137">
        <f>+IF(X42&lt;&gt;0,+(Y42/X42)*100,0)</f>
        <v>12.34549749720315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20065726</v>
      </c>
      <c r="D46" s="155"/>
      <c r="E46" s="156">
        <v>22200374</v>
      </c>
      <c r="F46" s="60"/>
      <c r="G46" s="60">
        <v>1753801</v>
      </c>
      <c r="H46" s="60">
        <v>1862948</v>
      </c>
      <c r="I46" s="60">
        <v>2758090</v>
      </c>
      <c r="J46" s="60">
        <v>6374839</v>
      </c>
      <c r="K46" s="60">
        <v>2475749</v>
      </c>
      <c r="L46" s="60">
        <v>2341468</v>
      </c>
      <c r="M46" s="60">
        <v>2728154</v>
      </c>
      <c r="N46" s="60">
        <v>7545371</v>
      </c>
      <c r="O46" s="60">
        <v>1348058</v>
      </c>
      <c r="P46" s="60">
        <v>1366582</v>
      </c>
      <c r="Q46" s="60">
        <v>2070645</v>
      </c>
      <c r="R46" s="60">
        <v>4785285</v>
      </c>
      <c r="S46" s="60"/>
      <c r="T46" s="60"/>
      <c r="U46" s="60"/>
      <c r="V46" s="60"/>
      <c r="W46" s="60">
        <v>18705495</v>
      </c>
      <c r="X46" s="60">
        <v>16649973</v>
      </c>
      <c r="Y46" s="60">
        <v>2055522</v>
      </c>
      <c r="Z46" s="140">
        <v>12.35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344832398</v>
      </c>
      <c r="D48" s="168">
        <f>+D28+D32+D38+D42+D47</f>
        <v>0</v>
      </c>
      <c r="E48" s="169">
        <f t="shared" si="9"/>
        <v>398232042</v>
      </c>
      <c r="F48" s="73">
        <f t="shared" si="9"/>
        <v>395592817</v>
      </c>
      <c r="G48" s="73">
        <f t="shared" si="9"/>
        <v>28349981</v>
      </c>
      <c r="H48" s="73">
        <f t="shared" si="9"/>
        <v>28135413</v>
      </c>
      <c r="I48" s="73">
        <f t="shared" si="9"/>
        <v>37742176</v>
      </c>
      <c r="J48" s="73">
        <f t="shared" si="9"/>
        <v>94227570</v>
      </c>
      <c r="K48" s="73">
        <f t="shared" si="9"/>
        <v>25485447</v>
      </c>
      <c r="L48" s="73">
        <f t="shared" si="9"/>
        <v>23552347</v>
      </c>
      <c r="M48" s="73">
        <f t="shared" si="9"/>
        <v>29694437</v>
      </c>
      <c r="N48" s="73">
        <f t="shared" si="9"/>
        <v>78732231</v>
      </c>
      <c r="O48" s="73">
        <f t="shared" si="9"/>
        <v>23494220</v>
      </c>
      <c r="P48" s="73">
        <f t="shared" si="9"/>
        <v>23426355</v>
      </c>
      <c r="Q48" s="73">
        <f t="shared" si="9"/>
        <v>26501007</v>
      </c>
      <c r="R48" s="73">
        <f t="shared" si="9"/>
        <v>73421582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246381383</v>
      </c>
      <c r="X48" s="73">
        <f t="shared" si="9"/>
        <v>297129433</v>
      </c>
      <c r="Y48" s="73">
        <f t="shared" si="9"/>
        <v>-50748050</v>
      </c>
      <c r="Z48" s="170">
        <f>+IF(X48&lt;&gt;0,+(Y48/X48)*100,0)</f>
        <v>-17.07944227793818</v>
      </c>
      <c r="AA48" s="168">
        <f>+AA28+AA32+AA38+AA42+AA47</f>
        <v>395592817</v>
      </c>
    </row>
    <row r="49" spans="1:27" ht="12.75">
      <c r="A49" s="148" t="s">
        <v>49</v>
      </c>
      <c r="B49" s="149"/>
      <c r="C49" s="171">
        <f aca="true" t="shared" si="10" ref="C49:Y49">+C25-C48</f>
        <v>-13467545</v>
      </c>
      <c r="D49" s="171">
        <f>+D25-D48</f>
        <v>0</v>
      </c>
      <c r="E49" s="172">
        <f t="shared" si="10"/>
        <v>-44308530</v>
      </c>
      <c r="F49" s="173">
        <f t="shared" si="10"/>
        <v>-41180865</v>
      </c>
      <c r="G49" s="173">
        <f t="shared" si="10"/>
        <v>-27186985</v>
      </c>
      <c r="H49" s="173">
        <f t="shared" si="10"/>
        <v>-26617591</v>
      </c>
      <c r="I49" s="173">
        <f t="shared" si="10"/>
        <v>-34584416</v>
      </c>
      <c r="J49" s="173">
        <f t="shared" si="10"/>
        <v>-88388992</v>
      </c>
      <c r="K49" s="173">
        <f t="shared" si="10"/>
        <v>-9114804</v>
      </c>
      <c r="L49" s="173">
        <f t="shared" si="10"/>
        <v>-19124525</v>
      </c>
      <c r="M49" s="173">
        <f t="shared" si="10"/>
        <v>69861254</v>
      </c>
      <c r="N49" s="173">
        <f t="shared" si="10"/>
        <v>41621925</v>
      </c>
      <c r="O49" s="173">
        <f t="shared" si="10"/>
        <v>-19786936</v>
      </c>
      <c r="P49" s="173">
        <f t="shared" si="10"/>
        <v>-19196627</v>
      </c>
      <c r="Q49" s="173">
        <f t="shared" si="10"/>
        <v>33033993</v>
      </c>
      <c r="R49" s="173">
        <f t="shared" si="10"/>
        <v>-5949570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-52716637</v>
      </c>
      <c r="X49" s="173">
        <f>IF(F25=F48,0,X25-X48)</f>
        <v>-33230727</v>
      </c>
      <c r="Y49" s="173">
        <f t="shared" si="10"/>
        <v>-19485910</v>
      </c>
      <c r="Z49" s="174">
        <f>+IF(X49&lt;&gt;0,+(Y49/X49)*100,0)</f>
        <v>58.6382296120094</v>
      </c>
      <c r="AA49" s="171">
        <f>+AA25-AA48</f>
        <v>-41180865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18842130</v>
      </c>
      <c r="D5" s="155">
        <v>0</v>
      </c>
      <c r="E5" s="156">
        <v>19472000</v>
      </c>
      <c r="F5" s="60">
        <v>19472000</v>
      </c>
      <c r="G5" s="60">
        <v>0</v>
      </c>
      <c r="H5" s="60">
        <v>0</v>
      </c>
      <c r="I5" s="60">
        <v>0</v>
      </c>
      <c r="J5" s="60">
        <v>0</v>
      </c>
      <c r="K5" s="60">
        <v>10147689</v>
      </c>
      <c r="L5" s="60">
        <v>1392119</v>
      </c>
      <c r="M5" s="60">
        <v>1376105</v>
      </c>
      <c r="N5" s="60">
        <v>12915913</v>
      </c>
      <c r="O5" s="60">
        <v>1394538</v>
      </c>
      <c r="P5" s="60">
        <v>1374191</v>
      </c>
      <c r="Q5" s="60">
        <v>1375294</v>
      </c>
      <c r="R5" s="60">
        <v>4144023</v>
      </c>
      <c r="S5" s="60">
        <v>0</v>
      </c>
      <c r="T5" s="60">
        <v>0</v>
      </c>
      <c r="U5" s="60">
        <v>0</v>
      </c>
      <c r="V5" s="60">
        <v>0</v>
      </c>
      <c r="W5" s="60">
        <v>17059936</v>
      </c>
      <c r="X5" s="60">
        <v>14604075</v>
      </c>
      <c r="Y5" s="60">
        <v>2455861</v>
      </c>
      <c r="Z5" s="140">
        <v>16.82</v>
      </c>
      <c r="AA5" s="155">
        <v>19472000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4100000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4100000</v>
      </c>
    </row>
    <row r="10" spans="1:27" ht="12.75">
      <c r="A10" s="183" t="s">
        <v>106</v>
      </c>
      <c r="B10" s="182"/>
      <c r="C10" s="155">
        <v>4436470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3074904</v>
      </c>
      <c r="Y10" s="54">
        <v>-3074904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4099866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1777047</v>
      </c>
      <c r="L11" s="60">
        <v>443889</v>
      </c>
      <c r="M11" s="60">
        <v>443896</v>
      </c>
      <c r="N11" s="60">
        <v>2664832</v>
      </c>
      <c r="O11" s="60">
        <v>443845</v>
      </c>
      <c r="P11" s="60">
        <v>443845</v>
      </c>
      <c r="Q11" s="60">
        <v>443845</v>
      </c>
      <c r="R11" s="60">
        <v>1331535</v>
      </c>
      <c r="S11" s="60">
        <v>0</v>
      </c>
      <c r="T11" s="60">
        <v>0</v>
      </c>
      <c r="U11" s="60">
        <v>0</v>
      </c>
      <c r="V11" s="60">
        <v>0</v>
      </c>
      <c r="W11" s="60">
        <v>3996367</v>
      </c>
      <c r="X11" s="60"/>
      <c r="Y11" s="60">
        <v>3996367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2459832</v>
      </c>
      <c r="D12" s="155">
        <v>0</v>
      </c>
      <c r="E12" s="156">
        <v>3203000</v>
      </c>
      <c r="F12" s="60">
        <v>3203000</v>
      </c>
      <c r="G12" s="60">
        <v>0</v>
      </c>
      <c r="H12" s="60">
        <v>0</v>
      </c>
      <c r="I12" s="60">
        <v>0</v>
      </c>
      <c r="J12" s="60">
        <v>0</v>
      </c>
      <c r="K12" s="60">
        <v>805101</v>
      </c>
      <c r="L12" s="60">
        <v>161007</v>
      </c>
      <c r="M12" s="60">
        <v>324865</v>
      </c>
      <c r="N12" s="60">
        <v>1290973</v>
      </c>
      <c r="O12" s="60">
        <v>215491</v>
      </c>
      <c r="P12" s="60">
        <v>215490</v>
      </c>
      <c r="Q12" s="60">
        <v>215491</v>
      </c>
      <c r="R12" s="60">
        <v>646472</v>
      </c>
      <c r="S12" s="60">
        <v>0</v>
      </c>
      <c r="T12" s="60">
        <v>0</v>
      </c>
      <c r="U12" s="60">
        <v>0</v>
      </c>
      <c r="V12" s="60">
        <v>0</v>
      </c>
      <c r="W12" s="60">
        <v>1937445</v>
      </c>
      <c r="X12" s="60">
        <v>2402244</v>
      </c>
      <c r="Y12" s="60">
        <v>-464799</v>
      </c>
      <c r="Z12" s="140">
        <v>-19.35</v>
      </c>
      <c r="AA12" s="155">
        <v>3203000</v>
      </c>
    </row>
    <row r="13" spans="1:27" ht="12.75">
      <c r="A13" s="181" t="s">
        <v>109</v>
      </c>
      <c r="B13" s="185"/>
      <c r="C13" s="155">
        <v>3817824</v>
      </c>
      <c r="D13" s="155">
        <v>0</v>
      </c>
      <c r="E13" s="156">
        <v>5661081</v>
      </c>
      <c r="F13" s="60">
        <v>5661081</v>
      </c>
      <c r="G13" s="60">
        <v>385153</v>
      </c>
      <c r="H13" s="60">
        <v>458302</v>
      </c>
      <c r="I13" s="60">
        <v>304000</v>
      </c>
      <c r="J13" s="60">
        <v>1147455</v>
      </c>
      <c r="K13" s="60">
        <v>179718</v>
      </c>
      <c r="L13" s="60">
        <v>115041</v>
      </c>
      <c r="M13" s="60">
        <v>240470</v>
      </c>
      <c r="N13" s="60">
        <v>535229</v>
      </c>
      <c r="O13" s="60">
        <v>144396</v>
      </c>
      <c r="P13" s="60">
        <v>134434</v>
      </c>
      <c r="Q13" s="60">
        <v>274806</v>
      </c>
      <c r="R13" s="60">
        <v>553636</v>
      </c>
      <c r="S13" s="60">
        <v>0</v>
      </c>
      <c r="T13" s="60">
        <v>0</v>
      </c>
      <c r="U13" s="60">
        <v>0</v>
      </c>
      <c r="V13" s="60">
        <v>0</v>
      </c>
      <c r="W13" s="60">
        <v>2236320</v>
      </c>
      <c r="X13" s="60">
        <v>4245813</v>
      </c>
      <c r="Y13" s="60">
        <v>-2009493</v>
      </c>
      <c r="Z13" s="140">
        <v>-47.33</v>
      </c>
      <c r="AA13" s="155">
        <v>5661081</v>
      </c>
    </row>
    <row r="14" spans="1:27" ht="12.75">
      <c r="A14" s="181" t="s">
        <v>110</v>
      </c>
      <c r="B14" s="185"/>
      <c r="C14" s="155">
        <v>6775025</v>
      </c>
      <c r="D14" s="155">
        <v>0</v>
      </c>
      <c r="E14" s="156">
        <v>5383099</v>
      </c>
      <c r="F14" s="60">
        <v>5383099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690258</v>
      </c>
      <c r="P14" s="60">
        <v>0</v>
      </c>
      <c r="Q14" s="60">
        <v>0</v>
      </c>
      <c r="R14" s="60">
        <v>690258</v>
      </c>
      <c r="S14" s="60">
        <v>0</v>
      </c>
      <c r="T14" s="60">
        <v>0</v>
      </c>
      <c r="U14" s="60">
        <v>0</v>
      </c>
      <c r="V14" s="60">
        <v>0</v>
      </c>
      <c r="W14" s="60">
        <v>690258</v>
      </c>
      <c r="X14" s="60">
        <v>4037328</v>
      </c>
      <c r="Y14" s="60">
        <v>-3347070</v>
      </c>
      <c r="Z14" s="140">
        <v>-82.9</v>
      </c>
      <c r="AA14" s="155">
        <v>5383099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2540315</v>
      </c>
      <c r="D16" s="155">
        <v>0</v>
      </c>
      <c r="E16" s="156">
        <v>9051000</v>
      </c>
      <c r="F16" s="60">
        <v>8551000</v>
      </c>
      <c r="G16" s="60">
        <v>84800</v>
      </c>
      <c r="H16" s="60">
        <v>23100</v>
      </c>
      <c r="I16" s="60">
        <v>35400</v>
      </c>
      <c r="J16" s="60">
        <v>143300</v>
      </c>
      <c r="K16" s="60">
        <v>13480</v>
      </c>
      <c r="L16" s="60">
        <v>17650</v>
      </c>
      <c r="M16" s="60">
        <v>15150</v>
      </c>
      <c r="N16" s="60">
        <v>46280</v>
      </c>
      <c r="O16" s="60">
        <v>26700</v>
      </c>
      <c r="P16" s="60">
        <v>13600</v>
      </c>
      <c r="Q16" s="60">
        <v>14250</v>
      </c>
      <c r="R16" s="60">
        <v>54550</v>
      </c>
      <c r="S16" s="60">
        <v>0</v>
      </c>
      <c r="T16" s="60">
        <v>0</v>
      </c>
      <c r="U16" s="60">
        <v>0</v>
      </c>
      <c r="V16" s="60">
        <v>0</v>
      </c>
      <c r="W16" s="60">
        <v>244130</v>
      </c>
      <c r="X16" s="60">
        <v>6788250</v>
      </c>
      <c r="Y16" s="60">
        <v>-6544120</v>
      </c>
      <c r="Z16" s="140">
        <v>-96.4</v>
      </c>
      <c r="AA16" s="155">
        <v>8551000</v>
      </c>
    </row>
    <row r="17" spans="1:27" ht="12.75">
      <c r="A17" s="181" t="s">
        <v>113</v>
      </c>
      <c r="B17" s="185"/>
      <c r="C17" s="155">
        <v>920579</v>
      </c>
      <c r="D17" s="155">
        <v>0</v>
      </c>
      <c r="E17" s="156">
        <v>1015275</v>
      </c>
      <c r="F17" s="60">
        <v>1015275</v>
      </c>
      <c r="G17" s="60">
        <v>144507</v>
      </c>
      <c r="H17" s="60">
        <v>135351</v>
      </c>
      <c r="I17" s="60">
        <v>0</v>
      </c>
      <c r="J17" s="60">
        <v>279858</v>
      </c>
      <c r="K17" s="60">
        <v>240732</v>
      </c>
      <c r="L17" s="60">
        <v>124278</v>
      </c>
      <c r="M17" s="60">
        <v>109839</v>
      </c>
      <c r="N17" s="60">
        <v>474849</v>
      </c>
      <c r="O17" s="60">
        <v>123141</v>
      </c>
      <c r="P17" s="60">
        <v>106224</v>
      </c>
      <c r="Q17" s="60">
        <v>120696</v>
      </c>
      <c r="R17" s="60">
        <v>350061</v>
      </c>
      <c r="S17" s="60">
        <v>0</v>
      </c>
      <c r="T17" s="60">
        <v>0</v>
      </c>
      <c r="U17" s="60">
        <v>0</v>
      </c>
      <c r="V17" s="60">
        <v>0</v>
      </c>
      <c r="W17" s="60">
        <v>1104768</v>
      </c>
      <c r="X17" s="60">
        <v>761454</v>
      </c>
      <c r="Y17" s="60">
        <v>343314</v>
      </c>
      <c r="Z17" s="140">
        <v>45.09</v>
      </c>
      <c r="AA17" s="155">
        <v>1015275</v>
      </c>
    </row>
    <row r="18" spans="1:27" ht="12.75">
      <c r="A18" s="183" t="s">
        <v>114</v>
      </c>
      <c r="B18" s="182"/>
      <c r="C18" s="155">
        <v>3204814</v>
      </c>
      <c r="D18" s="155">
        <v>0</v>
      </c>
      <c r="E18" s="156">
        <v>3900000</v>
      </c>
      <c r="F18" s="60">
        <v>3900000</v>
      </c>
      <c r="G18" s="60">
        <v>343582</v>
      </c>
      <c r="H18" s="60">
        <v>289078</v>
      </c>
      <c r="I18" s="60">
        <v>0</v>
      </c>
      <c r="J18" s="60">
        <v>632660</v>
      </c>
      <c r="K18" s="60">
        <v>837072</v>
      </c>
      <c r="L18" s="60">
        <v>302274</v>
      </c>
      <c r="M18" s="60">
        <v>256971</v>
      </c>
      <c r="N18" s="60">
        <v>1396317</v>
      </c>
      <c r="O18" s="60">
        <v>317712</v>
      </c>
      <c r="P18" s="60">
        <v>306629</v>
      </c>
      <c r="Q18" s="60">
        <v>263080</v>
      </c>
      <c r="R18" s="60">
        <v>887421</v>
      </c>
      <c r="S18" s="60">
        <v>0</v>
      </c>
      <c r="T18" s="60">
        <v>0</v>
      </c>
      <c r="U18" s="60">
        <v>0</v>
      </c>
      <c r="V18" s="60">
        <v>0</v>
      </c>
      <c r="W18" s="60">
        <v>2916398</v>
      </c>
      <c r="X18" s="60">
        <v>2925000</v>
      </c>
      <c r="Y18" s="60">
        <v>-8602</v>
      </c>
      <c r="Z18" s="140">
        <v>-0.29</v>
      </c>
      <c r="AA18" s="155">
        <v>3900000</v>
      </c>
    </row>
    <row r="19" spans="1:27" ht="12.75">
      <c r="A19" s="181" t="s">
        <v>34</v>
      </c>
      <c r="B19" s="185"/>
      <c r="C19" s="155">
        <v>287454558</v>
      </c>
      <c r="D19" s="155">
        <v>0</v>
      </c>
      <c r="E19" s="156">
        <v>231062000</v>
      </c>
      <c r="F19" s="60">
        <v>230274000</v>
      </c>
      <c r="G19" s="60">
        <v>0</v>
      </c>
      <c r="H19" s="60">
        <v>579000</v>
      </c>
      <c r="I19" s="60">
        <v>0</v>
      </c>
      <c r="J19" s="60">
        <v>579000</v>
      </c>
      <c r="K19" s="60">
        <v>0</v>
      </c>
      <c r="L19" s="60">
        <v>1042000</v>
      </c>
      <c r="M19" s="60">
        <v>96338000</v>
      </c>
      <c r="N19" s="60">
        <v>97380000</v>
      </c>
      <c r="O19" s="60">
        <v>0</v>
      </c>
      <c r="P19" s="60">
        <v>843320</v>
      </c>
      <c r="Q19" s="60">
        <v>56782000</v>
      </c>
      <c r="R19" s="60">
        <v>57625320</v>
      </c>
      <c r="S19" s="60">
        <v>0</v>
      </c>
      <c r="T19" s="60">
        <v>0</v>
      </c>
      <c r="U19" s="60">
        <v>0</v>
      </c>
      <c r="V19" s="60">
        <v>0</v>
      </c>
      <c r="W19" s="60">
        <v>155584320</v>
      </c>
      <c r="X19" s="60">
        <v>171752242</v>
      </c>
      <c r="Y19" s="60">
        <v>-16167922</v>
      </c>
      <c r="Z19" s="140">
        <v>-9.41</v>
      </c>
      <c r="AA19" s="155">
        <v>230274000</v>
      </c>
    </row>
    <row r="20" spans="1:27" ht="12.75">
      <c r="A20" s="181" t="s">
        <v>35</v>
      </c>
      <c r="B20" s="185"/>
      <c r="C20" s="155">
        <v>675611</v>
      </c>
      <c r="D20" s="155">
        <v>0</v>
      </c>
      <c r="E20" s="156">
        <v>1200191</v>
      </c>
      <c r="F20" s="54">
        <v>700000</v>
      </c>
      <c r="G20" s="54">
        <v>204954</v>
      </c>
      <c r="H20" s="54">
        <v>32991</v>
      </c>
      <c r="I20" s="54">
        <v>75000</v>
      </c>
      <c r="J20" s="54">
        <v>312945</v>
      </c>
      <c r="K20" s="54">
        <v>55303</v>
      </c>
      <c r="L20" s="54">
        <v>42546</v>
      </c>
      <c r="M20" s="54">
        <v>75135</v>
      </c>
      <c r="N20" s="54">
        <v>172984</v>
      </c>
      <c r="O20" s="54">
        <v>180578</v>
      </c>
      <c r="P20" s="54">
        <v>791995</v>
      </c>
      <c r="Q20" s="54">
        <v>45538</v>
      </c>
      <c r="R20" s="54">
        <v>1018111</v>
      </c>
      <c r="S20" s="54">
        <v>0</v>
      </c>
      <c r="T20" s="54">
        <v>0</v>
      </c>
      <c r="U20" s="54">
        <v>0</v>
      </c>
      <c r="V20" s="54">
        <v>0</v>
      </c>
      <c r="W20" s="54">
        <v>1504040</v>
      </c>
      <c r="X20" s="54">
        <v>900144</v>
      </c>
      <c r="Y20" s="54">
        <v>603896</v>
      </c>
      <c r="Z20" s="184">
        <v>67.09</v>
      </c>
      <c r="AA20" s="130">
        <v>700000</v>
      </c>
    </row>
    <row r="21" spans="1:27" ht="12.75">
      <c r="A21" s="181" t="s">
        <v>115</v>
      </c>
      <c r="B21" s="185"/>
      <c r="C21" s="155">
        <v>237695</v>
      </c>
      <c r="D21" s="155">
        <v>0</v>
      </c>
      <c r="E21" s="156">
        <v>1100000</v>
      </c>
      <c r="F21" s="60">
        <v>250000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825003</v>
      </c>
      <c r="Y21" s="60">
        <v>-825003</v>
      </c>
      <c r="Z21" s="140">
        <v>-100</v>
      </c>
      <c r="AA21" s="155">
        <v>250000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331364853</v>
      </c>
      <c r="D22" s="188">
        <f>SUM(D5:D21)</f>
        <v>0</v>
      </c>
      <c r="E22" s="189">
        <f t="shared" si="0"/>
        <v>285147512</v>
      </c>
      <c r="F22" s="190">
        <f t="shared" si="0"/>
        <v>282509455</v>
      </c>
      <c r="G22" s="190">
        <f t="shared" si="0"/>
        <v>1162996</v>
      </c>
      <c r="H22" s="190">
        <f t="shared" si="0"/>
        <v>1517822</v>
      </c>
      <c r="I22" s="190">
        <f t="shared" si="0"/>
        <v>414400</v>
      </c>
      <c r="J22" s="190">
        <f t="shared" si="0"/>
        <v>3095218</v>
      </c>
      <c r="K22" s="190">
        <f t="shared" si="0"/>
        <v>14056142</v>
      </c>
      <c r="L22" s="190">
        <f t="shared" si="0"/>
        <v>3640804</v>
      </c>
      <c r="M22" s="190">
        <f t="shared" si="0"/>
        <v>99180431</v>
      </c>
      <c r="N22" s="190">
        <f t="shared" si="0"/>
        <v>116877377</v>
      </c>
      <c r="O22" s="190">
        <f t="shared" si="0"/>
        <v>3536659</v>
      </c>
      <c r="P22" s="190">
        <f t="shared" si="0"/>
        <v>4229728</v>
      </c>
      <c r="Q22" s="190">
        <f t="shared" si="0"/>
        <v>59535000</v>
      </c>
      <c r="R22" s="190">
        <f t="shared" si="0"/>
        <v>67301387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187273982</v>
      </c>
      <c r="X22" s="190">
        <f t="shared" si="0"/>
        <v>212316457</v>
      </c>
      <c r="Y22" s="190">
        <f t="shared" si="0"/>
        <v>-25042475</v>
      </c>
      <c r="Z22" s="191">
        <f>+IF(X22&lt;&gt;0,+(Y22/X22)*100,0)</f>
        <v>-11.794881731659643</v>
      </c>
      <c r="AA22" s="188">
        <f>SUM(AA5:AA21)</f>
        <v>282509455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173414281</v>
      </c>
      <c r="D25" s="155">
        <v>0</v>
      </c>
      <c r="E25" s="156">
        <v>175121000</v>
      </c>
      <c r="F25" s="60">
        <v>175121000</v>
      </c>
      <c r="G25" s="60">
        <v>14730070</v>
      </c>
      <c r="H25" s="60">
        <v>13962130</v>
      </c>
      <c r="I25" s="60">
        <v>22857456</v>
      </c>
      <c r="J25" s="60">
        <v>51549656</v>
      </c>
      <c r="K25" s="60">
        <v>13610337</v>
      </c>
      <c r="L25" s="60">
        <v>13336524</v>
      </c>
      <c r="M25" s="60">
        <v>14412000</v>
      </c>
      <c r="N25" s="60">
        <v>41358861</v>
      </c>
      <c r="O25" s="60">
        <v>13365513</v>
      </c>
      <c r="P25" s="60">
        <v>13354014</v>
      </c>
      <c r="Q25" s="60">
        <v>13748604</v>
      </c>
      <c r="R25" s="60">
        <v>40468131</v>
      </c>
      <c r="S25" s="60">
        <v>0</v>
      </c>
      <c r="T25" s="60">
        <v>0</v>
      </c>
      <c r="U25" s="60">
        <v>0</v>
      </c>
      <c r="V25" s="60">
        <v>0</v>
      </c>
      <c r="W25" s="60">
        <v>133376648</v>
      </c>
      <c r="X25" s="60">
        <v>131340573</v>
      </c>
      <c r="Y25" s="60">
        <v>2036075</v>
      </c>
      <c r="Z25" s="140">
        <v>1.55</v>
      </c>
      <c r="AA25" s="155">
        <v>175121000</v>
      </c>
    </row>
    <row r="26" spans="1:27" ht="12.75">
      <c r="A26" s="183" t="s">
        <v>38</v>
      </c>
      <c r="B26" s="182"/>
      <c r="C26" s="155">
        <v>22682353</v>
      </c>
      <c r="D26" s="155">
        <v>0</v>
      </c>
      <c r="E26" s="156">
        <v>26686719</v>
      </c>
      <c r="F26" s="60">
        <v>26686719</v>
      </c>
      <c r="G26" s="60">
        <v>2005160</v>
      </c>
      <c r="H26" s="60">
        <v>2084411</v>
      </c>
      <c r="I26" s="60">
        <v>2855110</v>
      </c>
      <c r="J26" s="60">
        <v>6944681</v>
      </c>
      <c r="K26" s="60">
        <v>2584571</v>
      </c>
      <c r="L26" s="60">
        <v>2512642</v>
      </c>
      <c r="M26" s="60">
        <v>2064000</v>
      </c>
      <c r="N26" s="60">
        <v>7161213</v>
      </c>
      <c r="O26" s="60">
        <v>2515518</v>
      </c>
      <c r="P26" s="60">
        <v>2581881</v>
      </c>
      <c r="Q26" s="60">
        <v>2536502</v>
      </c>
      <c r="R26" s="60">
        <v>7633901</v>
      </c>
      <c r="S26" s="60">
        <v>0</v>
      </c>
      <c r="T26" s="60">
        <v>0</v>
      </c>
      <c r="U26" s="60">
        <v>0</v>
      </c>
      <c r="V26" s="60">
        <v>0</v>
      </c>
      <c r="W26" s="60">
        <v>21739795</v>
      </c>
      <c r="X26" s="60">
        <v>20015037</v>
      </c>
      <c r="Y26" s="60">
        <v>1724758</v>
      </c>
      <c r="Z26" s="140">
        <v>8.62</v>
      </c>
      <c r="AA26" s="155">
        <v>26686719</v>
      </c>
    </row>
    <row r="27" spans="1:27" ht="12.75">
      <c r="A27" s="183" t="s">
        <v>118</v>
      </c>
      <c r="B27" s="182"/>
      <c r="C27" s="155">
        <v>784327</v>
      </c>
      <c r="D27" s="155">
        <v>0</v>
      </c>
      <c r="E27" s="156">
        <v>11893000</v>
      </c>
      <c r="F27" s="60">
        <v>11893000</v>
      </c>
      <c r="G27" s="60">
        <v>1909974</v>
      </c>
      <c r="H27" s="60">
        <v>65360</v>
      </c>
      <c r="I27" s="60">
        <v>65360</v>
      </c>
      <c r="J27" s="60">
        <v>2040694</v>
      </c>
      <c r="K27" s="60">
        <v>65360</v>
      </c>
      <c r="L27" s="60">
        <v>65360</v>
      </c>
      <c r="M27" s="60">
        <v>-1844614</v>
      </c>
      <c r="N27" s="60">
        <v>-1713894</v>
      </c>
      <c r="O27" s="60">
        <v>65360</v>
      </c>
      <c r="P27" s="60">
        <v>65000</v>
      </c>
      <c r="Q27" s="60">
        <v>65360</v>
      </c>
      <c r="R27" s="60">
        <v>195720</v>
      </c>
      <c r="S27" s="60">
        <v>0</v>
      </c>
      <c r="T27" s="60">
        <v>0</v>
      </c>
      <c r="U27" s="60">
        <v>0</v>
      </c>
      <c r="V27" s="60">
        <v>0</v>
      </c>
      <c r="W27" s="60">
        <v>522520</v>
      </c>
      <c r="X27" s="60">
        <v>8919747</v>
      </c>
      <c r="Y27" s="60">
        <v>-8397227</v>
      </c>
      <c r="Z27" s="140">
        <v>-94.14</v>
      </c>
      <c r="AA27" s="155">
        <v>11893000</v>
      </c>
    </row>
    <row r="28" spans="1:27" ht="12.75">
      <c r="A28" s="183" t="s">
        <v>39</v>
      </c>
      <c r="B28" s="182"/>
      <c r="C28" s="155">
        <v>59260612</v>
      </c>
      <c r="D28" s="155">
        <v>0</v>
      </c>
      <c r="E28" s="156">
        <v>113084154</v>
      </c>
      <c r="F28" s="60">
        <v>113084154</v>
      </c>
      <c r="G28" s="60">
        <v>4290774</v>
      </c>
      <c r="H28" s="60">
        <v>4938384</v>
      </c>
      <c r="I28" s="60">
        <v>4938384</v>
      </c>
      <c r="J28" s="60">
        <v>14167542</v>
      </c>
      <c r="K28" s="60">
        <v>4938384</v>
      </c>
      <c r="L28" s="60">
        <v>4938384</v>
      </c>
      <c r="M28" s="60">
        <v>5586039</v>
      </c>
      <c r="N28" s="60">
        <v>15462807</v>
      </c>
      <c r="O28" s="60">
        <v>4938384</v>
      </c>
      <c r="P28" s="60">
        <v>4938384</v>
      </c>
      <c r="Q28" s="60">
        <v>4938384</v>
      </c>
      <c r="R28" s="60">
        <v>14815152</v>
      </c>
      <c r="S28" s="60">
        <v>0</v>
      </c>
      <c r="T28" s="60">
        <v>0</v>
      </c>
      <c r="U28" s="60">
        <v>0</v>
      </c>
      <c r="V28" s="60">
        <v>0</v>
      </c>
      <c r="W28" s="60">
        <v>44445501</v>
      </c>
      <c r="X28" s="60">
        <v>84813120</v>
      </c>
      <c r="Y28" s="60">
        <v>-40367619</v>
      </c>
      <c r="Z28" s="140">
        <v>-47.6</v>
      </c>
      <c r="AA28" s="155">
        <v>113084154</v>
      </c>
    </row>
    <row r="29" spans="1:27" ht="12.75">
      <c r="A29" s="183" t="s">
        <v>40</v>
      </c>
      <c r="B29" s="182"/>
      <c r="C29" s="155">
        <v>934517</v>
      </c>
      <c r="D29" s="155">
        <v>0</v>
      </c>
      <c r="E29" s="156">
        <v>940000</v>
      </c>
      <c r="F29" s="60">
        <v>940000</v>
      </c>
      <c r="G29" s="60">
        <v>740</v>
      </c>
      <c r="H29" s="60">
        <v>639</v>
      </c>
      <c r="I29" s="60">
        <v>514</v>
      </c>
      <c r="J29" s="60">
        <v>1893</v>
      </c>
      <c r="K29" s="60">
        <v>374</v>
      </c>
      <c r="L29" s="60">
        <v>259</v>
      </c>
      <c r="M29" s="60">
        <v>162</v>
      </c>
      <c r="N29" s="60">
        <v>795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2688</v>
      </c>
      <c r="X29" s="60">
        <v>704997</v>
      </c>
      <c r="Y29" s="60">
        <v>-702309</v>
      </c>
      <c r="Z29" s="140">
        <v>-99.62</v>
      </c>
      <c r="AA29" s="155">
        <v>940000</v>
      </c>
    </row>
    <row r="30" spans="1:27" ht="12.75">
      <c r="A30" s="183" t="s">
        <v>119</v>
      </c>
      <c r="B30" s="182"/>
      <c r="C30" s="155">
        <v>10237373</v>
      </c>
      <c r="D30" s="155">
        <v>0</v>
      </c>
      <c r="E30" s="156">
        <v>9038922</v>
      </c>
      <c r="F30" s="60">
        <v>6038922</v>
      </c>
      <c r="G30" s="60">
        <v>438060</v>
      </c>
      <c r="H30" s="60">
        <v>757295</v>
      </c>
      <c r="I30" s="60">
        <v>0</v>
      </c>
      <c r="J30" s="60">
        <v>1195355</v>
      </c>
      <c r="K30" s="60">
        <v>769794</v>
      </c>
      <c r="L30" s="60">
        <v>0</v>
      </c>
      <c r="M30" s="60">
        <v>1159515</v>
      </c>
      <c r="N30" s="60">
        <v>1929309</v>
      </c>
      <c r="O30" s="60">
        <v>0</v>
      </c>
      <c r="P30" s="60">
        <v>376692</v>
      </c>
      <c r="Q30" s="60">
        <v>0</v>
      </c>
      <c r="R30" s="60">
        <v>376692</v>
      </c>
      <c r="S30" s="60">
        <v>0</v>
      </c>
      <c r="T30" s="60">
        <v>0</v>
      </c>
      <c r="U30" s="60">
        <v>0</v>
      </c>
      <c r="V30" s="60">
        <v>0</v>
      </c>
      <c r="W30" s="60">
        <v>3501356</v>
      </c>
      <c r="X30" s="60">
        <v>6779196</v>
      </c>
      <c r="Y30" s="60">
        <v>-3277840</v>
      </c>
      <c r="Z30" s="140">
        <v>-48.35</v>
      </c>
      <c r="AA30" s="155">
        <v>6038922</v>
      </c>
    </row>
    <row r="31" spans="1:27" ht="12.75">
      <c r="A31" s="183" t="s">
        <v>120</v>
      </c>
      <c r="B31" s="182"/>
      <c r="C31" s="155">
        <v>2991506</v>
      </c>
      <c r="D31" s="155">
        <v>0</v>
      </c>
      <c r="E31" s="156">
        <v>6376247</v>
      </c>
      <c r="F31" s="60">
        <v>7226247</v>
      </c>
      <c r="G31" s="60">
        <v>150742</v>
      </c>
      <c r="H31" s="60">
        <v>74052</v>
      </c>
      <c r="I31" s="60">
        <v>52656</v>
      </c>
      <c r="J31" s="60">
        <v>277450</v>
      </c>
      <c r="K31" s="60">
        <v>28644</v>
      </c>
      <c r="L31" s="60">
        <v>79877</v>
      </c>
      <c r="M31" s="60">
        <v>155696</v>
      </c>
      <c r="N31" s="60">
        <v>264217</v>
      </c>
      <c r="O31" s="60">
        <v>104183</v>
      </c>
      <c r="P31" s="60">
        <v>63418</v>
      </c>
      <c r="Q31" s="60">
        <v>93255</v>
      </c>
      <c r="R31" s="60">
        <v>260856</v>
      </c>
      <c r="S31" s="60">
        <v>0</v>
      </c>
      <c r="T31" s="60">
        <v>0</v>
      </c>
      <c r="U31" s="60">
        <v>0</v>
      </c>
      <c r="V31" s="60">
        <v>0</v>
      </c>
      <c r="W31" s="60">
        <v>802523</v>
      </c>
      <c r="X31" s="60">
        <v>4782186</v>
      </c>
      <c r="Y31" s="60">
        <v>-3979663</v>
      </c>
      <c r="Z31" s="140">
        <v>-83.22</v>
      </c>
      <c r="AA31" s="155">
        <v>7226247</v>
      </c>
    </row>
    <row r="32" spans="1:27" ht="12.75">
      <c r="A32" s="183" t="s">
        <v>121</v>
      </c>
      <c r="B32" s="182"/>
      <c r="C32" s="155">
        <v>23768451</v>
      </c>
      <c r="D32" s="155">
        <v>0</v>
      </c>
      <c r="E32" s="156">
        <v>10844000</v>
      </c>
      <c r="F32" s="60">
        <v>14202000</v>
      </c>
      <c r="G32" s="60">
        <v>624974</v>
      </c>
      <c r="H32" s="60">
        <v>570643</v>
      </c>
      <c r="I32" s="60">
        <v>3098696</v>
      </c>
      <c r="J32" s="60">
        <v>4294313</v>
      </c>
      <c r="K32" s="60">
        <v>486401</v>
      </c>
      <c r="L32" s="60">
        <v>0</v>
      </c>
      <c r="M32" s="60">
        <v>4101046</v>
      </c>
      <c r="N32" s="60">
        <v>4587447</v>
      </c>
      <c r="O32" s="60">
        <v>596443</v>
      </c>
      <c r="P32" s="60">
        <v>1036062</v>
      </c>
      <c r="Q32" s="60">
        <v>798785</v>
      </c>
      <c r="R32" s="60">
        <v>2431290</v>
      </c>
      <c r="S32" s="60">
        <v>0</v>
      </c>
      <c r="T32" s="60">
        <v>0</v>
      </c>
      <c r="U32" s="60">
        <v>0</v>
      </c>
      <c r="V32" s="60">
        <v>0</v>
      </c>
      <c r="W32" s="60">
        <v>11313050</v>
      </c>
      <c r="X32" s="60">
        <v>8132688</v>
      </c>
      <c r="Y32" s="60">
        <v>3180362</v>
      </c>
      <c r="Z32" s="140">
        <v>39.11</v>
      </c>
      <c r="AA32" s="155">
        <v>14202000</v>
      </c>
    </row>
    <row r="33" spans="1:27" ht="12.75">
      <c r="A33" s="183" t="s">
        <v>42</v>
      </c>
      <c r="B33" s="182"/>
      <c r="C33" s="155">
        <v>5368240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44973341</v>
      </c>
      <c r="D34" s="155">
        <v>0</v>
      </c>
      <c r="E34" s="156">
        <v>44248000</v>
      </c>
      <c r="F34" s="60">
        <v>40400775</v>
      </c>
      <c r="G34" s="60">
        <v>4199487</v>
      </c>
      <c r="H34" s="60">
        <v>5682499</v>
      </c>
      <c r="I34" s="60">
        <v>3874000</v>
      </c>
      <c r="J34" s="60">
        <v>13755986</v>
      </c>
      <c r="K34" s="60">
        <v>3001582</v>
      </c>
      <c r="L34" s="60">
        <v>2619301</v>
      </c>
      <c r="M34" s="60">
        <v>4060593</v>
      </c>
      <c r="N34" s="60">
        <v>9681476</v>
      </c>
      <c r="O34" s="60">
        <v>1908819</v>
      </c>
      <c r="P34" s="60">
        <v>1010904</v>
      </c>
      <c r="Q34" s="60">
        <v>4320117</v>
      </c>
      <c r="R34" s="60">
        <v>7239840</v>
      </c>
      <c r="S34" s="60">
        <v>0</v>
      </c>
      <c r="T34" s="60">
        <v>0</v>
      </c>
      <c r="U34" s="60">
        <v>0</v>
      </c>
      <c r="V34" s="60">
        <v>0</v>
      </c>
      <c r="W34" s="60">
        <v>30677302</v>
      </c>
      <c r="X34" s="60">
        <v>31641889</v>
      </c>
      <c r="Y34" s="60">
        <v>-964587</v>
      </c>
      <c r="Z34" s="140">
        <v>-3.05</v>
      </c>
      <c r="AA34" s="155">
        <v>40400775</v>
      </c>
    </row>
    <row r="35" spans="1:27" ht="12.75">
      <c r="A35" s="181" t="s">
        <v>122</v>
      </c>
      <c r="B35" s="185"/>
      <c r="C35" s="155">
        <v>417397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344832398</v>
      </c>
      <c r="D36" s="188">
        <f>SUM(D25:D35)</f>
        <v>0</v>
      </c>
      <c r="E36" s="189">
        <f t="shared" si="1"/>
        <v>398232042</v>
      </c>
      <c r="F36" s="190">
        <f t="shared" si="1"/>
        <v>395592817</v>
      </c>
      <c r="G36" s="190">
        <f t="shared" si="1"/>
        <v>28349981</v>
      </c>
      <c r="H36" s="190">
        <f t="shared" si="1"/>
        <v>28135413</v>
      </c>
      <c r="I36" s="190">
        <f t="shared" si="1"/>
        <v>37742176</v>
      </c>
      <c r="J36" s="190">
        <f t="shared" si="1"/>
        <v>94227570</v>
      </c>
      <c r="K36" s="190">
        <f t="shared" si="1"/>
        <v>25485447</v>
      </c>
      <c r="L36" s="190">
        <f t="shared" si="1"/>
        <v>23552347</v>
      </c>
      <c r="M36" s="190">
        <f t="shared" si="1"/>
        <v>29694437</v>
      </c>
      <c r="N36" s="190">
        <f t="shared" si="1"/>
        <v>78732231</v>
      </c>
      <c r="O36" s="190">
        <f t="shared" si="1"/>
        <v>23494220</v>
      </c>
      <c r="P36" s="190">
        <f t="shared" si="1"/>
        <v>23426355</v>
      </c>
      <c r="Q36" s="190">
        <f t="shared" si="1"/>
        <v>26501007</v>
      </c>
      <c r="R36" s="190">
        <f t="shared" si="1"/>
        <v>73421582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246381383</v>
      </c>
      <c r="X36" s="190">
        <f t="shared" si="1"/>
        <v>297129433</v>
      </c>
      <c r="Y36" s="190">
        <f t="shared" si="1"/>
        <v>-50748050</v>
      </c>
      <c r="Z36" s="191">
        <f>+IF(X36&lt;&gt;0,+(Y36/X36)*100,0)</f>
        <v>-17.07944227793818</v>
      </c>
      <c r="AA36" s="188">
        <f>SUM(AA25:AA35)</f>
        <v>395592817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-13467545</v>
      </c>
      <c r="D38" s="199">
        <f>+D22-D36</f>
        <v>0</v>
      </c>
      <c r="E38" s="200">
        <f t="shared" si="2"/>
        <v>-113084530</v>
      </c>
      <c r="F38" s="106">
        <f t="shared" si="2"/>
        <v>-113083362</v>
      </c>
      <c r="G38" s="106">
        <f t="shared" si="2"/>
        <v>-27186985</v>
      </c>
      <c r="H38" s="106">
        <f t="shared" si="2"/>
        <v>-26617591</v>
      </c>
      <c r="I38" s="106">
        <f t="shared" si="2"/>
        <v>-37327776</v>
      </c>
      <c r="J38" s="106">
        <f t="shared" si="2"/>
        <v>-91132352</v>
      </c>
      <c r="K38" s="106">
        <f t="shared" si="2"/>
        <v>-11429305</v>
      </c>
      <c r="L38" s="106">
        <f t="shared" si="2"/>
        <v>-19911543</v>
      </c>
      <c r="M38" s="106">
        <f t="shared" si="2"/>
        <v>69485994</v>
      </c>
      <c r="N38" s="106">
        <f t="shared" si="2"/>
        <v>38145146</v>
      </c>
      <c r="O38" s="106">
        <f t="shared" si="2"/>
        <v>-19957561</v>
      </c>
      <c r="P38" s="106">
        <f t="shared" si="2"/>
        <v>-19196627</v>
      </c>
      <c r="Q38" s="106">
        <f t="shared" si="2"/>
        <v>33033993</v>
      </c>
      <c r="R38" s="106">
        <f t="shared" si="2"/>
        <v>-6120195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-59107401</v>
      </c>
      <c r="X38" s="106">
        <f>IF(F22=F36,0,X22-X36)</f>
        <v>-84812976</v>
      </c>
      <c r="Y38" s="106">
        <f t="shared" si="2"/>
        <v>25705575</v>
      </c>
      <c r="Z38" s="201">
        <f>+IF(X38&lt;&gt;0,+(Y38/X38)*100,0)</f>
        <v>-30.308540287514496</v>
      </c>
      <c r="AA38" s="199">
        <f>+AA22-AA36</f>
        <v>-113083362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68776000</v>
      </c>
      <c r="F39" s="60">
        <v>71902497</v>
      </c>
      <c r="G39" s="60">
        <v>0</v>
      </c>
      <c r="H39" s="60">
        <v>0</v>
      </c>
      <c r="I39" s="60">
        <v>2743360</v>
      </c>
      <c r="J39" s="60">
        <v>2743360</v>
      </c>
      <c r="K39" s="60">
        <v>2314501</v>
      </c>
      <c r="L39" s="60">
        <v>787018</v>
      </c>
      <c r="M39" s="60">
        <v>375260</v>
      </c>
      <c r="N39" s="60">
        <v>3476779</v>
      </c>
      <c r="O39" s="60">
        <v>170625</v>
      </c>
      <c r="P39" s="60">
        <v>0</v>
      </c>
      <c r="Q39" s="60">
        <v>0</v>
      </c>
      <c r="R39" s="60">
        <v>170625</v>
      </c>
      <c r="S39" s="60">
        <v>0</v>
      </c>
      <c r="T39" s="60">
        <v>0</v>
      </c>
      <c r="U39" s="60">
        <v>0</v>
      </c>
      <c r="V39" s="60">
        <v>0</v>
      </c>
      <c r="W39" s="60">
        <v>6390764</v>
      </c>
      <c r="X39" s="60">
        <v>51582267</v>
      </c>
      <c r="Y39" s="60">
        <v>-45191503</v>
      </c>
      <c r="Z39" s="140">
        <v>-87.61</v>
      </c>
      <c r="AA39" s="155">
        <v>71902497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-13467545</v>
      </c>
      <c r="D42" s="206">
        <f>SUM(D38:D41)</f>
        <v>0</v>
      </c>
      <c r="E42" s="207">
        <f t="shared" si="3"/>
        <v>-44308530</v>
      </c>
      <c r="F42" s="88">
        <f t="shared" si="3"/>
        <v>-41180865</v>
      </c>
      <c r="G42" s="88">
        <f t="shared" si="3"/>
        <v>-27186985</v>
      </c>
      <c r="H42" s="88">
        <f t="shared" si="3"/>
        <v>-26617591</v>
      </c>
      <c r="I42" s="88">
        <f t="shared" si="3"/>
        <v>-34584416</v>
      </c>
      <c r="J42" s="88">
        <f t="shared" si="3"/>
        <v>-88388992</v>
      </c>
      <c r="K42" s="88">
        <f t="shared" si="3"/>
        <v>-9114804</v>
      </c>
      <c r="L42" s="88">
        <f t="shared" si="3"/>
        <v>-19124525</v>
      </c>
      <c r="M42" s="88">
        <f t="shared" si="3"/>
        <v>69861254</v>
      </c>
      <c r="N42" s="88">
        <f t="shared" si="3"/>
        <v>41621925</v>
      </c>
      <c r="O42" s="88">
        <f t="shared" si="3"/>
        <v>-19786936</v>
      </c>
      <c r="P42" s="88">
        <f t="shared" si="3"/>
        <v>-19196627</v>
      </c>
      <c r="Q42" s="88">
        <f t="shared" si="3"/>
        <v>33033993</v>
      </c>
      <c r="R42" s="88">
        <f t="shared" si="3"/>
        <v>-5949570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-52716637</v>
      </c>
      <c r="X42" s="88">
        <f t="shared" si="3"/>
        <v>-33230709</v>
      </c>
      <c r="Y42" s="88">
        <f t="shared" si="3"/>
        <v>-19485928</v>
      </c>
      <c r="Z42" s="208">
        <f>+IF(X42&lt;&gt;0,+(Y42/X42)*100,0)</f>
        <v>58.638315541206175</v>
      </c>
      <c r="AA42" s="206">
        <f>SUM(AA38:AA41)</f>
        <v>-41180865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-13467545</v>
      </c>
      <c r="D44" s="210">
        <f>+D42-D43</f>
        <v>0</v>
      </c>
      <c r="E44" s="211">
        <f t="shared" si="4"/>
        <v>-44308530</v>
      </c>
      <c r="F44" s="77">
        <f t="shared" si="4"/>
        <v>-41180865</v>
      </c>
      <c r="G44" s="77">
        <f t="shared" si="4"/>
        <v>-27186985</v>
      </c>
      <c r="H44" s="77">
        <f t="shared" si="4"/>
        <v>-26617591</v>
      </c>
      <c r="I44" s="77">
        <f t="shared" si="4"/>
        <v>-34584416</v>
      </c>
      <c r="J44" s="77">
        <f t="shared" si="4"/>
        <v>-88388992</v>
      </c>
      <c r="K44" s="77">
        <f t="shared" si="4"/>
        <v>-9114804</v>
      </c>
      <c r="L44" s="77">
        <f t="shared" si="4"/>
        <v>-19124525</v>
      </c>
      <c r="M44" s="77">
        <f t="shared" si="4"/>
        <v>69861254</v>
      </c>
      <c r="N44" s="77">
        <f t="shared" si="4"/>
        <v>41621925</v>
      </c>
      <c r="O44" s="77">
        <f t="shared" si="4"/>
        <v>-19786936</v>
      </c>
      <c r="P44" s="77">
        <f t="shared" si="4"/>
        <v>-19196627</v>
      </c>
      <c r="Q44" s="77">
        <f t="shared" si="4"/>
        <v>33033993</v>
      </c>
      <c r="R44" s="77">
        <f t="shared" si="4"/>
        <v>-5949570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-52716637</v>
      </c>
      <c r="X44" s="77">
        <f t="shared" si="4"/>
        <v>-33230709</v>
      </c>
      <c r="Y44" s="77">
        <f t="shared" si="4"/>
        <v>-19485928</v>
      </c>
      <c r="Z44" s="212">
        <f>+IF(X44&lt;&gt;0,+(Y44/X44)*100,0)</f>
        <v>58.638315541206175</v>
      </c>
      <c r="AA44" s="210">
        <f>+AA42-AA43</f>
        <v>-41180865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-13467545</v>
      </c>
      <c r="D46" s="206">
        <f>SUM(D44:D45)</f>
        <v>0</v>
      </c>
      <c r="E46" s="207">
        <f t="shared" si="5"/>
        <v>-44308530</v>
      </c>
      <c r="F46" s="88">
        <f t="shared" si="5"/>
        <v>-41180865</v>
      </c>
      <c r="G46" s="88">
        <f t="shared" si="5"/>
        <v>-27186985</v>
      </c>
      <c r="H46" s="88">
        <f t="shared" si="5"/>
        <v>-26617591</v>
      </c>
      <c r="I46" s="88">
        <f t="shared" si="5"/>
        <v>-34584416</v>
      </c>
      <c r="J46" s="88">
        <f t="shared" si="5"/>
        <v>-88388992</v>
      </c>
      <c r="K46" s="88">
        <f t="shared" si="5"/>
        <v>-9114804</v>
      </c>
      <c r="L46" s="88">
        <f t="shared" si="5"/>
        <v>-19124525</v>
      </c>
      <c r="M46" s="88">
        <f t="shared" si="5"/>
        <v>69861254</v>
      </c>
      <c r="N46" s="88">
        <f t="shared" si="5"/>
        <v>41621925</v>
      </c>
      <c r="O46" s="88">
        <f t="shared" si="5"/>
        <v>-19786936</v>
      </c>
      <c r="P46" s="88">
        <f t="shared" si="5"/>
        <v>-19196627</v>
      </c>
      <c r="Q46" s="88">
        <f t="shared" si="5"/>
        <v>33033993</v>
      </c>
      <c r="R46" s="88">
        <f t="shared" si="5"/>
        <v>-5949570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-52716637</v>
      </c>
      <c r="X46" s="88">
        <f t="shared" si="5"/>
        <v>-33230709</v>
      </c>
      <c r="Y46" s="88">
        <f t="shared" si="5"/>
        <v>-19485928</v>
      </c>
      <c r="Z46" s="208">
        <f>+IF(X46&lt;&gt;0,+(Y46/X46)*100,0)</f>
        <v>58.638315541206175</v>
      </c>
      <c r="AA46" s="206">
        <f>SUM(AA44:AA45)</f>
        <v>-41180865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-13467545</v>
      </c>
      <c r="D48" s="217">
        <f>SUM(D46:D47)</f>
        <v>0</v>
      </c>
      <c r="E48" s="218">
        <f t="shared" si="6"/>
        <v>-44308530</v>
      </c>
      <c r="F48" s="219">
        <f t="shared" si="6"/>
        <v>-41180865</v>
      </c>
      <c r="G48" s="219">
        <f t="shared" si="6"/>
        <v>-27186985</v>
      </c>
      <c r="H48" s="220">
        <f t="shared" si="6"/>
        <v>-26617591</v>
      </c>
      <c r="I48" s="220">
        <f t="shared" si="6"/>
        <v>-34584416</v>
      </c>
      <c r="J48" s="220">
        <f t="shared" si="6"/>
        <v>-88388992</v>
      </c>
      <c r="K48" s="220">
        <f t="shared" si="6"/>
        <v>-9114804</v>
      </c>
      <c r="L48" s="220">
        <f t="shared" si="6"/>
        <v>-19124525</v>
      </c>
      <c r="M48" s="219">
        <f t="shared" si="6"/>
        <v>69861254</v>
      </c>
      <c r="N48" s="219">
        <f t="shared" si="6"/>
        <v>41621925</v>
      </c>
      <c r="O48" s="220">
        <f t="shared" si="6"/>
        <v>-19786936</v>
      </c>
      <c r="P48" s="220">
        <f t="shared" si="6"/>
        <v>-19196627</v>
      </c>
      <c r="Q48" s="220">
        <f t="shared" si="6"/>
        <v>33033993</v>
      </c>
      <c r="R48" s="220">
        <f t="shared" si="6"/>
        <v>-5949570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-52716637</v>
      </c>
      <c r="X48" s="220">
        <f t="shared" si="6"/>
        <v>-33230709</v>
      </c>
      <c r="Y48" s="220">
        <f t="shared" si="6"/>
        <v>-19485928</v>
      </c>
      <c r="Z48" s="221">
        <f>+IF(X48&lt;&gt;0,+(Y48/X48)*100,0)</f>
        <v>58.638315541206175</v>
      </c>
      <c r="AA48" s="222">
        <f>SUM(AA46:AA47)</f>
        <v>-41180865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1334293</v>
      </c>
      <c r="D5" s="153">
        <f>SUM(D6:D8)</f>
        <v>0</v>
      </c>
      <c r="E5" s="154">
        <f t="shared" si="0"/>
        <v>960000</v>
      </c>
      <c r="F5" s="100">
        <f t="shared" si="0"/>
        <v>2671000</v>
      </c>
      <c r="G5" s="100">
        <f t="shared" si="0"/>
        <v>35703</v>
      </c>
      <c r="H5" s="100">
        <f t="shared" si="0"/>
        <v>0</v>
      </c>
      <c r="I5" s="100">
        <f t="shared" si="0"/>
        <v>217914</v>
      </c>
      <c r="J5" s="100">
        <f t="shared" si="0"/>
        <v>253617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253617</v>
      </c>
      <c r="X5" s="100">
        <f t="shared" si="0"/>
        <v>720000</v>
      </c>
      <c r="Y5" s="100">
        <f t="shared" si="0"/>
        <v>-466383</v>
      </c>
      <c r="Z5" s="137">
        <f>+IF(X5&lt;&gt;0,+(Y5/X5)*100,0)</f>
        <v>-64.77541666666666</v>
      </c>
      <c r="AA5" s="153">
        <f>SUM(AA6:AA8)</f>
        <v>2671000</v>
      </c>
    </row>
    <row r="6" spans="1:27" ht="12.75">
      <c r="A6" s="138" t="s">
        <v>75</v>
      </c>
      <c r="B6" s="136"/>
      <c r="C6" s="155">
        <v>171129</v>
      </c>
      <c r="D6" s="155"/>
      <c r="E6" s="156">
        <v>70000</v>
      </c>
      <c r="F6" s="60">
        <v>1300000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52497</v>
      </c>
      <c r="Y6" s="60">
        <v>-52497</v>
      </c>
      <c r="Z6" s="140">
        <v>-100</v>
      </c>
      <c r="AA6" s="62">
        <v>1300000</v>
      </c>
    </row>
    <row r="7" spans="1:27" ht="12.75">
      <c r="A7" s="138" t="s">
        <v>76</v>
      </c>
      <c r="B7" s="136"/>
      <c r="C7" s="157">
        <v>43636</v>
      </c>
      <c r="D7" s="157"/>
      <c r="E7" s="158">
        <v>890000</v>
      </c>
      <c r="F7" s="159">
        <v>251000</v>
      </c>
      <c r="G7" s="159">
        <v>15413</v>
      </c>
      <c r="H7" s="159"/>
      <c r="I7" s="159">
        <v>46224</v>
      </c>
      <c r="J7" s="159">
        <v>61637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61637</v>
      </c>
      <c r="X7" s="159">
        <v>667503</v>
      </c>
      <c r="Y7" s="159">
        <v>-605866</v>
      </c>
      <c r="Z7" s="141">
        <v>-90.77</v>
      </c>
      <c r="AA7" s="225">
        <v>251000</v>
      </c>
    </row>
    <row r="8" spans="1:27" ht="12.75">
      <c r="A8" s="138" t="s">
        <v>77</v>
      </c>
      <c r="B8" s="136"/>
      <c r="C8" s="155">
        <v>1119528</v>
      </c>
      <c r="D8" s="155"/>
      <c r="E8" s="156"/>
      <c r="F8" s="60">
        <v>1120000</v>
      </c>
      <c r="G8" s="60">
        <v>20290</v>
      </c>
      <c r="H8" s="60"/>
      <c r="I8" s="60">
        <v>171690</v>
      </c>
      <c r="J8" s="60">
        <v>191980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191980</v>
      </c>
      <c r="X8" s="60"/>
      <c r="Y8" s="60">
        <v>191980</v>
      </c>
      <c r="Z8" s="140"/>
      <c r="AA8" s="62">
        <v>1120000</v>
      </c>
    </row>
    <row r="9" spans="1:27" ht="12.75">
      <c r="A9" s="135" t="s">
        <v>78</v>
      </c>
      <c r="B9" s="136"/>
      <c r="C9" s="153">
        <f aca="true" t="shared" si="1" ref="C9:Y9">SUM(C10:C14)</f>
        <v>44900</v>
      </c>
      <c r="D9" s="153">
        <f>SUM(D10:D14)</f>
        <v>0</v>
      </c>
      <c r="E9" s="154">
        <f t="shared" si="1"/>
        <v>695000</v>
      </c>
      <c r="F9" s="100">
        <f t="shared" si="1"/>
        <v>325540</v>
      </c>
      <c r="G9" s="100">
        <f t="shared" si="1"/>
        <v>0</v>
      </c>
      <c r="H9" s="100">
        <f t="shared" si="1"/>
        <v>0</v>
      </c>
      <c r="I9" s="100">
        <f t="shared" si="1"/>
        <v>41386</v>
      </c>
      <c r="J9" s="100">
        <f t="shared" si="1"/>
        <v>41386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41386</v>
      </c>
      <c r="X9" s="100">
        <f t="shared" si="1"/>
        <v>521253</v>
      </c>
      <c r="Y9" s="100">
        <f t="shared" si="1"/>
        <v>-479867</v>
      </c>
      <c r="Z9" s="137">
        <f>+IF(X9&lt;&gt;0,+(Y9/X9)*100,0)</f>
        <v>-92.06028550435201</v>
      </c>
      <c r="AA9" s="102">
        <f>SUM(AA10:AA14)</f>
        <v>325540</v>
      </c>
    </row>
    <row r="10" spans="1:27" ht="12.75">
      <c r="A10" s="138" t="s">
        <v>79</v>
      </c>
      <c r="B10" s="136"/>
      <c r="C10" s="155">
        <v>16900</v>
      </c>
      <c r="D10" s="155"/>
      <c r="E10" s="156">
        <v>695000</v>
      </c>
      <c r="F10" s="60">
        <v>325540</v>
      </c>
      <c r="G10" s="60"/>
      <c r="H10" s="60"/>
      <c r="I10" s="60">
        <v>41386</v>
      </c>
      <c r="J10" s="60">
        <v>41386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41386</v>
      </c>
      <c r="X10" s="60">
        <v>521253</v>
      </c>
      <c r="Y10" s="60">
        <v>-479867</v>
      </c>
      <c r="Z10" s="140">
        <v>-92.06</v>
      </c>
      <c r="AA10" s="62">
        <v>325540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28000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55190342</v>
      </c>
      <c r="D15" s="153">
        <f>SUM(D16:D18)</f>
        <v>0</v>
      </c>
      <c r="E15" s="154">
        <f t="shared" si="2"/>
        <v>67121000</v>
      </c>
      <c r="F15" s="100">
        <f t="shared" si="2"/>
        <v>27803192</v>
      </c>
      <c r="G15" s="100">
        <f t="shared" si="2"/>
        <v>0</v>
      </c>
      <c r="H15" s="100">
        <f t="shared" si="2"/>
        <v>0</v>
      </c>
      <c r="I15" s="100">
        <f t="shared" si="2"/>
        <v>2484060</v>
      </c>
      <c r="J15" s="100">
        <f t="shared" si="2"/>
        <v>2484060</v>
      </c>
      <c r="K15" s="100">
        <f t="shared" si="2"/>
        <v>0</v>
      </c>
      <c r="L15" s="100">
        <f t="shared" si="2"/>
        <v>0</v>
      </c>
      <c r="M15" s="100">
        <f t="shared" si="2"/>
        <v>375260</v>
      </c>
      <c r="N15" s="100">
        <f t="shared" si="2"/>
        <v>375260</v>
      </c>
      <c r="O15" s="100">
        <f t="shared" si="2"/>
        <v>98391</v>
      </c>
      <c r="P15" s="100">
        <f t="shared" si="2"/>
        <v>0</v>
      </c>
      <c r="Q15" s="100">
        <f t="shared" si="2"/>
        <v>0</v>
      </c>
      <c r="R15" s="100">
        <f t="shared" si="2"/>
        <v>98391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2957711</v>
      </c>
      <c r="X15" s="100">
        <f t="shared" si="2"/>
        <v>50341014</v>
      </c>
      <c r="Y15" s="100">
        <f t="shared" si="2"/>
        <v>-47383303</v>
      </c>
      <c r="Z15" s="137">
        <f>+IF(X15&lt;&gt;0,+(Y15/X15)*100,0)</f>
        <v>-94.12464953526761</v>
      </c>
      <c r="AA15" s="102">
        <f>SUM(AA16:AA18)</f>
        <v>27803192</v>
      </c>
    </row>
    <row r="16" spans="1:27" ht="12.75">
      <c r="A16" s="138" t="s">
        <v>85</v>
      </c>
      <c r="B16" s="136"/>
      <c r="C16" s="155"/>
      <c r="D16" s="155"/>
      <c r="E16" s="156">
        <v>207000</v>
      </c>
      <c r="F16" s="60">
        <v>150000</v>
      </c>
      <c r="G16" s="60"/>
      <c r="H16" s="60"/>
      <c r="I16" s="60">
        <v>22370</v>
      </c>
      <c r="J16" s="60">
        <v>22370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22370</v>
      </c>
      <c r="X16" s="60">
        <v>155250</v>
      </c>
      <c r="Y16" s="60">
        <v>-132880</v>
      </c>
      <c r="Z16" s="140">
        <v>-85.59</v>
      </c>
      <c r="AA16" s="62">
        <v>150000</v>
      </c>
    </row>
    <row r="17" spans="1:27" ht="12.75">
      <c r="A17" s="138" t="s">
        <v>86</v>
      </c>
      <c r="B17" s="136"/>
      <c r="C17" s="155">
        <v>55190342</v>
      </c>
      <c r="D17" s="155"/>
      <c r="E17" s="156">
        <v>66914000</v>
      </c>
      <c r="F17" s="60">
        <v>27653192</v>
      </c>
      <c r="G17" s="60"/>
      <c r="H17" s="60"/>
      <c r="I17" s="60">
        <v>2461690</v>
      </c>
      <c r="J17" s="60">
        <v>2461690</v>
      </c>
      <c r="K17" s="60"/>
      <c r="L17" s="60"/>
      <c r="M17" s="60">
        <v>375260</v>
      </c>
      <c r="N17" s="60">
        <v>375260</v>
      </c>
      <c r="O17" s="60">
        <v>98391</v>
      </c>
      <c r="P17" s="60"/>
      <c r="Q17" s="60"/>
      <c r="R17" s="60">
        <v>98391</v>
      </c>
      <c r="S17" s="60"/>
      <c r="T17" s="60"/>
      <c r="U17" s="60"/>
      <c r="V17" s="60"/>
      <c r="W17" s="60">
        <v>2935341</v>
      </c>
      <c r="X17" s="60">
        <v>50185764</v>
      </c>
      <c r="Y17" s="60">
        <v>-47250423</v>
      </c>
      <c r="Z17" s="140">
        <v>-94.15</v>
      </c>
      <c r="AA17" s="62">
        <v>27653192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56569535</v>
      </c>
      <c r="D25" s="217">
        <f>+D5+D9+D15+D19+D24</f>
        <v>0</v>
      </c>
      <c r="E25" s="230">
        <f t="shared" si="4"/>
        <v>68776000</v>
      </c>
      <c r="F25" s="219">
        <f t="shared" si="4"/>
        <v>30799732</v>
      </c>
      <c r="G25" s="219">
        <f t="shared" si="4"/>
        <v>35703</v>
      </c>
      <c r="H25" s="219">
        <f t="shared" si="4"/>
        <v>0</v>
      </c>
      <c r="I25" s="219">
        <f t="shared" si="4"/>
        <v>2743360</v>
      </c>
      <c r="J25" s="219">
        <f t="shared" si="4"/>
        <v>2779063</v>
      </c>
      <c r="K25" s="219">
        <f t="shared" si="4"/>
        <v>0</v>
      </c>
      <c r="L25" s="219">
        <f t="shared" si="4"/>
        <v>0</v>
      </c>
      <c r="M25" s="219">
        <f t="shared" si="4"/>
        <v>375260</v>
      </c>
      <c r="N25" s="219">
        <f t="shared" si="4"/>
        <v>375260</v>
      </c>
      <c r="O25" s="219">
        <f t="shared" si="4"/>
        <v>98391</v>
      </c>
      <c r="P25" s="219">
        <f t="shared" si="4"/>
        <v>0</v>
      </c>
      <c r="Q25" s="219">
        <f t="shared" si="4"/>
        <v>0</v>
      </c>
      <c r="R25" s="219">
        <f t="shared" si="4"/>
        <v>98391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3252714</v>
      </c>
      <c r="X25" s="219">
        <f t="shared" si="4"/>
        <v>51582267</v>
      </c>
      <c r="Y25" s="219">
        <f t="shared" si="4"/>
        <v>-48329553</v>
      </c>
      <c r="Z25" s="231">
        <f>+IF(X25&lt;&gt;0,+(Y25/X25)*100,0)</f>
        <v>-93.69412360259389</v>
      </c>
      <c r="AA25" s="232">
        <f>+AA5+AA9+AA15+AA19+AA24</f>
        <v>30799732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55190342</v>
      </c>
      <c r="D28" s="155"/>
      <c r="E28" s="156">
        <v>68776000</v>
      </c>
      <c r="F28" s="60">
        <v>30799732</v>
      </c>
      <c r="G28" s="60"/>
      <c r="H28" s="60"/>
      <c r="I28" s="60">
        <v>2461690</v>
      </c>
      <c r="J28" s="60">
        <v>2461690</v>
      </c>
      <c r="K28" s="60"/>
      <c r="L28" s="60"/>
      <c r="M28" s="60">
        <v>375260</v>
      </c>
      <c r="N28" s="60">
        <v>375260</v>
      </c>
      <c r="O28" s="60"/>
      <c r="P28" s="60"/>
      <c r="Q28" s="60"/>
      <c r="R28" s="60"/>
      <c r="S28" s="60"/>
      <c r="T28" s="60"/>
      <c r="U28" s="60"/>
      <c r="V28" s="60"/>
      <c r="W28" s="60">
        <v>2836950</v>
      </c>
      <c r="X28" s="60">
        <v>51582267</v>
      </c>
      <c r="Y28" s="60">
        <v>-48745317</v>
      </c>
      <c r="Z28" s="140">
        <v>-94.5</v>
      </c>
      <c r="AA28" s="155">
        <v>30799732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1379193</v>
      </c>
      <c r="D31" s="155"/>
      <c r="E31" s="156"/>
      <c r="F31" s="60"/>
      <c r="G31" s="60">
        <v>35703</v>
      </c>
      <c r="H31" s="60"/>
      <c r="I31" s="60">
        <v>281670</v>
      </c>
      <c r="J31" s="60">
        <v>317373</v>
      </c>
      <c r="K31" s="60"/>
      <c r="L31" s="60"/>
      <c r="M31" s="60"/>
      <c r="N31" s="60"/>
      <c r="O31" s="60">
        <v>98391</v>
      </c>
      <c r="P31" s="60"/>
      <c r="Q31" s="60"/>
      <c r="R31" s="60">
        <v>98391</v>
      </c>
      <c r="S31" s="60"/>
      <c r="T31" s="60"/>
      <c r="U31" s="60"/>
      <c r="V31" s="60"/>
      <c r="W31" s="60">
        <v>415764</v>
      </c>
      <c r="X31" s="60"/>
      <c r="Y31" s="60">
        <v>415764</v>
      </c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56569535</v>
      </c>
      <c r="D32" s="210">
        <f>SUM(D28:D31)</f>
        <v>0</v>
      </c>
      <c r="E32" s="211">
        <f t="shared" si="5"/>
        <v>68776000</v>
      </c>
      <c r="F32" s="77">
        <f t="shared" si="5"/>
        <v>30799732</v>
      </c>
      <c r="G32" s="77">
        <f t="shared" si="5"/>
        <v>35703</v>
      </c>
      <c r="H32" s="77">
        <f t="shared" si="5"/>
        <v>0</v>
      </c>
      <c r="I32" s="77">
        <f t="shared" si="5"/>
        <v>2743360</v>
      </c>
      <c r="J32" s="77">
        <f t="shared" si="5"/>
        <v>2779063</v>
      </c>
      <c r="K32" s="77">
        <f t="shared" si="5"/>
        <v>0</v>
      </c>
      <c r="L32" s="77">
        <f t="shared" si="5"/>
        <v>0</v>
      </c>
      <c r="M32" s="77">
        <f t="shared" si="5"/>
        <v>375260</v>
      </c>
      <c r="N32" s="77">
        <f t="shared" si="5"/>
        <v>375260</v>
      </c>
      <c r="O32" s="77">
        <f t="shared" si="5"/>
        <v>98391</v>
      </c>
      <c r="P32" s="77">
        <f t="shared" si="5"/>
        <v>0</v>
      </c>
      <c r="Q32" s="77">
        <f t="shared" si="5"/>
        <v>0</v>
      </c>
      <c r="R32" s="77">
        <f t="shared" si="5"/>
        <v>98391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3252714</v>
      </c>
      <c r="X32" s="77">
        <f t="shared" si="5"/>
        <v>51582267</v>
      </c>
      <c r="Y32" s="77">
        <f t="shared" si="5"/>
        <v>-48329553</v>
      </c>
      <c r="Z32" s="212">
        <f>+IF(X32&lt;&gt;0,+(Y32/X32)*100,0)</f>
        <v>-93.69412360259389</v>
      </c>
      <c r="AA32" s="79">
        <f>SUM(AA28:AA31)</f>
        <v>30799732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56569535</v>
      </c>
      <c r="D36" s="222">
        <f>SUM(D32:D35)</f>
        <v>0</v>
      </c>
      <c r="E36" s="218">
        <f t="shared" si="6"/>
        <v>68776000</v>
      </c>
      <c r="F36" s="220">
        <f t="shared" si="6"/>
        <v>30799732</v>
      </c>
      <c r="G36" s="220">
        <f t="shared" si="6"/>
        <v>35703</v>
      </c>
      <c r="H36" s="220">
        <f t="shared" si="6"/>
        <v>0</v>
      </c>
      <c r="I36" s="220">
        <f t="shared" si="6"/>
        <v>2743360</v>
      </c>
      <c r="J36" s="220">
        <f t="shared" si="6"/>
        <v>2779063</v>
      </c>
      <c r="K36" s="220">
        <f t="shared" si="6"/>
        <v>0</v>
      </c>
      <c r="L36" s="220">
        <f t="shared" si="6"/>
        <v>0</v>
      </c>
      <c r="M36" s="220">
        <f t="shared" si="6"/>
        <v>375260</v>
      </c>
      <c r="N36" s="220">
        <f t="shared" si="6"/>
        <v>375260</v>
      </c>
      <c r="O36" s="220">
        <f t="shared" si="6"/>
        <v>98391</v>
      </c>
      <c r="P36" s="220">
        <f t="shared" si="6"/>
        <v>0</v>
      </c>
      <c r="Q36" s="220">
        <f t="shared" si="6"/>
        <v>0</v>
      </c>
      <c r="R36" s="220">
        <f t="shared" si="6"/>
        <v>98391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3252714</v>
      </c>
      <c r="X36" s="220">
        <f t="shared" si="6"/>
        <v>51582267</v>
      </c>
      <c r="Y36" s="220">
        <f t="shared" si="6"/>
        <v>-48329553</v>
      </c>
      <c r="Z36" s="221">
        <f>+IF(X36&lt;&gt;0,+(Y36/X36)*100,0)</f>
        <v>-93.69412360259389</v>
      </c>
      <c r="AA36" s="239">
        <f>SUM(AA32:AA35)</f>
        <v>30799732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10228731</v>
      </c>
      <c r="D6" s="155"/>
      <c r="E6" s="59">
        <v>23610000</v>
      </c>
      <c r="F6" s="60">
        <v>23610000</v>
      </c>
      <c r="G6" s="60">
        <v>109968029</v>
      </c>
      <c r="H6" s="60">
        <v>83398681</v>
      </c>
      <c r="I6" s="60">
        <v>49619551</v>
      </c>
      <c r="J6" s="60">
        <v>49619551</v>
      </c>
      <c r="K6" s="60">
        <v>30160360</v>
      </c>
      <c r="L6" s="60">
        <v>15908174</v>
      </c>
      <c r="M6" s="60">
        <v>29276017</v>
      </c>
      <c r="N6" s="60">
        <v>29276017</v>
      </c>
      <c r="O6" s="60">
        <v>28901136</v>
      </c>
      <c r="P6" s="60">
        <v>30509327</v>
      </c>
      <c r="Q6" s="60">
        <v>85079110</v>
      </c>
      <c r="R6" s="60">
        <v>85079110</v>
      </c>
      <c r="S6" s="60"/>
      <c r="T6" s="60"/>
      <c r="U6" s="60"/>
      <c r="V6" s="60"/>
      <c r="W6" s="60">
        <v>85079110</v>
      </c>
      <c r="X6" s="60">
        <v>17707500</v>
      </c>
      <c r="Y6" s="60">
        <v>67371610</v>
      </c>
      <c r="Z6" s="140">
        <v>380.47</v>
      </c>
      <c r="AA6" s="62">
        <v>23610000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9731176</v>
      </c>
      <c r="D8" s="155"/>
      <c r="E8" s="59">
        <v>567000</v>
      </c>
      <c r="F8" s="60">
        <v>567000</v>
      </c>
      <c r="G8" s="60">
        <v>85486238</v>
      </c>
      <c r="H8" s="60">
        <v>85486238</v>
      </c>
      <c r="I8" s="60">
        <v>100223259</v>
      </c>
      <c r="J8" s="60">
        <v>100223259</v>
      </c>
      <c r="K8" s="60">
        <v>104520159</v>
      </c>
      <c r="L8" s="60">
        <v>106588034</v>
      </c>
      <c r="M8" s="60">
        <v>108620811</v>
      </c>
      <c r="N8" s="60">
        <v>108620811</v>
      </c>
      <c r="O8" s="60">
        <v>111091796</v>
      </c>
      <c r="P8" s="60">
        <v>113456256</v>
      </c>
      <c r="Q8" s="60">
        <v>7103434</v>
      </c>
      <c r="R8" s="60">
        <v>7103434</v>
      </c>
      <c r="S8" s="60"/>
      <c r="T8" s="60"/>
      <c r="U8" s="60"/>
      <c r="V8" s="60"/>
      <c r="W8" s="60">
        <v>7103434</v>
      </c>
      <c r="X8" s="60">
        <v>425250</v>
      </c>
      <c r="Y8" s="60">
        <v>6678184</v>
      </c>
      <c r="Z8" s="140">
        <v>1570.41</v>
      </c>
      <c r="AA8" s="62">
        <v>567000</v>
      </c>
    </row>
    <row r="9" spans="1:27" ht="12.75">
      <c r="A9" s="249" t="s">
        <v>146</v>
      </c>
      <c r="B9" s="182"/>
      <c r="C9" s="155">
        <v>32710399</v>
      </c>
      <c r="D9" s="155"/>
      <c r="E9" s="59">
        <v>15066000</v>
      </c>
      <c r="F9" s="60">
        <v>3540000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2655000</v>
      </c>
      <c r="Y9" s="60">
        <v>-2655000</v>
      </c>
      <c r="Z9" s="140">
        <v>-100</v>
      </c>
      <c r="AA9" s="62">
        <v>3540000</v>
      </c>
    </row>
    <row r="10" spans="1:27" ht="12.75">
      <c r="A10" s="249" t="s">
        <v>147</v>
      </c>
      <c r="B10" s="182"/>
      <c r="C10" s="155"/>
      <c r="D10" s="155"/>
      <c r="E10" s="59"/>
      <c r="F10" s="60">
        <v>11526000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8644500</v>
      </c>
      <c r="Y10" s="159">
        <v>-8644500</v>
      </c>
      <c r="Z10" s="141">
        <v>-100</v>
      </c>
      <c r="AA10" s="225">
        <v>11526000</v>
      </c>
    </row>
    <row r="11" spans="1:27" ht="12.75">
      <c r="A11" s="249" t="s">
        <v>148</v>
      </c>
      <c r="B11" s="182"/>
      <c r="C11" s="155">
        <v>9910454</v>
      </c>
      <c r="D11" s="155"/>
      <c r="E11" s="59">
        <v>9665000</v>
      </c>
      <c r="F11" s="60">
        <v>9665000</v>
      </c>
      <c r="G11" s="60">
        <v>9109781</v>
      </c>
      <c r="H11" s="60">
        <v>9910454</v>
      </c>
      <c r="I11" s="60">
        <v>9910454</v>
      </c>
      <c r="J11" s="60">
        <v>9910454</v>
      </c>
      <c r="K11" s="60">
        <v>9910454</v>
      </c>
      <c r="L11" s="60">
        <v>9910454</v>
      </c>
      <c r="M11" s="60">
        <v>9910454</v>
      </c>
      <c r="N11" s="60">
        <v>9910454</v>
      </c>
      <c r="O11" s="60">
        <v>9910454</v>
      </c>
      <c r="P11" s="60">
        <v>9910454</v>
      </c>
      <c r="Q11" s="60">
        <v>9910454</v>
      </c>
      <c r="R11" s="60">
        <v>9910454</v>
      </c>
      <c r="S11" s="60"/>
      <c r="T11" s="60"/>
      <c r="U11" s="60"/>
      <c r="V11" s="60"/>
      <c r="W11" s="60">
        <v>9910454</v>
      </c>
      <c r="X11" s="60">
        <v>7248750</v>
      </c>
      <c r="Y11" s="60">
        <v>2661704</v>
      </c>
      <c r="Z11" s="140">
        <v>36.72</v>
      </c>
      <c r="AA11" s="62">
        <v>9665000</v>
      </c>
    </row>
    <row r="12" spans="1:27" ht="12.75">
      <c r="A12" s="250" t="s">
        <v>56</v>
      </c>
      <c r="B12" s="251"/>
      <c r="C12" s="168">
        <f aca="true" t="shared" si="0" ref="C12:Y12">SUM(C6:C11)</f>
        <v>62580760</v>
      </c>
      <c r="D12" s="168">
        <f>SUM(D6:D11)</f>
        <v>0</v>
      </c>
      <c r="E12" s="72">
        <f t="shared" si="0"/>
        <v>48908000</v>
      </c>
      <c r="F12" s="73">
        <f t="shared" si="0"/>
        <v>48908000</v>
      </c>
      <c r="G12" s="73">
        <f t="shared" si="0"/>
        <v>204564048</v>
      </c>
      <c r="H12" s="73">
        <f t="shared" si="0"/>
        <v>178795373</v>
      </c>
      <c r="I12" s="73">
        <f t="shared" si="0"/>
        <v>159753264</v>
      </c>
      <c r="J12" s="73">
        <f t="shared" si="0"/>
        <v>159753264</v>
      </c>
      <c r="K12" s="73">
        <f t="shared" si="0"/>
        <v>144590973</v>
      </c>
      <c r="L12" s="73">
        <f t="shared" si="0"/>
        <v>132406662</v>
      </c>
      <c r="M12" s="73">
        <f t="shared" si="0"/>
        <v>147807282</v>
      </c>
      <c r="N12" s="73">
        <f t="shared" si="0"/>
        <v>147807282</v>
      </c>
      <c r="O12" s="73">
        <f t="shared" si="0"/>
        <v>149903386</v>
      </c>
      <c r="P12" s="73">
        <f t="shared" si="0"/>
        <v>153876037</v>
      </c>
      <c r="Q12" s="73">
        <f t="shared" si="0"/>
        <v>102092998</v>
      </c>
      <c r="R12" s="73">
        <f t="shared" si="0"/>
        <v>102092998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102092998</v>
      </c>
      <c r="X12" s="73">
        <f t="shared" si="0"/>
        <v>36681000</v>
      </c>
      <c r="Y12" s="73">
        <f t="shared" si="0"/>
        <v>65411998</v>
      </c>
      <c r="Z12" s="170">
        <f>+IF(X12&lt;&gt;0,+(Y12/X12)*100,0)</f>
        <v>178.32664867370028</v>
      </c>
      <c r="AA12" s="74">
        <f>SUM(AA6:AA11)</f>
        <v>48908000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4985152</v>
      </c>
      <c r="D17" s="155"/>
      <c r="E17" s="59">
        <v>6973000</v>
      </c>
      <c r="F17" s="60">
        <v>6973000</v>
      </c>
      <c r="G17" s="60">
        <v>6572432</v>
      </c>
      <c r="H17" s="60">
        <v>4985152</v>
      </c>
      <c r="I17" s="60">
        <v>4985152</v>
      </c>
      <c r="J17" s="60">
        <v>4985152</v>
      </c>
      <c r="K17" s="60">
        <v>4985152</v>
      </c>
      <c r="L17" s="60">
        <v>4985152</v>
      </c>
      <c r="M17" s="60">
        <v>4985152</v>
      </c>
      <c r="N17" s="60">
        <v>4985152</v>
      </c>
      <c r="O17" s="60">
        <v>4985152</v>
      </c>
      <c r="P17" s="60">
        <v>4985152</v>
      </c>
      <c r="Q17" s="60">
        <v>4985152</v>
      </c>
      <c r="R17" s="60">
        <v>4985152</v>
      </c>
      <c r="S17" s="60"/>
      <c r="T17" s="60"/>
      <c r="U17" s="60"/>
      <c r="V17" s="60"/>
      <c r="W17" s="60">
        <v>4985152</v>
      </c>
      <c r="X17" s="60">
        <v>5229750</v>
      </c>
      <c r="Y17" s="60">
        <v>-244598</v>
      </c>
      <c r="Z17" s="140">
        <v>-4.68</v>
      </c>
      <c r="AA17" s="62">
        <v>6973000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847309796</v>
      </c>
      <c r="D19" s="155"/>
      <c r="E19" s="59">
        <v>901493000</v>
      </c>
      <c r="F19" s="60">
        <v>904619000</v>
      </c>
      <c r="G19" s="60">
        <v>916715999</v>
      </c>
      <c r="H19" s="60">
        <v>848185874</v>
      </c>
      <c r="I19" s="60">
        <v>848185874</v>
      </c>
      <c r="J19" s="60">
        <v>848185874</v>
      </c>
      <c r="K19" s="60">
        <v>918886582</v>
      </c>
      <c r="L19" s="60">
        <v>918886582</v>
      </c>
      <c r="M19" s="60">
        <v>850505164</v>
      </c>
      <c r="N19" s="60">
        <v>850505164</v>
      </c>
      <c r="O19" s="60">
        <v>850505164</v>
      </c>
      <c r="P19" s="60">
        <v>850505164</v>
      </c>
      <c r="Q19" s="60">
        <v>2644688</v>
      </c>
      <c r="R19" s="60">
        <v>2644688</v>
      </c>
      <c r="S19" s="60"/>
      <c r="T19" s="60"/>
      <c r="U19" s="60"/>
      <c r="V19" s="60"/>
      <c r="W19" s="60">
        <v>2644688</v>
      </c>
      <c r="X19" s="60">
        <v>678464250</v>
      </c>
      <c r="Y19" s="60">
        <v>-675819562</v>
      </c>
      <c r="Z19" s="140">
        <v>-99.61</v>
      </c>
      <c r="AA19" s="62">
        <v>904619000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852294948</v>
      </c>
      <c r="D24" s="168">
        <f>SUM(D15:D23)</f>
        <v>0</v>
      </c>
      <c r="E24" s="76">
        <f t="shared" si="1"/>
        <v>908466000</v>
      </c>
      <c r="F24" s="77">
        <f t="shared" si="1"/>
        <v>911592000</v>
      </c>
      <c r="G24" s="77">
        <f t="shared" si="1"/>
        <v>923288431</v>
      </c>
      <c r="H24" s="77">
        <f t="shared" si="1"/>
        <v>853171026</v>
      </c>
      <c r="I24" s="77">
        <f t="shared" si="1"/>
        <v>853171026</v>
      </c>
      <c r="J24" s="77">
        <f t="shared" si="1"/>
        <v>853171026</v>
      </c>
      <c r="K24" s="77">
        <f t="shared" si="1"/>
        <v>923871734</v>
      </c>
      <c r="L24" s="77">
        <f t="shared" si="1"/>
        <v>923871734</v>
      </c>
      <c r="M24" s="77">
        <f t="shared" si="1"/>
        <v>855490316</v>
      </c>
      <c r="N24" s="77">
        <f t="shared" si="1"/>
        <v>855490316</v>
      </c>
      <c r="O24" s="77">
        <f t="shared" si="1"/>
        <v>855490316</v>
      </c>
      <c r="P24" s="77">
        <f t="shared" si="1"/>
        <v>855490316</v>
      </c>
      <c r="Q24" s="77">
        <f t="shared" si="1"/>
        <v>7629840</v>
      </c>
      <c r="R24" s="77">
        <f t="shared" si="1"/>
        <v>7629840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7629840</v>
      </c>
      <c r="X24" s="77">
        <f t="shared" si="1"/>
        <v>683694000</v>
      </c>
      <c r="Y24" s="77">
        <f t="shared" si="1"/>
        <v>-676064160</v>
      </c>
      <c r="Z24" s="212">
        <f>+IF(X24&lt;&gt;0,+(Y24/X24)*100,0)</f>
        <v>-98.88402706473948</v>
      </c>
      <c r="AA24" s="79">
        <f>SUM(AA15:AA23)</f>
        <v>911592000</v>
      </c>
    </row>
    <row r="25" spans="1:27" ht="12.75">
      <c r="A25" s="250" t="s">
        <v>159</v>
      </c>
      <c r="B25" s="251"/>
      <c r="C25" s="168">
        <f aca="true" t="shared" si="2" ref="C25:Y25">+C12+C24</f>
        <v>914875708</v>
      </c>
      <c r="D25" s="168">
        <f>+D12+D24</f>
        <v>0</v>
      </c>
      <c r="E25" s="72">
        <f t="shared" si="2"/>
        <v>957374000</v>
      </c>
      <c r="F25" s="73">
        <f t="shared" si="2"/>
        <v>960500000</v>
      </c>
      <c r="G25" s="73">
        <f t="shared" si="2"/>
        <v>1127852479</v>
      </c>
      <c r="H25" s="73">
        <f t="shared" si="2"/>
        <v>1031966399</v>
      </c>
      <c r="I25" s="73">
        <f t="shared" si="2"/>
        <v>1012924290</v>
      </c>
      <c r="J25" s="73">
        <f t="shared" si="2"/>
        <v>1012924290</v>
      </c>
      <c r="K25" s="73">
        <f t="shared" si="2"/>
        <v>1068462707</v>
      </c>
      <c r="L25" s="73">
        <f t="shared" si="2"/>
        <v>1056278396</v>
      </c>
      <c r="M25" s="73">
        <f t="shared" si="2"/>
        <v>1003297598</v>
      </c>
      <c r="N25" s="73">
        <f t="shared" si="2"/>
        <v>1003297598</v>
      </c>
      <c r="O25" s="73">
        <f t="shared" si="2"/>
        <v>1005393702</v>
      </c>
      <c r="P25" s="73">
        <f t="shared" si="2"/>
        <v>1009366353</v>
      </c>
      <c r="Q25" s="73">
        <f t="shared" si="2"/>
        <v>109722838</v>
      </c>
      <c r="R25" s="73">
        <f t="shared" si="2"/>
        <v>109722838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109722838</v>
      </c>
      <c r="X25" s="73">
        <f t="shared" si="2"/>
        <v>720375000</v>
      </c>
      <c r="Y25" s="73">
        <f t="shared" si="2"/>
        <v>-610652162</v>
      </c>
      <c r="Z25" s="170">
        <f>+IF(X25&lt;&gt;0,+(Y25/X25)*100,0)</f>
        <v>-84.76864993926773</v>
      </c>
      <c r="AA25" s="74">
        <f>+AA12+AA24</f>
        <v>960500000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223000</v>
      </c>
      <c r="F29" s="60">
        <v>223000</v>
      </c>
      <c r="G29" s="60"/>
      <c r="H29" s="60"/>
      <c r="I29" s="60"/>
      <c r="J29" s="60"/>
      <c r="K29" s="60">
        <v>209039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167250</v>
      </c>
      <c r="Y29" s="60">
        <v>-167250</v>
      </c>
      <c r="Z29" s="140">
        <v>-100</v>
      </c>
      <c r="AA29" s="62">
        <v>223000</v>
      </c>
    </row>
    <row r="30" spans="1:27" ht="12.75">
      <c r="A30" s="249" t="s">
        <v>52</v>
      </c>
      <c r="B30" s="182"/>
      <c r="C30" s="155">
        <v>94730</v>
      </c>
      <c r="D30" s="155"/>
      <c r="E30" s="59">
        <v>279000</v>
      </c>
      <c r="F30" s="60">
        <v>279000</v>
      </c>
      <c r="G30" s="60">
        <v>79232</v>
      </c>
      <c r="H30" s="60">
        <v>63643</v>
      </c>
      <c r="I30" s="60">
        <v>47923</v>
      </c>
      <c r="J30" s="60">
        <v>47923</v>
      </c>
      <c r="K30" s="60">
        <v>32074</v>
      </c>
      <c r="L30" s="60">
        <v>16105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209250</v>
      </c>
      <c r="Y30" s="60">
        <v>-209250</v>
      </c>
      <c r="Z30" s="140">
        <v>-100</v>
      </c>
      <c r="AA30" s="62">
        <v>279000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50812086</v>
      </c>
      <c r="D32" s="155"/>
      <c r="E32" s="59">
        <v>32530819</v>
      </c>
      <c r="F32" s="60">
        <v>32530000</v>
      </c>
      <c r="G32" s="60">
        <v>46616818</v>
      </c>
      <c r="H32" s="60">
        <v>44677146</v>
      </c>
      <c r="I32" s="60">
        <v>44032944</v>
      </c>
      <c r="J32" s="60">
        <v>44032944</v>
      </c>
      <c r="K32" s="60">
        <v>40586861</v>
      </c>
      <c r="L32" s="60">
        <v>39196725</v>
      </c>
      <c r="M32" s="60">
        <v>30239999</v>
      </c>
      <c r="N32" s="60">
        <v>30239999</v>
      </c>
      <c r="O32" s="60">
        <v>29229123</v>
      </c>
      <c r="P32" s="60">
        <v>30760217</v>
      </c>
      <c r="Q32" s="60">
        <v>65339808</v>
      </c>
      <c r="R32" s="60">
        <v>65339808</v>
      </c>
      <c r="S32" s="60"/>
      <c r="T32" s="60"/>
      <c r="U32" s="60"/>
      <c r="V32" s="60"/>
      <c r="W32" s="60">
        <v>65339808</v>
      </c>
      <c r="X32" s="60">
        <v>24397500</v>
      </c>
      <c r="Y32" s="60">
        <v>40942308</v>
      </c>
      <c r="Z32" s="140">
        <v>167.81</v>
      </c>
      <c r="AA32" s="62">
        <v>32530000</v>
      </c>
    </row>
    <row r="33" spans="1:27" ht="12.75">
      <c r="A33" s="249" t="s">
        <v>165</v>
      </c>
      <c r="B33" s="182"/>
      <c r="C33" s="155">
        <v>34464237</v>
      </c>
      <c r="D33" s="155"/>
      <c r="E33" s="59">
        <v>20675000</v>
      </c>
      <c r="F33" s="60">
        <v>20675000</v>
      </c>
      <c r="G33" s="60">
        <v>8589000</v>
      </c>
      <c r="H33" s="60">
        <v>34464231</v>
      </c>
      <c r="I33" s="60">
        <v>34464231</v>
      </c>
      <c r="J33" s="60">
        <v>34464231</v>
      </c>
      <c r="K33" s="60">
        <v>34464231</v>
      </c>
      <c r="L33" s="60">
        <v>34464231</v>
      </c>
      <c r="M33" s="60">
        <v>34464231</v>
      </c>
      <c r="N33" s="60">
        <v>34464231</v>
      </c>
      <c r="O33" s="60">
        <v>34464231</v>
      </c>
      <c r="P33" s="60">
        <v>34464231</v>
      </c>
      <c r="Q33" s="60">
        <v>34464231</v>
      </c>
      <c r="R33" s="60">
        <v>34464231</v>
      </c>
      <c r="S33" s="60"/>
      <c r="T33" s="60"/>
      <c r="U33" s="60"/>
      <c r="V33" s="60"/>
      <c r="W33" s="60">
        <v>34464231</v>
      </c>
      <c r="X33" s="60">
        <v>15506250</v>
      </c>
      <c r="Y33" s="60">
        <v>18957981</v>
      </c>
      <c r="Z33" s="140">
        <v>122.26</v>
      </c>
      <c r="AA33" s="62">
        <v>20675000</v>
      </c>
    </row>
    <row r="34" spans="1:27" ht="12.75">
      <c r="A34" s="250" t="s">
        <v>58</v>
      </c>
      <c r="B34" s="251"/>
      <c r="C34" s="168">
        <f aca="true" t="shared" si="3" ref="C34:Y34">SUM(C29:C33)</f>
        <v>85371053</v>
      </c>
      <c r="D34" s="168">
        <f>SUM(D29:D33)</f>
        <v>0</v>
      </c>
      <c r="E34" s="72">
        <f t="shared" si="3"/>
        <v>53707819</v>
      </c>
      <c r="F34" s="73">
        <f t="shared" si="3"/>
        <v>53707000</v>
      </c>
      <c r="G34" s="73">
        <f t="shared" si="3"/>
        <v>55285050</v>
      </c>
      <c r="H34" s="73">
        <f t="shared" si="3"/>
        <v>79205020</v>
      </c>
      <c r="I34" s="73">
        <f t="shared" si="3"/>
        <v>78545098</v>
      </c>
      <c r="J34" s="73">
        <f t="shared" si="3"/>
        <v>78545098</v>
      </c>
      <c r="K34" s="73">
        <f t="shared" si="3"/>
        <v>75292205</v>
      </c>
      <c r="L34" s="73">
        <f t="shared" si="3"/>
        <v>73677061</v>
      </c>
      <c r="M34" s="73">
        <f t="shared" si="3"/>
        <v>64704230</v>
      </c>
      <c r="N34" s="73">
        <f t="shared" si="3"/>
        <v>64704230</v>
      </c>
      <c r="O34" s="73">
        <f t="shared" si="3"/>
        <v>63693354</v>
      </c>
      <c r="P34" s="73">
        <f t="shared" si="3"/>
        <v>65224448</v>
      </c>
      <c r="Q34" s="73">
        <f t="shared" si="3"/>
        <v>99804039</v>
      </c>
      <c r="R34" s="73">
        <f t="shared" si="3"/>
        <v>99804039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99804039</v>
      </c>
      <c r="X34" s="73">
        <f t="shared" si="3"/>
        <v>40280250</v>
      </c>
      <c r="Y34" s="73">
        <f t="shared" si="3"/>
        <v>59523789</v>
      </c>
      <c r="Z34" s="170">
        <f>+IF(X34&lt;&gt;0,+(Y34/X34)*100,0)</f>
        <v>147.77413000167576</v>
      </c>
      <c r="AA34" s="74">
        <f>SUM(AA29:AA33)</f>
        <v>53707000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97684</v>
      </c>
      <c r="F37" s="60">
        <v>98000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73500</v>
      </c>
      <c r="Y37" s="60">
        <v>-73500</v>
      </c>
      <c r="Z37" s="140">
        <v>-100</v>
      </c>
      <c r="AA37" s="62">
        <v>98000</v>
      </c>
    </row>
    <row r="38" spans="1:27" ht="12.75">
      <c r="A38" s="249" t="s">
        <v>165</v>
      </c>
      <c r="B38" s="182"/>
      <c r="C38" s="155"/>
      <c r="D38" s="155"/>
      <c r="E38" s="59">
        <v>9112929</v>
      </c>
      <c r="F38" s="60">
        <v>9113000</v>
      </c>
      <c r="G38" s="60">
        <v>8589000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6834750</v>
      </c>
      <c r="Y38" s="60">
        <v>-6834750</v>
      </c>
      <c r="Z38" s="140">
        <v>-100</v>
      </c>
      <c r="AA38" s="62">
        <v>9113000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9210613</v>
      </c>
      <c r="F39" s="77">
        <f t="shared" si="4"/>
        <v>9211000</v>
      </c>
      <c r="G39" s="77">
        <f t="shared" si="4"/>
        <v>8589000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6908250</v>
      </c>
      <c r="Y39" s="77">
        <f t="shared" si="4"/>
        <v>-6908250</v>
      </c>
      <c r="Z39" s="212">
        <f>+IF(X39&lt;&gt;0,+(Y39/X39)*100,0)</f>
        <v>-100</v>
      </c>
      <c r="AA39" s="79">
        <f>SUM(AA37:AA38)</f>
        <v>9211000</v>
      </c>
    </row>
    <row r="40" spans="1:27" ht="12.75">
      <c r="A40" s="250" t="s">
        <v>167</v>
      </c>
      <c r="B40" s="251"/>
      <c r="C40" s="168">
        <f aca="true" t="shared" si="5" ref="C40:Y40">+C34+C39</f>
        <v>85371053</v>
      </c>
      <c r="D40" s="168">
        <f>+D34+D39</f>
        <v>0</v>
      </c>
      <c r="E40" s="72">
        <f t="shared" si="5"/>
        <v>62918432</v>
      </c>
      <c r="F40" s="73">
        <f t="shared" si="5"/>
        <v>62918000</v>
      </c>
      <c r="G40" s="73">
        <f t="shared" si="5"/>
        <v>63874050</v>
      </c>
      <c r="H40" s="73">
        <f t="shared" si="5"/>
        <v>79205020</v>
      </c>
      <c r="I40" s="73">
        <f t="shared" si="5"/>
        <v>78545098</v>
      </c>
      <c r="J40" s="73">
        <f t="shared" si="5"/>
        <v>78545098</v>
      </c>
      <c r="K40" s="73">
        <f t="shared" si="5"/>
        <v>75292205</v>
      </c>
      <c r="L40" s="73">
        <f t="shared" si="5"/>
        <v>73677061</v>
      </c>
      <c r="M40" s="73">
        <f t="shared" si="5"/>
        <v>64704230</v>
      </c>
      <c r="N40" s="73">
        <f t="shared" si="5"/>
        <v>64704230</v>
      </c>
      <c r="O40" s="73">
        <f t="shared" si="5"/>
        <v>63693354</v>
      </c>
      <c r="P40" s="73">
        <f t="shared" si="5"/>
        <v>65224448</v>
      </c>
      <c r="Q40" s="73">
        <f t="shared" si="5"/>
        <v>99804039</v>
      </c>
      <c r="R40" s="73">
        <f t="shared" si="5"/>
        <v>99804039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99804039</v>
      </c>
      <c r="X40" s="73">
        <f t="shared" si="5"/>
        <v>47188500</v>
      </c>
      <c r="Y40" s="73">
        <f t="shared" si="5"/>
        <v>52615539</v>
      </c>
      <c r="Z40" s="170">
        <f>+IF(X40&lt;&gt;0,+(Y40/X40)*100,0)</f>
        <v>111.50076607648049</v>
      </c>
      <c r="AA40" s="74">
        <f>+AA34+AA39</f>
        <v>62918000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829504655</v>
      </c>
      <c r="D42" s="257">
        <f>+D25-D40</f>
        <v>0</v>
      </c>
      <c r="E42" s="258">
        <f t="shared" si="6"/>
        <v>894455568</v>
      </c>
      <c r="F42" s="259">
        <f t="shared" si="6"/>
        <v>897582000</v>
      </c>
      <c r="G42" s="259">
        <f t="shared" si="6"/>
        <v>1063978429</v>
      </c>
      <c r="H42" s="259">
        <f t="shared" si="6"/>
        <v>952761379</v>
      </c>
      <c r="I42" s="259">
        <f t="shared" si="6"/>
        <v>934379192</v>
      </c>
      <c r="J42" s="259">
        <f t="shared" si="6"/>
        <v>934379192</v>
      </c>
      <c r="K42" s="259">
        <f t="shared" si="6"/>
        <v>993170502</v>
      </c>
      <c r="L42" s="259">
        <f t="shared" si="6"/>
        <v>982601335</v>
      </c>
      <c r="M42" s="259">
        <f t="shared" si="6"/>
        <v>938593368</v>
      </c>
      <c r="N42" s="259">
        <f t="shared" si="6"/>
        <v>938593368</v>
      </c>
      <c r="O42" s="259">
        <f t="shared" si="6"/>
        <v>941700348</v>
      </c>
      <c r="P42" s="259">
        <f t="shared" si="6"/>
        <v>944141905</v>
      </c>
      <c r="Q42" s="259">
        <f t="shared" si="6"/>
        <v>9918799</v>
      </c>
      <c r="R42" s="259">
        <f t="shared" si="6"/>
        <v>9918799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9918799</v>
      </c>
      <c r="X42" s="259">
        <f t="shared" si="6"/>
        <v>673186500</v>
      </c>
      <c r="Y42" s="259">
        <f t="shared" si="6"/>
        <v>-663267701</v>
      </c>
      <c r="Z42" s="260">
        <f>+IF(X42&lt;&gt;0,+(Y42/X42)*100,0)</f>
        <v>-98.52658973404844</v>
      </c>
      <c r="AA42" s="261">
        <f>+AA25-AA40</f>
        <v>897582000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391286350</v>
      </c>
      <c r="D45" s="155"/>
      <c r="E45" s="59">
        <v>429505947</v>
      </c>
      <c r="F45" s="60">
        <v>-44309000</v>
      </c>
      <c r="G45" s="60">
        <v>1063978429</v>
      </c>
      <c r="H45" s="60">
        <v>515691004</v>
      </c>
      <c r="I45" s="60">
        <v>497308817</v>
      </c>
      <c r="J45" s="60">
        <v>497308817</v>
      </c>
      <c r="K45" s="60">
        <v>556100127</v>
      </c>
      <c r="L45" s="60">
        <v>545530960</v>
      </c>
      <c r="M45" s="60">
        <v>501522993</v>
      </c>
      <c r="N45" s="60">
        <v>501522993</v>
      </c>
      <c r="O45" s="60">
        <v>504629973</v>
      </c>
      <c r="P45" s="60">
        <v>507071530</v>
      </c>
      <c r="Q45" s="60">
        <v>-427151576</v>
      </c>
      <c r="R45" s="60">
        <v>-427151576</v>
      </c>
      <c r="S45" s="60"/>
      <c r="T45" s="60"/>
      <c r="U45" s="60"/>
      <c r="V45" s="60"/>
      <c r="W45" s="60">
        <v>-427151576</v>
      </c>
      <c r="X45" s="60">
        <v>-33231750</v>
      </c>
      <c r="Y45" s="60">
        <v>-393919826</v>
      </c>
      <c r="Z45" s="139">
        <v>1185.37</v>
      </c>
      <c r="AA45" s="62">
        <v>-44309000</v>
      </c>
    </row>
    <row r="46" spans="1:27" ht="12.75">
      <c r="A46" s="249" t="s">
        <v>171</v>
      </c>
      <c r="B46" s="182"/>
      <c r="C46" s="155">
        <v>438218305</v>
      </c>
      <c r="D46" s="155"/>
      <c r="E46" s="59">
        <v>464949621</v>
      </c>
      <c r="F46" s="60">
        <v>464950000</v>
      </c>
      <c r="G46" s="60"/>
      <c r="H46" s="60">
        <v>437070375</v>
      </c>
      <c r="I46" s="60">
        <v>437070375</v>
      </c>
      <c r="J46" s="60">
        <v>437070375</v>
      </c>
      <c r="K46" s="60">
        <v>437070375</v>
      </c>
      <c r="L46" s="60">
        <v>437070375</v>
      </c>
      <c r="M46" s="60">
        <v>437070375</v>
      </c>
      <c r="N46" s="60">
        <v>437070375</v>
      </c>
      <c r="O46" s="60">
        <v>437070375</v>
      </c>
      <c r="P46" s="60">
        <v>437070375</v>
      </c>
      <c r="Q46" s="60">
        <v>437070375</v>
      </c>
      <c r="R46" s="60">
        <v>437070375</v>
      </c>
      <c r="S46" s="60"/>
      <c r="T46" s="60"/>
      <c r="U46" s="60"/>
      <c r="V46" s="60"/>
      <c r="W46" s="60">
        <v>437070375</v>
      </c>
      <c r="X46" s="60">
        <v>348712500</v>
      </c>
      <c r="Y46" s="60">
        <v>88357875</v>
      </c>
      <c r="Z46" s="139">
        <v>25.34</v>
      </c>
      <c r="AA46" s="62">
        <v>464950000</v>
      </c>
    </row>
    <row r="47" spans="1:27" ht="12.75">
      <c r="A47" s="249" t="s">
        <v>172</v>
      </c>
      <c r="B47" s="182"/>
      <c r="C47" s="155"/>
      <c r="D47" s="155"/>
      <c r="E47" s="59"/>
      <c r="F47" s="60">
        <v>476941000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357705750</v>
      </c>
      <c r="Y47" s="60">
        <v>-357705750</v>
      </c>
      <c r="Z47" s="139">
        <v>-100</v>
      </c>
      <c r="AA47" s="62">
        <v>476941000</v>
      </c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829504655</v>
      </c>
      <c r="D48" s="217">
        <f>SUM(D45:D47)</f>
        <v>0</v>
      </c>
      <c r="E48" s="264">
        <f t="shared" si="7"/>
        <v>894455568</v>
      </c>
      <c r="F48" s="219">
        <f t="shared" si="7"/>
        <v>897582000</v>
      </c>
      <c r="G48" s="219">
        <f t="shared" si="7"/>
        <v>1063978429</v>
      </c>
      <c r="H48" s="219">
        <f t="shared" si="7"/>
        <v>952761379</v>
      </c>
      <c r="I48" s="219">
        <f t="shared" si="7"/>
        <v>934379192</v>
      </c>
      <c r="J48" s="219">
        <f t="shared" si="7"/>
        <v>934379192</v>
      </c>
      <c r="K48" s="219">
        <f t="shared" si="7"/>
        <v>993170502</v>
      </c>
      <c r="L48" s="219">
        <f t="shared" si="7"/>
        <v>982601335</v>
      </c>
      <c r="M48" s="219">
        <f t="shared" si="7"/>
        <v>938593368</v>
      </c>
      <c r="N48" s="219">
        <f t="shared" si="7"/>
        <v>938593368</v>
      </c>
      <c r="O48" s="219">
        <f t="shared" si="7"/>
        <v>941700348</v>
      </c>
      <c r="P48" s="219">
        <f t="shared" si="7"/>
        <v>944141905</v>
      </c>
      <c r="Q48" s="219">
        <f t="shared" si="7"/>
        <v>9918799</v>
      </c>
      <c r="R48" s="219">
        <f t="shared" si="7"/>
        <v>9918799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9918799</v>
      </c>
      <c r="X48" s="219">
        <f t="shared" si="7"/>
        <v>673186500</v>
      </c>
      <c r="Y48" s="219">
        <f t="shared" si="7"/>
        <v>-663267701</v>
      </c>
      <c r="Z48" s="265">
        <f>+IF(X48&lt;&gt;0,+(Y48/X48)*100,0)</f>
        <v>-98.52658973404844</v>
      </c>
      <c r="AA48" s="232">
        <f>SUM(AA45:AA47)</f>
        <v>897582000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18842130</v>
      </c>
      <c r="D6" s="155"/>
      <c r="E6" s="59">
        <v>13629996</v>
      </c>
      <c r="F6" s="60">
        <v>19472068</v>
      </c>
      <c r="G6" s="60">
        <v>289741</v>
      </c>
      <c r="H6" s="60">
        <v>116637</v>
      </c>
      <c r="I6" s="60">
        <v>354394</v>
      </c>
      <c r="J6" s="60">
        <v>760772</v>
      </c>
      <c r="K6" s="60">
        <v>444422</v>
      </c>
      <c r="L6" s="60">
        <v>419750</v>
      </c>
      <c r="M6" s="60">
        <v>2106390</v>
      </c>
      <c r="N6" s="60">
        <v>2970562</v>
      </c>
      <c r="O6" s="60">
        <v>267470</v>
      </c>
      <c r="P6" s="60">
        <v>349934</v>
      </c>
      <c r="Q6" s="60">
        <v>384969</v>
      </c>
      <c r="R6" s="60">
        <v>1002373</v>
      </c>
      <c r="S6" s="60"/>
      <c r="T6" s="60"/>
      <c r="U6" s="60"/>
      <c r="V6" s="60"/>
      <c r="W6" s="60">
        <v>4733707</v>
      </c>
      <c r="X6" s="60">
        <v>14604043</v>
      </c>
      <c r="Y6" s="60">
        <v>-9870336</v>
      </c>
      <c r="Z6" s="140">
        <v>-67.59</v>
      </c>
      <c r="AA6" s="62">
        <v>19472068</v>
      </c>
    </row>
    <row r="7" spans="1:27" ht="12.75">
      <c r="A7" s="249" t="s">
        <v>32</v>
      </c>
      <c r="B7" s="182"/>
      <c r="C7" s="155">
        <v>21391594</v>
      </c>
      <c r="D7" s="155"/>
      <c r="E7" s="59">
        <v>4100004</v>
      </c>
      <c r="F7" s="60">
        <v>4101328</v>
      </c>
      <c r="G7" s="60">
        <v>29337</v>
      </c>
      <c r="H7" s="60">
        <v>4335</v>
      </c>
      <c r="I7" s="60">
        <v>39693</v>
      </c>
      <c r="J7" s="60">
        <v>73365</v>
      </c>
      <c r="K7" s="60">
        <v>74088</v>
      </c>
      <c r="L7" s="60">
        <v>79846</v>
      </c>
      <c r="M7" s="60">
        <v>77649</v>
      </c>
      <c r="N7" s="60">
        <v>231583</v>
      </c>
      <c r="O7" s="60">
        <v>54191</v>
      </c>
      <c r="P7" s="60">
        <v>85916</v>
      </c>
      <c r="Q7" s="60">
        <v>53684</v>
      </c>
      <c r="R7" s="60">
        <v>193791</v>
      </c>
      <c r="S7" s="60"/>
      <c r="T7" s="60"/>
      <c r="U7" s="60"/>
      <c r="V7" s="60"/>
      <c r="W7" s="60">
        <v>498739</v>
      </c>
      <c r="X7" s="60">
        <v>3076330</v>
      </c>
      <c r="Y7" s="60">
        <v>-2577591</v>
      </c>
      <c r="Z7" s="140">
        <v>-83.79</v>
      </c>
      <c r="AA7" s="62">
        <v>4101328</v>
      </c>
    </row>
    <row r="8" spans="1:27" ht="12.75">
      <c r="A8" s="249" t="s">
        <v>178</v>
      </c>
      <c r="B8" s="182"/>
      <c r="C8" s="155">
        <v>11333662</v>
      </c>
      <c r="D8" s="155"/>
      <c r="E8" s="59">
        <v>12318012</v>
      </c>
      <c r="F8" s="60">
        <v>17702012</v>
      </c>
      <c r="G8" s="60">
        <v>1078196</v>
      </c>
      <c r="H8" s="60">
        <v>481120</v>
      </c>
      <c r="I8" s="60">
        <v>110936</v>
      </c>
      <c r="J8" s="60">
        <v>1670252</v>
      </c>
      <c r="K8" s="60">
        <v>191193</v>
      </c>
      <c r="L8" s="60">
        <v>579240</v>
      </c>
      <c r="M8" s="60">
        <v>576338</v>
      </c>
      <c r="N8" s="60">
        <v>1346771</v>
      </c>
      <c r="O8" s="60">
        <v>706139</v>
      </c>
      <c r="P8" s="60">
        <v>1251889</v>
      </c>
      <c r="Q8" s="60">
        <v>444668</v>
      </c>
      <c r="R8" s="60">
        <v>2402696</v>
      </c>
      <c r="S8" s="60"/>
      <c r="T8" s="60"/>
      <c r="U8" s="60"/>
      <c r="V8" s="60"/>
      <c r="W8" s="60">
        <v>5419719</v>
      </c>
      <c r="X8" s="60">
        <v>13359758</v>
      </c>
      <c r="Y8" s="60">
        <v>-7940039</v>
      </c>
      <c r="Z8" s="140">
        <v>-59.43</v>
      </c>
      <c r="AA8" s="62">
        <v>17702012</v>
      </c>
    </row>
    <row r="9" spans="1:27" ht="12.75">
      <c r="A9" s="249" t="s">
        <v>179</v>
      </c>
      <c r="B9" s="182"/>
      <c r="C9" s="155">
        <v>224669055</v>
      </c>
      <c r="D9" s="155"/>
      <c r="E9" s="59">
        <v>231061992</v>
      </c>
      <c r="F9" s="60">
        <v>229971000</v>
      </c>
      <c r="G9" s="60">
        <v>96338000</v>
      </c>
      <c r="H9" s="60">
        <v>579000</v>
      </c>
      <c r="I9" s="60"/>
      <c r="J9" s="60">
        <v>96917000</v>
      </c>
      <c r="K9" s="60"/>
      <c r="L9" s="60">
        <v>1042000</v>
      </c>
      <c r="M9" s="60">
        <v>75709000</v>
      </c>
      <c r="N9" s="60">
        <v>76751000</v>
      </c>
      <c r="O9" s="60"/>
      <c r="P9" s="60">
        <v>843320</v>
      </c>
      <c r="Q9" s="60">
        <v>56782000</v>
      </c>
      <c r="R9" s="60">
        <v>57625320</v>
      </c>
      <c r="S9" s="60"/>
      <c r="T9" s="60"/>
      <c r="U9" s="60"/>
      <c r="V9" s="60"/>
      <c r="W9" s="60">
        <v>231293320</v>
      </c>
      <c r="X9" s="60">
        <v>172402500</v>
      </c>
      <c r="Y9" s="60">
        <v>58890820</v>
      </c>
      <c r="Z9" s="140">
        <v>34.16</v>
      </c>
      <c r="AA9" s="62">
        <v>229971000</v>
      </c>
    </row>
    <row r="10" spans="1:27" ht="12.75">
      <c r="A10" s="249" t="s">
        <v>180</v>
      </c>
      <c r="B10" s="182"/>
      <c r="C10" s="155">
        <v>62785503</v>
      </c>
      <c r="D10" s="155"/>
      <c r="E10" s="59">
        <v>68775996</v>
      </c>
      <c r="F10" s="60">
        <v>70861000</v>
      </c>
      <c r="G10" s="60">
        <v>20683000</v>
      </c>
      <c r="H10" s="60"/>
      <c r="I10" s="60"/>
      <c r="J10" s="60">
        <v>20683000</v>
      </c>
      <c r="K10" s="60">
        <v>3000000</v>
      </c>
      <c r="L10" s="60"/>
      <c r="M10" s="60"/>
      <c r="N10" s="60">
        <v>3000000</v>
      </c>
      <c r="O10" s="60"/>
      <c r="P10" s="60">
        <v>1000000</v>
      </c>
      <c r="Q10" s="60">
        <v>20010000</v>
      </c>
      <c r="R10" s="60">
        <v>21010000</v>
      </c>
      <c r="S10" s="60"/>
      <c r="T10" s="60"/>
      <c r="U10" s="60"/>
      <c r="V10" s="60"/>
      <c r="W10" s="60">
        <v>44693000</v>
      </c>
      <c r="X10" s="60">
        <v>52885375</v>
      </c>
      <c r="Y10" s="60">
        <v>-8192375</v>
      </c>
      <c r="Z10" s="140">
        <v>-15.49</v>
      </c>
      <c r="AA10" s="62">
        <v>70861000</v>
      </c>
    </row>
    <row r="11" spans="1:27" ht="12.75">
      <c r="A11" s="249" t="s">
        <v>181</v>
      </c>
      <c r="B11" s="182"/>
      <c r="C11" s="155">
        <v>3817824</v>
      </c>
      <c r="D11" s="155"/>
      <c r="E11" s="59">
        <v>11043996</v>
      </c>
      <c r="F11" s="60">
        <v>11046664</v>
      </c>
      <c r="G11" s="60"/>
      <c r="H11" s="60">
        <v>458302</v>
      </c>
      <c r="I11" s="60">
        <v>303720</v>
      </c>
      <c r="J11" s="60">
        <v>762022</v>
      </c>
      <c r="K11" s="60">
        <v>179718</v>
      </c>
      <c r="L11" s="60">
        <v>115041</v>
      </c>
      <c r="M11" s="60">
        <v>200986</v>
      </c>
      <c r="N11" s="60">
        <v>495745</v>
      </c>
      <c r="O11" s="60">
        <v>144396</v>
      </c>
      <c r="P11" s="60">
        <v>134434</v>
      </c>
      <c r="Q11" s="60">
        <v>274806</v>
      </c>
      <c r="R11" s="60">
        <v>553636</v>
      </c>
      <c r="S11" s="60"/>
      <c r="T11" s="60"/>
      <c r="U11" s="60"/>
      <c r="V11" s="60"/>
      <c r="W11" s="60">
        <v>1811403</v>
      </c>
      <c r="X11" s="60">
        <v>8285665</v>
      </c>
      <c r="Y11" s="60">
        <v>-6474262</v>
      </c>
      <c r="Z11" s="140">
        <v>-78.14</v>
      </c>
      <c r="AA11" s="62">
        <v>11046664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-292379829</v>
      </c>
      <c r="D14" s="155"/>
      <c r="E14" s="59">
        <v>-272094000</v>
      </c>
      <c r="F14" s="60">
        <v>-268159480</v>
      </c>
      <c r="G14" s="60">
        <v>-32563256</v>
      </c>
      <c r="H14" s="60">
        <v>-28118546</v>
      </c>
      <c r="I14" s="60">
        <v>-37725078</v>
      </c>
      <c r="J14" s="60">
        <v>-98406880</v>
      </c>
      <c r="K14" s="60">
        <v>-25468846</v>
      </c>
      <c r="L14" s="60">
        <v>-23535860</v>
      </c>
      <c r="M14" s="60">
        <v>-30940367</v>
      </c>
      <c r="N14" s="60">
        <v>-79945073</v>
      </c>
      <c r="O14" s="60">
        <v>-23494220</v>
      </c>
      <c r="P14" s="60">
        <v>-18422971</v>
      </c>
      <c r="Q14" s="60">
        <v>-21497262</v>
      </c>
      <c r="R14" s="60">
        <v>-63414453</v>
      </c>
      <c r="S14" s="60"/>
      <c r="T14" s="60"/>
      <c r="U14" s="60"/>
      <c r="V14" s="60"/>
      <c r="W14" s="60">
        <v>-241766406</v>
      </c>
      <c r="X14" s="60">
        <v>-200740426</v>
      </c>
      <c r="Y14" s="60">
        <v>-41025980</v>
      </c>
      <c r="Z14" s="140">
        <v>20.44</v>
      </c>
      <c r="AA14" s="62">
        <v>-268159480</v>
      </c>
    </row>
    <row r="15" spans="1:27" ht="12.75">
      <c r="A15" s="249" t="s">
        <v>40</v>
      </c>
      <c r="B15" s="182"/>
      <c r="C15" s="155">
        <v>-45517</v>
      </c>
      <c r="D15" s="155"/>
      <c r="E15" s="59">
        <v>-939996</v>
      </c>
      <c r="F15" s="60">
        <v>-938664</v>
      </c>
      <c r="G15" s="60">
        <v>-1289</v>
      </c>
      <c r="H15" s="60">
        <v>-639</v>
      </c>
      <c r="I15" s="60">
        <v>-514</v>
      </c>
      <c r="J15" s="60">
        <v>-2442</v>
      </c>
      <c r="K15" s="60">
        <v>-374</v>
      </c>
      <c r="L15" s="60">
        <v>-295</v>
      </c>
      <c r="M15" s="60">
        <v>-126</v>
      </c>
      <c r="N15" s="60">
        <v>-795</v>
      </c>
      <c r="O15" s="60"/>
      <c r="P15" s="60"/>
      <c r="Q15" s="60"/>
      <c r="R15" s="60"/>
      <c r="S15" s="60"/>
      <c r="T15" s="60"/>
      <c r="U15" s="60"/>
      <c r="V15" s="60"/>
      <c r="W15" s="60">
        <v>-3237</v>
      </c>
      <c r="X15" s="60">
        <v>-703665</v>
      </c>
      <c r="Y15" s="60">
        <v>700428</v>
      </c>
      <c r="Z15" s="140">
        <v>-99.54</v>
      </c>
      <c r="AA15" s="62">
        <v>-938664</v>
      </c>
    </row>
    <row r="16" spans="1:27" ht="12.75">
      <c r="A16" s="249" t="s">
        <v>42</v>
      </c>
      <c r="B16" s="182"/>
      <c r="C16" s="155">
        <v>-5472219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44942203</v>
      </c>
      <c r="D17" s="168">
        <f t="shared" si="0"/>
        <v>0</v>
      </c>
      <c r="E17" s="72">
        <f t="shared" si="0"/>
        <v>67896000</v>
      </c>
      <c r="F17" s="73">
        <f t="shared" si="0"/>
        <v>84055928</v>
      </c>
      <c r="G17" s="73">
        <f t="shared" si="0"/>
        <v>85853729</v>
      </c>
      <c r="H17" s="73">
        <f t="shared" si="0"/>
        <v>-26479791</v>
      </c>
      <c r="I17" s="73">
        <f t="shared" si="0"/>
        <v>-36916849</v>
      </c>
      <c r="J17" s="73">
        <f t="shared" si="0"/>
        <v>22457089</v>
      </c>
      <c r="K17" s="73">
        <f t="shared" si="0"/>
        <v>-21579799</v>
      </c>
      <c r="L17" s="73">
        <f t="shared" si="0"/>
        <v>-21300278</v>
      </c>
      <c r="M17" s="73">
        <f t="shared" si="0"/>
        <v>47729870</v>
      </c>
      <c r="N17" s="73">
        <f t="shared" si="0"/>
        <v>4849793</v>
      </c>
      <c r="O17" s="73">
        <f t="shared" si="0"/>
        <v>-22322024</v>
      </c>
      <c r="P17" s="73">
        <f t="shared" si="0"/>
        <v>-14757478</v>
      </c>
      <c r="Q17" s="73">
        <f t="shared" si="0"/>
        <v>56452865</v>
      </c>
      <c r="R17" s="73">
        <f t="shared" si="0"/>
        <v>19373363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46680245</v>
      </c>
      <c r="X17" s="73">
        <f t="shared" si="0"/>
        <v>63169580</v>
      </c>
      <c r="Y17" s="73">
        <f t="shared" si="0"/>
        <v>-16489335</v>
      </c>
      <c r="Z17" s="170">
        <f>+IF(X17&lt;&gt;0,+(Y17/X17)*100,0)</f>
        <v>-26.1032842073669</v>
      </c>
      <c r="AA17" s="74">
        <f>SUM(AA6:AA16)</f>
        <v>84055928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200635</v>
      </c>
      <c r="D21" s="155"/>
      <c r="E21" s="59">
        <v>1099992</v>
      </c>
      <c r="F21" s="60">
        <v>534672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472170</v>
      </c>
      <c r="Y21" s="159">
        <v>-472170</v>
      </c>
      <c r="Z21" s="141">
        <v>-100</v>
      </c>
      <c r="AA21" s="225">
        <v>534672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-56569535</v>
      </c>
      <c r="D26" s="155"/>
      <c r="E26" s="59">
        <v>-68775996</v>
      </c>
      <c r="F26" s="60"/>
      <c r="G26" s="60"/>
      <c r="H26" s="60">
        <v>-1124432</v>
      </c>
      <c r="I26" s="60">
        <v>-2743360</v>
      </c>
      <c r="J26" s="60">
        <v>-3867792</v>
      </c>
      <c r="K26" s="60">
        <v>-2314501</v>
      </c>
      <c r="L26" s="60">
        <v>-787018</v>
      </c>
      <c r="M26" s="60">
        <v>-375260</v>
      </c>
      <c r="N26" s="60">
        <v>-3476779</v>
      </c>
      <c r="O26" s="60">
        <v>-98391</v>
      </c>
      <c r="P26" s="60"/>
      <c r="Q26" s="60">
        <v>-2442859</v>
      </c>
      <c r="R26" s="60">
        <v>-2541250</v>
      </c>
      <c r="S26" s="60"/>
      <c r="T26" s="60"/>
      <c r="U26" s="60"/>
      <c r="V26" s="60"/>
      <c r="W26" s="60">
        <v>-9885821</v>
      </c>
      <c r="X26" s="60"/>
      <c r="Y26" s="60">
        <v>-9885821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-56368900</v>
      </c>
      <c r="D27" s="168">
        <f>SUM(D21:D26)</f>
        <v>0</v>
      </c>
      <c r="E27" s="72">
        <f t="shared" si="1"/>
        <v>-67676004</v>
      </c>
      <c r="F27" s="73">
        <f t="shared" si="1"/>
        <v>534672</v>
      </c>
      <c r="G27" s="73">
        <f t="shared" si="1"/>
        <v>0</v>
      </c>
      <c r="H27" s="73">
        <f t="shared" si="1"/>
        <v>-1124432</v>
      </c>
      <c r="I27" s="73">
        <f t="shared" si="1"/>
        <v>-2743360</v>
      </c>
      <c r="J27" s="73">
        <f t="shared" si="1"/>
        <v>-3867792</v>
      </c>
      <c r="K27" s="73">
        <f t="shared" si="1"/>
        <v>-2314501</v>
      </c>
      <c r="L27" s="73">
        <f t="shared" si="1"/>
        <v>-787018</v>
      </c>
      <c r="M27" s="73">
        <f t="shared" si="1"/>
        <v>-375260</v>
      </c>
      <c r="N27" s="73">
        <f t="shared" si="1"/>
        <v>-3476779</v>
      </c>
      <c r="O27" s="73">
        <f t="shared" si="1"/>
        <v>-98391</v>
      </c>
      <c r="P27" s="73">
        <f t="shared" si="1"/>
        <v>0</v>
      </c>
      <c r="Q27" s="73">
        <f t="shared" si="1"/>
        <v>-2442859</v>
      </c>
      <c r="R27" s="73">
        <f t="shared" si="1"/>
        <v>-2541250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-9885821</v>
      </c>
      <c r="X27" s="73">
        <f t="shared" si="1"/>
        <v>472170</v>
      </c>
      <c r="Y27" s="73">
        <f t="shared" si="1"/>
        <v>-10357991</v>
      </c>
      <c r="Z27" s="170">
        <f>+IF(X27&lt;&gt;0,+(Y27/X27)*100,0)</f>
        <v>-2193.699515005189</v>
      </c>
      <c r="AA27" s="74">
        <f>SUM(AA21:AA26)</f>
        <v>534672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-387258</v>
      </c>
      <c r="D35" s="155"/>
      <c r="E35" s="59">
        <v>-219996</v>
      </c>
      <c r="F35" s="60"/>
      <c r="G35" s="60"/>
      <c r="H35" s="60">
        <v>-16228</v>
      </c>
      <c r="I35" s="60">
        <v>-16228</v>
      </c>
      <c r="J35" s="60">
        <v>-32456</v>
      </c>
      <c r="K35" s="60">
        <v>-16228</v>
      </c>
      <c r="L35" s="60">
        <v>-16228</v>
      </c>
      <c r="M35" s="60">
        <v>-16228</v>
      </c>
      <c r="N35" s="60">
        <v>-48684</v>
      </c>
      <c r="O35" s="60"/>
      <c r="P35" s="60"/>
      <c r="Q35" s="60"/>
      <c r="R35" s="60"/>
      <c r="S35" s="60"/>
      <c r="T35" s="60"/>
      <c r="U35" s="60"/>
      <c r="V35" s="60"/>
      <c r="W35" s="60">
        <v>-81140</v>
      </c>
      <c r="X35" s="60"/>
      <c r="Y35" s="60">
        <v>-81140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-387258</v>
      </c>
      <c r="D36" s="168">
        <f>SUM(D31:D35)</f>
        <v>0</v>
      </c>
      <c r="E36" s="72">
        <f t="shared" si="2"/>
        <v>-219996</v>
      </c>
      <c r="F36" s="73">
        <f t="shared" si="2"/>
        <v>0</v>
      </c>
      <c r="G36" s="73">
        <f t="shared" si="2"/>
        <v>0</v>
      </c>
      <c r="H36" s="73">
        <f t="shared" si="2"/>
        <v>-16228</v>
      </c>
      <c r="I36" s="73">
        <f t="shared" si="2"/>
        <v>-16228</v>
      </c>
      <c r="J36" s="73">
        <f t="shared" si="2"/>
        <v>-32456</v>
      </c>
      <c r="K36" s="73">
        <f t="shared" si="2"/>
        <v>-16228</v>
      </c>
      <c r="L36" s="73">
        <f t="shared" si="2"/>
        <v>-16228</v>
      </c>
      <c r="M36" s="73">
        <f t="shared" si="2"/>
        <v>-16228</v>
      </c>
      <c r="N36" s="73">
        <f t="shared" si="2"/>
        <v>-48684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-81140</v>
      </c>
      <c r="X36" s="73">
        <f t="shared" si="2"/>
        <v>0</v>
      </c>
      <c r="Y36" s="73">
        <f t="shared" si="2"/>
        <v>-81140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-11813955</v>
      </c>
      <c r="D38" s="153">
        <f>+D17+D27+D36</f>
        <v>0</v>
      </c>
      <c r="E38" s="99">
        <f t="shared" si="3"/>
        <v>0</v>
      </c>
      <c r="F38" s="100">
        <f t="shared" si="3"/>
        <v>84590600</v>
      </c>
      <c r="G38" s="100">
        <f t="shared" si="3"/>
        <v>85853729</v>
      </c>
      <c r="H38" s="100">
        <f t="shared" si="3"/>
        <v>-27620451</v>
      </c>
      <c r="I38" s="100">
        <f t="shared" si="3"/>
        <v>-39676437</v>
      </c>
      <c r="J38" s="100">
        <f t="shared" si="3"/>
        <v>18556841</v>
      </c>
      <c r="K38" s="100">
        <f t="shared" si="3"/>
        <v>-23910528</v>
      </c>
      <c r="L38" s="100">
        <f t="shared" si="3"/>
        <v>-22103524</v>
      </c>
      <c r="M38" s="100">
        <f t="shared" si="3"/>
        <v>47338382</v>
      </c>
      <c r="N38" s="100">
        <f t="shared" si="3"/>
        <v>1324330</v>
      </c>
      <c r="O38" s="100">
        <f t="shared" si="3"/>
        <v>-22420415</v>
      </c>
      <c r="P38" s="100">
        <f t="shared" si="3"/>
        <v>-14757478</v>
      </c>
      <c r="Q38" s="100">
        <f t="shared" si="3"/>
        <v>54010006</v>
      </c>
      <c r="R38" s="100">
        <f t="shared" si="3"/>
        <v>16832113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36713284</v>
      </c>
      <c r="X38" s="100">
        <f t="shared" si="3"/>
        <v>63641750</v>
      </c>
      <c r="Y38" s="100">
        <f t="shared" si="3"/>
        <v>-26928466</v>
      </c>
      <c r="Z38" s="137">
        <f>+IF(X38&lt;&gt;0,+(Y38/X38)*100,0)</f>
        <v>-42.3125793995294</v>
      </c>
      <c r="AA38" s="102">
        <f>+AA17+AA27+AA36</f>
        <v>84590600</v>
      </c>
    </row>
    <row r="39" spans="1:27" ht="12.75">
      <c r="A39" s="249" t="s">
        <v>200</v>
      </c>
      <c r="B39" s="182"/>
      <c r="C39" s="153">
        <v>22042686</v>
      </c>
      <c r="D39" s="153"/>
      <c r="E39" s="99"/>
      <c r="F39" s="100"/>
      <c r="G39" s="100"/>
      <c r="H39" s="100">
        <v>85853729</v>
      </c>
      <c r="I39" s="100">
        <v>58233278</v>
      </c>
      <c r="J39" s="100"/>
      <c r="K39" s="100">
        <v>18556841</v>
      </c>
      <c r="L39" s="100">
        <v>-5353687</v>
      </c>
      <c r="M39" s="100">
        <v>-27457211</v>
      </c>
      <c r="N39" s="100">
        <v>18556841</v>
      </c>
      <c r="O39" s="100">
        <v>19881171</v>
      </c>
      <c r="P39" s="100">
        <v>-2539244</v>
      </c>
      <c r="Q39" s="100">
        <v>-17296722</v>
      </c>
      <c r="R39" s="100">
        <v>19881171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10228731</v>
      </c>
      <c r="D40" s="257"/>
      <c r="E40" s="258"/>
      <c r="F40" s="259">
        <v>84590600</v>
      </c>
      <c r="G40" s="259">
        <v>85853729</v>
      </c>
      <c r="H40" s="259">
        <v>58233278</v>
      </c>
      <c r="I40" s="259">
        <v>18556841</v>
      </c>
      <c r="J40" s="259">
        <v>18556841</v>
      </c>
      <c r="K40" s="259">
        <v>-5353687</v>
      </c>
      <c r="L40" s="259">
        <v>-27457211</v>
      </c>
      <c r="M40" s="259">
        <v>19881171</v>
      </c>
      <c r="N40" s="259">
        <v>19881171</v>
      </c>
      <c r="O40" s="259">
        <v>-2539244</v>
      </c>
      <c r="P40" s="259">
        <v>-17296722</v>
      </c>
      <c r="Q40" s="259">
        <v>36713284</v>
      </c>
      <c r="R40" s="259">
        <v>36713284</v>
      </c>
      <c r="S40" s="259"/>
      <c r="T40" s="259"/>
      <c r="U40" s="259"/>
      <c r="V40" s="259"/>
      <c r="W40" s="259">
        <v>36713284</v>
      </c>
      <c r="X40" s="259">
        <v>63641750</v>
      </c>
      <c r="Y40" s="259">
        <v>-26928466</v>
      </c>
      <c r="Z40" s="260">
        <v>-42.31</v>
      </c>
      <c r="AA40" s="261">
        <v>84590600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1379193</v>
      </c>
      <c r="D5" s="200">
        <f t="shared" si="0"/>
        <v>0</v>
      </c>
      <c r="E5" s="106">
        <f t="shared" si="0"/>
        <v>68776000</v>
      </c>
      <c r="F5" s="106">
        <f t="shared" si="0"/>
        <v>30799732</v>
      </c>
      <c r="G5" s="106">
        <f t="shared" si="0"/>
        <v>35703</v>
      </c>
      <c r="H5" s="106">
        <f t="shared" si="0"/>
        <v>0</v>
      </c>
      <c r="I5" s="106">
        <f t="shared" si="0"/>
        <v>281670</v>
      </c>
      <c r="J5" s="106">
        <f t="shared" si="0"/>
        <v>317373</v>
      </c>
      <c r="K5" s="106">
        <f t="shared" si="0"/>
        <v>0</v>
      </c>
      <c r="L5" s="106">
        <f t="shared" si="0"/>
        <v>0</v>
      </c>
      <c r="M5" s="106">
        <f t="shared" si="0"/>
        <v>375260</v>
      </c>
      <c r="N5" s="106">
        <f t="shared" si="0"/>
        <v>375260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692633</v>
      </c>
      <c r="X5" s="106">
        <f t="shared" si="0"/>
        <v>23099799</v>
      </c>
      <c r="Y5" s="106">
        <f t="shared" si="0"/>
        <v>-22407166</v>
      </c>
      <c r="Z5" s="201">
        <f>+IF(X5&lt;&gt;0,+(Y5/X5)*100,0)</f>
        <v>-97.00156265428976</v>
      </c>
      <c r="AA5" s="199">
        <f>SUM(AA11:AA18)</f>
        <v>30799732</v>
      </c>
    </row>
    <row r="6" spans="1:27" ht="12.75">
      <c r="A6" s="291" t="s">
        <v>205</v>
      </c>
      <c r="B6" s="142"/>
      <c r="C6" s="62"/>
      <c r="D6" s="156"/>
      <c r="E6" s="60">
        <v>54645000</v>
      </c>
      <c r="F6" s="60">
        <v>720086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540065</v>
      </c>
      <c r="Y6" s="60">
        <v>-540065</v>
      </c>
      <c r="Z6" s="140">
        <v>-100</v>
      </c>
      <c r="AA6" s="155">
        <v>720086</v>
      </c>
    </row>
    <row r="7" spans="1:27" ht="12.75">
      <c r="A7" s="291" t="s">
        <v>206</v>
      </c>
      <c r="B7" s="142"/>
      <c r="C7" s="62"/>
      <c r="D7" s="156"/>
      <c r="E7" s="60">
        <v>5400000</v>
      </c>
      <c r="F7" s="60">
        <v>5272411</v>
      </c>
      <c r="G7" s="60"/>
      <c r="H7" s="60"/>
      <c r="I7" s="60"/>
      <c r="J7" s="60"/>
      <c r="K7" s="60"/>
      <c r="L7" s="60"/>
      <c r="M7" s="60">
        <v>375260</v>
      </c>
      <c r="N7" s="60">
        <v>375260</v>
      </c>
      <c r="O7" s="60"/>
      <c r="P7" s="60"/>
      <c r="Q7" s="60"/>
      <c r="R7" s="60"/>
      <c r="S7" s="60"/>
      <c r="T7" s="60"/>
      <c r="U7" s="60"/>
      <c r="V7" s="60"/>
      <c r="W7" s="60">
        <v>375260</v>
      </c>
      <c r="X7" s="60">
        <v>3954308</v>
      </c>
      <c r="Y7" s="60">
        <v>-3579048</v>
      </c>
      <c r="Z7" s="140">
        <v>-90.51</v>
      </c>
      <c r="AA7" s="155">
        <v>5272411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>
        <v>6232672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4674504</v>
      </c>
      <c r="Y10" s="60">
        <v>-4674504</v>
      </c>
      <c r="Z10" s="140">
        <v>-100</v>
      </c>
      <c r="AA10" s="155">
        <v>6232672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60045000</v>
      </c>
      <c r="F11" s="295">
        <f t="shared" si="1"/>
        <v>12225169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375260</v>
      </c>
      <c r="N11" s="295">
        <f t="shared" si="1"/>
        <v>375260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375260</v>
      </c>
      <c r="X11" s="295">
        <f t="shared" si="1"/>
        <v>9168877</v>
      </c>
      <c r="Y11" s="295">
        <f t="shared" si="1"/>
        <v>-8793617</v>
      </c>
      <c r="Z11" s="296">
        <f>+IF(X11&lt;&gt;0,+(Y11/X11)*100,0)</f>
        <v>-95.90724142116859</v>
      </c>
      <c r="AA11" s="297">
        <f>SUM(AA6:AA10)</f>
        <v>12225169</v>
      </c>
    </row>
    <row r="12" spans="1:27" ht="12.75">
      <c r="A12" s="298" t="s">
        <v>211</v>
      </c>
      <c r="B12" s="136"/>
      <c r="C12" s="62">
        <v>28000</v>
      </c>
      <c r="D12" s="156"/>
      <c r="E12" s="60">
        <v>8014000</v>
      </c>
      <c r="F12" s="60">
        <v>14472023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10854017</v>
      </c>
      <c r="Y12" s="60">
        <v>-10854017</v>
      </c>
      <c r="Z12" s="140">
        <v>-100</v>
      </c>
      <c r="AA12" s="155">
        <v>14472023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1351193</v>
      </c>
      <c r="D15" s="156"/>
      <c r="E15" s="60">
        <v>717000</v>
      </c>
      <c r="F15" s="60">
        <v>4102540</v>
      </c>
      <c r="G15" s="60">
        <v>35703</v>
      </c>
      <c r="H15" s="60"/>
      <c r="I15" s="60">
        <v>281670</v>
      </c>
      <c r="J15" s="60">
        <v>317373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317373</v>
      </c>
      <c r="X15" s="60">
        <v>3076905</v>
      </c>
      <c r="Y15" s="60">
        <v>-2759532</v>
      </c>
      <c r="Z15" s="140">
        <v>-89.69</v>
      </c>
      <c r="AA15" s="155">
        <v>4102540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55190342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2461690</v>
      </c>
      <c r="J20" s="100">
        <f t="shared" si="2"/>
        <v>2461690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98391</v>
      </c>
      <c r="P20" s="100">
        <f t="shared" si="2"/>
        <v>0</v>
      </c>
      <c r="Q20" s="100">
        <f t="shared" si="2"/>
        <v>0</v>
      </c>
      <c r="R20" s="100">
        <f t="shared" si="2"/>
        <v>98391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2560081</v>
      </c>
      <c r="X20" s="100">
        <f t="shared" si="2"/>
        <v>0</v>
      </c>
      <c r="Y20" s="100">
        <f t="shared" si="2"/>
        <v>2560081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>
        <v>55190342</v>
      </c>
      <c r="D21" s="156"/>
      <c r="E21" s="60"/>
      <c r="F21" s="60"/>
      <c r="G21" s="60"/>
      <c r="H21" s="60"/>
      <c r="I21" s="60">
        <v>2414255</v>
      </c>
      <c r="J21" s="60">
        <v>2414255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2414255</v>
      </c>
      <c r="X21" s="60"/>
      <c r="Y21" s="60">
        <v>2414255</v>
      </c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55190342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2414255</v>
      </c>
      <c r="J26" s="295">
        <f t="shared" si="3"/>
        <v>2414255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2414255</v>
      </c>
      <c r="X26" s="295">
        <f t="shared" si="3"/>
        <v>0</v>
      </c>
      <c r="Y26" s="295">
        <f t="shared" si="3"/>
        <v>2414255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>
        <v>47435</v>
      </c>
      <c r="J27" s="60">
        <v>47435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47435</v>
      </c>
      <c r="X27" s="60"/>
      <c r="Y27" s="60">
        <v>47435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>
        <v>98391</v>
      </c>
      <c r="P30" s="60"/>
      <c r="Q30" s="60"/>
      <c r="R30" s="60">
        <v>98391</v>
      </c>
      <c r="S30" s="60"/>
      <c r="T30" s="60"/>
      <c r="U30" s="60"/>
      <c r="V30" s="60"/>
      <c r="W30" s="60">
        <v>98391</v>
      </c>
      <c r="X30" s="60"/>
      <c r="Y30" s="60">
        <v>98391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55190342</v>
      </c>
      <c r="D36" s="156">
        <f t="shared" si="4"/>
        <v>0</v>
      </c>
      <c r="E36" s="60">
        <f t="shared" si="4"/>
        <v>54645000</v>
      </c>
      <c r="F36" s="60">
        <f t="shared" si="4"/>
        <v>720086</v>
      </c>
      <c r="G36" s="60">
        <f t="shared" si="4"/>
        <v>0</v>
      </c>
      <c r="H36" s="60">
        <f t="shared" si="4"/>
        <v>0</v>
      </c>
      <c r="I36" s="60">
        <f t="shared" si="4"/>
        <v>2414255</v>
      </c>
      <c r="J36" s="60">
        <f t="shared" si="4"/>
        <v>2414255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2414255</v>
      </c>
      <c r="X36" s="60">
        <f t="shared" si="4"/>
        <v>540065</v>
      </c>
      <c r="Y36" s="60">
        <f t="shared" si="4"/>
        <v>1874190</v>
      </c>
      <c r="Z36" s="140">
        <f aca="true" t="shared" si="5" ref="Z36:Z49">+IF(X36&lt;&gt;0,+(Y36/X36)*100,0)</f>
        <v>347.03045003842135</v>
      </c>
      <c r="AA36" s="155">
        <f>AA6+AA21</f>
        <v>720086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5400000</v>
      </c>
      <c r="F37" s="60">
        <f t="shared" si="4"/>
        <v>5272411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375260</v>
      </c>
      <c r="N37" s="60">
        <f t="shared" si="4"/>
        <v>375260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375260</v>
      </c>
      <c r="X37" s="60">
        <f t="shared" si="4"/>
        <v>3954308</v>
      </c>
      <c r="Y37" s="60">
        <f t="shared" si="4"/>
        <v>-3579048</v>
      </c>
      <c r="Z37" s="140">
        <f t="shared" si="5"/>
        <v>-90.51009683615945</v>
      </c>
      <c r="AA37" s="155">
        <f>AA7+AA22</f>
        <v>5272411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6232672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4674504</v>
      </c>
      <c r="Y40" s="60">
        <f t="shared" si="4"/>
        <v>-4674504</v>
      </c>
      <c r="Z40" s="140">
        <f t="shared" si="5"/>
        <v>-100</v>
      </c>
      <c r="AA40" s="155">
        <f>AA10+AA25</f>
        <v>6232672</v>
      </c>
    </row>
    <row r="41" spans="1:27" ht="12.75">
      <c r="A41" s="292" t="s">
        <v>210</v>
      </c>
      <c r="B41" s="142"/>
      <c r="C41" s="293">
        <f aca="true" t="shared" si="6" ref="C41:Y41">SUM(C36:C40)</f>
        <v>55190342</v>
      </c>
      <c r="D41" s="294">
        <f t="shared" si="6"/>
        <v>0</v>
      </c>
      <c r="E41" s="295">
        <f t="shared" si="6"/>
        <v>60045000</v>
      </c>
      <c r="F41" s="295">
        <f t="shared" si="6"/>
        <v>12225169</v>
      </c>
      <c r="G41" s="295">
        <f t="shared" si="6"/>
        <v>0</v>
      </c>
      <c r="H41" s="295">
        <f t="shared" si="6"/>
        <v>0</v>
      </c>
      <c r="I41" s="295">
        <f t="shared" si="6"/>
        <v>2414255</v>
      </c>
      <c r="J41" s="295">
        <f t="shared" si="6"/>
        <v>2414255</v>
      </c>
      <c r="K41" s="295">
        <f t="shared" si="6"/>
        <v>0</v>
      </c>
      <c r="L41" s="295">
        <f t="shared" si="6"/>
        <v>0</v>
      </c>
      <c r="M41" s="295">
        <f t="shared" si="6"/>
        <v>375260</v>
      </c>
      <c r="N41" s="295">
        <f t="shared" si="6"/>
        <v>375260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2789515</v>
      </c>
      <c r="X41" s="295">
        <f t="shared" si="6"/>
        <v>9168877</v>
      </c>
      <c r="Y41" s="295">
        <f t="shared" si="6"/>
        <v>-6379362</v>
      </c>
      <c r="Z41" s="296">
        <f t="shared" si="5"/>
        <v>-69.57626326539226</v>
      </c>
      <c r="AA41" s="297">
        <f>SUM(AA36:AA40)</f>
        <v>12225169</v>
      </c>
    </row>
    <row r="42" spans="1:27" ht="12.75">
      <c r="A42" s="298" t="s">
        <v>211</v>
      </c>
      <c r="B42" s="136"/>
      <c r="C42" s="95">
        <f aca="true" t="shared" si="7" ref="C42:Y48">C12+C27</f>
        <v>28000</v>
      </c>
      <c r="D42" s="129">
        <f t="shared" si="7"/>
        <v>0</v>
      </c>
      <c r="E42" s="54">
        <f t="shared" si="7"/>
        <v>8014000</v>
      </c>
      <c r="F42" s="54">
        <f t="shared" si="7"/>
        <v>14472023</v>
      </c>
      <c r="G42" s="54">
        <f t="shared" si="7"/>
        <v>0</v>
      </c>
      <c r="H42" s="54">
        <f t="shared" si="7"/>
        <v>0</v>
      </c>
      <c r="I42" s="54">
        <f t="shared" si="7"/>
        <v>47435</v>
      </c>
      <c r="J42" s="54">
        <f t="shared" si="7"/>
        <v>47435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47435</v>
      </c>
      <c r="X42" s="54">
        <f t="shared" si="7"/>
        <v>10854017</v>
      </c>
      <c r="Y42" s="54">
        <f t="shared" si="7"/>
        <v>-10806582</v>
      </c>
      <c r="Z42" s="184">
        <f t="shared" si="5"/>
        <v>-99.5629728606469</v>
      </c>
      <c r="AA42" s="130">
        <f aca="true" t="shared" si="8" ref="AA42:AA48">AA12+AA27</f>
        <v>14472023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1351193</v>
      </c>
      <c r="D45" s="129">
        <f t="shared" si="7"/>
        <v>0</v>
      </c>
      <c r="E45" s="54">
        <f t="shared" si="7"/>
        <v>717000</v>
      </c>
      <c r="F45" s="54">
        <f t="shared" si="7"/>
        <v>4102540</v>
      </c>
      <c r="G45" s="54">
        <f t="shared" si="7"/>
        <v>35703</v>
      </c>
      <c r="H45" s="54">
        <f t="shared" si="7"/>
        <v>0</v>
      </c>
      <c r="I45" s="54">
        <f t="shared" si="7"/>
        <v>281670</v>
      </c>
      <c r="J45" s="54">
        <f t="shared" si="7"/>
        <v>317373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98391</v>
      </c>
      <c r="P45" s="54">
        <f t="shared" si="7"/>
        <v>0</v>
      </c>
      <c r="Q45" s="54">
        <f t="shared" si="7"/>
        <v>0</v>
      </c>
      <c r="R45" s="54">
        <f t="shared" si="7"/>
        <v>98391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415764</v>
      </c>
      <c r="X45" s="54">
        <f t="shared" si="7"/>
        <v>3076905</v>
      </c>
      <c r="Y45" s="54">
        <f t="shared" si="7"/>
        <v>-2661141</v>
      </c>
      <c r="Z45" s="184">
        <f t="shared" si="5"/>
        <v>-86.48759061459485</v>
      </c>
      <c r="AA45" s="130">
        <f t="shared" si="8"/>
        <v>4102540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56569535</v>
      </c>
      <c r="D49" s="218">
        <f t="shared" si="9"/>
        <v>0</v>
      </c>
      <c r="E49" s="220">
        <f t="shared" si="9"/>
        <v>68776000</v>
      </c>
      <c r="F49" s="220">
        <f t="shared" si="9"/>
        <v>30799732</v>
      </c>
      <c r="G49" s="220">
        <f t="shared" si="9"/>
        <v>35703</v>
      </c>
      <c r="H49" s="220">
        <f t="shared" si="9"/>
        <v>0</v>
      </c>
      <c r="I49" s="220">
        <f t="shared" si="9"/>
        <v>2743360</v>
      </c>
      <c r="J49" s="220">
        <f t="shared" si="9"/>
        <v>2779063</v>
      </c>
      <c r="K49" s="220">
        <f t="shared" si="9"/>
        <v>0</v>
      </c>
      <c r="L49" s="220">
        <f t="shared" si="9"/>
        <v>0</v>
      </c>
      <c r="M49" s="220">
        <f t="shared" si="9"/>
        <v>375260</v>
      </c>
      <c r="N49" s="220">
        <f t="shared" si="9"/>
        <v>375260</v>
      </c>
      <c r="O49" s="220">
        <f t="shared" si="9"/>
        <v>98391</v>
      </c>
      <c r="P49" s="220">
        <f t="shared" si="9"/>
        <v>0</v>
      </c>
      <c r="Q49" s="220">
        <f t="shared" si="9"/>
        <v>0</v>
      </c>
      <c r="R49" s="220">
        <f t="shared" si="9"/>
        <v>98391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3252714</v>
      </c>
      <c r="X49" s="220">
        <f t="shared" si="9"/>
        <v>23099799</v>
      </c>
      <c r="Y49" s="220">
        <f t="shared" si="9"/>
        <v>-19847085</v>
      </c>
      <c r="Z49" s="221">
        <f t="shared" si="5"/>
        <v>-85.91886448882087</v>
      </c>
      <c r="AA49" s="222">
        <f>SUM(AA41:AA48)</f>
        <v>30799732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6983808</v>
      </c>
      <c r="D51" s="129">
        <f t="shared" si="10"/>
        <v>0</v>
      </c>
      <c r="E51" s="54">
        <f t="shared" si="10"/>
        <v>6376000</v>
      </c>
      <c r="F51" s="54">
        <f t="shared" si="10"/>
        <v>41101808</v>
      </c>
      <c r="G51" s="54">
        <f t="shared" si="10"/>
        <v>26453</v>
      </c>
      <c r="H51" s="54">
        <f t="shared" si="10"/>
        <v>1124432</v>
      </c>
      <c r="I51" s="54">
        <f t="shared" si="10"/>
        <v>0</v>
      </c>
      <c r="J51" s="54">
        <f t="shared" si="10"/>
        <v>1150885</v>
      </c>
      <c r="K51" s="54">
        <f t="shared" si="10"/>
        <v>1504833</v>
      </c>
      <c r="L51" s="54">
        <f t="shared" si="10"/>
        <v>1992647</v>
      </c>
      <c r="M51" s="54">
        <f t="shared" si="10"/>
        <v>0</v>
      </c>
      <c r="N51" s="54">
        <f t="shared" si="10"/>
        <v>3497480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4648365</v>
      </c>
      <c r="X51" s="54">
        <f t="shared" si="10"/>
        <v>30826356</v>
      </c>
      <c r="Y51" s="54">
        <f t="shared" si="10"/>
        <v>-26177991</v>
      </c>
      <c r="Z51" s="184">
        <f>+IF(X51&lt;&gt;0,+(Y51/X51)*100,0)</f>
        <v>-84.92080932303513</v>
      </c>
      <c r="AA51" s="130">
        <f>SUM(AA57:AA61)</f>
        <v>41101808</v>
      </c>
    </row>
    <row r="52" spans="1:27" ht="12.75">
      <c r="A52" s="310" t="s">
        <v>205</v>
      </c>
      <c r="B52" s="142"/>
      <c r="C52" s="62"/>
      <c r="D52" s="156"/>
      <c r="E52" s="60">
        <v>6376000</v>
      </c>
      <c r="F52" s="60">
        <v>41101808</v>
      </c>
      <c r="G52" s="60">
        <v>26453</v>
      </c>
      <c r="H52" s="60">
        <v>1124432</v>
      </c>
      <c r="I52" s="60"/>
      <c r="J52" s="60">
        <v>1150885</v>
      </c>
      <c r="K52" s="60">
        <v>1504833</v>
      </c>
      <c r="L52" s="60">
        <v>1992647</v>
      </c>
      <c r="M52" s="60"/>
      <c r="N52" s="60">
        <v>3497480</v>
      </c>
      <c r="O52" s="60"/>
      <c r="P52" s="60"/>
      <c r="Q52" s="60"/>
      <c r="R52" s="60"/>
      <c r="S52" s="60"/>
      <c r="T52" s="60"/>
      <c r="U52" s="60"/>
      <c r="V52" s="60"/>
      <c r="W52" s="60">
        <v>4648365</v>
      </c>
      <c r="X52" s="60">
        <v>30826356</v>
      </c>
      <c r="Y52" s="60">
        <v>-26177991</v>
      </c>
      <c r="Z52" s="140">
        <v>-84.92</v>
      </c>
      <c r="AA52" s="155">
        <v>41101808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6376000</v>
      </c>
      <c r="F57" s="295">
        <f t="shared" si="11"/>
        <v>41101808</v>
      </c>
      <c r="G57" s="295">
        <f t="shared" si="11"/>
        <v>26453</v>
      </c>
      <c r="H57" s="295">
        <f t="shared" si="11"/>
        <v>1124432</v>
      </c>
      <c r="I57" s="295">
        <f t="shared" si="11"/>
        <v>0</v>
      </c>
      <c r="J57" s="295">
        <f t="shared" si="11"/>
        <v>1150885</v>
      </c>
      <c r="K57" s="295">
        <f t="shared" si="11"/>
        <v>1504833</v>
      </c>
      <c r="L57" s="295">
        <f t="shared" si="11"/>
        <v>1992647</v>
      </c>
      <c r="M57" s="295">
        <f t="shared" si="11"/>
        <v>0</v>
      </c>
      <c r="N57" s="295">
        <f t="shared" si="11"/>
        <v>3497480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4648365</v>
      </c>
      <c r="X57" s="295">
        <f t="shared" si="11"/>
        <v>30826356</v>
      </c>
      <c r="Y57" s="295">
        <f t="shared" si="11"/>
        <v>-26177991</v>
      </c>
      <c r="Z57" s="296">
        <f>+IF(X57&lt;&gt;0,+(Y57/X57)*100,0)</f>
        <v>-84.92080932303513</v>
      </c>
      <c r="AA57" s="297">
        <f>SUM(AA52:AA56)</f>
        <v>41101808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6983808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6376000</v>
      </c>
      <c r="F66" s="275">
        <v>6376000</v>
      </c>
      <c r="G66" s="275">
        <v>250920</v>
      </c>
      <c r="H66" s="275">
        <v>74052</v>
      </c>
      <c r="I66" s="275">
        <v>52656</v>
      </c>
      <c r="J66" s="275">
        <v>377628</v>
      </c>
      <c r="K66" s="275">
        <v>28644</v>
      </c>
      <c r="L66" s="275">
        <v>79877</v>
      </c>
      <c r="M66" s="275">
        <v>155697</v>
      </c>
      <c r="N66" s="275">
        <v>264218</v>
      </c>
      <c r="O66" s="275">
        <v>104183</v>
      </c>
      <c r="P66" s="275">
        <v>63418</v>
      </c>
      <c r="Q66" s="275">
        <v>93255</v>
      </c>
      <c r="R66" s="275">
        <v>260856</v>
      </c>
      <c r="S66" s="275"/>
      <c r="T66" s="275"/>
      <c r="U66" s="275"/>
      <c r="V66" s="275"/>
      <c r="W66" s="275">
        <v>902702</v>
      </c>
      <c r="X66" s="275">
        <v>4782000</v>
      </c>
      <c r="Y66" s="275">
        <v>-3879298</v>
      </c>
      <c r="Z66" s="140">
        <v>-81.12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6376000</v>
      </c>
      <c r="F69" s="220">
        <f t="shared" si="12"/>
        <v>6376000</v>
      </c>
      <c r="G69" s="220">
        <f t="shared" si="12"/>
        <v>250920</v>
      </c>
      <c r="H69" s="220">
        <f t="shared" si="12"/>
        <v>74052</v>
      </c>
      <c r="I69" s="220">
        <f t="shared" si="12"/>
        <v>52656</v>
      </c>
      <c r="J69" s="220">
        <f t="shared" si="12"/>
        <v>377628</v>
      </c>
      <c r="K69" s="220">
        <f t="shared" si="12"/>
        <v>28644</v>
      </c>
      <c r="L69" s="220">
        <f t="shared" si="12"/>
        <v>79877</v>
      </c>
      <c r="M69" s="220">
        <f t="shared" si="12"/>
        <v>155697</v>
      </c>
      <c r="N69" s="220">
        <f t="shared" si="12"/>
        <v>264218</v>
      </c>
      <c r="O69" s="220">
        <f t="shared" si="12"/>
        <v>104183</v>
      </c>
      <c r="P69" s="220">
        <f t="shared" si="12"/>
        <v>63418</v>
      </c>
      <c r="Q69" s="220">
        <f t="shared" si="12"/>
        <v>93255</v>
      </c>
      <c r="R69" s="220">
        <f t="shared" si="12"/>
        <v>260856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902702</v>
      </c>
      <c r="X69" s="220">
        <f t="shared" si="12"/>
        <v>4782000</v>
      </c>
      <c r="Y69" s="220">
        <f t="shared" si="12"/>
        <v>-3879298</v>
      </c>
      <c r="Z69" s="221">
        <f>+IF(X69&lt;&gt;0,+(Y69/X69)*100,0)</f>
        <v>-81.12291928063571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60045000</v>
      </c>
      <c r="F5" s="358">
        <f t="shared" si="0"/>
        <v>12225169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375260</v>
      </c>
      <c r="N5" s="358">
        <f t="shared" si="0"/>
        <v>375260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375260</v>
      </c>
      <c r="X5" s="356">
        <f t="shared" si="0"/>
        <v>9168877</v>
      </c>
      <c r="Y5" s="358">
        <f t="shared" si="0"/>
        <v>-8793617</v>
      </c>
      <c r="Z5" s="359">
        <f>+IF(X5&lt;&gt;0,+(Y5/X5)*100,0)</f>
        <v>-95.90724142116859</v>
      </c>
      <c r="AA5" s="360">
        <f>+AA6+AA8+AA11+AA13+AA15</f>
        <v>12225169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54645000</v>
      </c>
      <c r="F6" s="59">
        <f t="shared" si="1"/>
        <v>720086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540065</v>
      </c>
      <c r="Y6" s="59">
        <f t="shared" si="1"/>
        <v>-540065</v>
      </c>
      <c r="Z6" s="61">
        <f>+IF(X6&lt;&gt;0,+(Y6/X6)*100,0)</f>
        <v>-100</v>
      </c>
      <c r="AA6" s="62">
        <f t="shared" si="1"/>
        <v>720086</v>
      </c>
    </row>
    <row r="7" spans="1:27" ht="12.75">
      <c r="A7" s="291" t="s">
        <v>229</v>
      </c>
      <c r="B7" s="142"/>
      <c r="C7" s="60"/>
      <c r="D7" s="340"/>
      <c r="E7" s="60">
        <v>54645000</v>
      </c>
      <c r="F7" s="59">
        <v>720086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540065</v>
      </c>
      <c r="Y7" s="59">
        <v>-540065</v>
      </c>
      <c r="Z7" s="61">
        <v>-100</v>
      </c>
      <c r="AA7" s="62">
        <v>720086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5400000</v>
      </c>
      <c r="F8" s="59">
        <f t="shared" si="2"/>
        <v>5272411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375260</v>
      </c>
      <c r="N8" s="59">
        <f t="shared" si="2"/>
        <v>375260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375260</v>
      </c>
      <c r="X8" s="60">
        <f t="shared" si="2"/>
        <v>3954308</v>
      </c>
      <c r="Y8" s="59">
        <f t="shared" si="2"/>
        <v>-3579048</v>
      </c>
      <c r="Z8" s="61">
        <f>+IF(X8&lt;&gt;0,+(Y8/X8)*100,0)</f>
        <v>-90.51009683615945</v>
      </c>
      <c r="AA8" s="62">
        <f>SUM(AA9:AA10)</f>
        <v>5272411</v>
      </c>
    </row>
    <row r="9" spans="1:27" ht="12.75">
      <c r="A9" s="291" t="s">
        <v>230</v>
      </c>
      <c r="B9" s="142"/>
      <c r="C9" s="60"/>
      <c r="D9" s="340"/>
      <c r="E9" s="60">
        <v>5400000</v>
      </c>
      <c r="F9" s="59">
        <v>5272411</v>
      </c>
      <c r="G9" s="59"/>
      <c r="H9" s="60"/>
      <c r="I9" s="60"/>
      <c r="J9" s="59"/>
      <c r="K9" s="59"/>
      <c r="L9" s="60"/>
      <c r="M9" s="60">
        <v>375260</v>
      </c>
      <c r="N9" s="59">
        <v>375260</v>
      </c>
      <c r="O9" s="59"/>
      <c r="P9" s="60"/>
      <c r="Q9" s="60"/>
      <c r="R9" s="59"/>
      <c r="S9" s="59"/>
      <c r="T9" s="60"/>
      <c r="U9" s="60"/>
      <c r="V9" s="59"/>
      <c r="W9" s="59">
        <v>375260</v>
      </c>
      <c r="X9" s="60">
        <v>3954308</v>
      </c>
      <c r="Y9" s="59">
        <v>-3579048</v>
      </c>
      <c r="Z9" s="61">
        <v>-90.51</v>
      </c>
      <c r="AA9" s="62">
        <v>5272411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6232672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4674504</v>
      </c>
      <c r="Y15" s="59">
        <f t="shared" si="5"/>
        <v>-4674504</v>
      </c>
      <c r="Z15" s="61">
        <f>+IF(X15&lt;&gt;0,+(Y15/X15)*100,0)</f>
        <v>-100</v>
      </c>
      <c r="AA15" s="62">
        <f>SUM(AA16:AA20)</f>
        <v>6232672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>
        <v>6232672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4674504</v>
      </c>
      <c r="Y17" s="59">
        <v>-4674504</v>
      </c>
      <c r="Z17" s="61">
        <v>-100</v>
      </c>
      <c r="AA17" s="62">
        <v>6232672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28000</v>
      </c>
      <c r="D22" s="344">
        <f t="shared" si="6"/>
        <v>0</v>
      </c>
      <c r="E22" s="343">
        <f t="shared" si="6"/>
        <v>8014000</v>
      </c>
      <c r="F22" s="345">
        <f t="shared" si="6"/>
        <v>14472023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10854018</v>
      </c>
      <c r="Y22" s="345">
        <f t="shared" si="6"/>
        <v>-10854018</v>
      </c>
      <c r="Z22" s="336">
        <f>+IF(X22&lt;&gt;0,+(Y22/X22)*100,0)</f>
        <v>-100</v>
      </c>
      <c r="AA22" s="350">
        <f>SUM(AA23:AA32)</f>
        <v>14472023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6869000</v>
      </c>
      <c r="F24" s="59">
        <v>9025857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6769393</v>
      </c>
      <c r="Y24" s="59">
        <v>-6769393</v>
      </c>
      <c r="Z24" s="61">
        <v>-100</v>
      </c>
      <c r="AA24" s="62">
        <v>9025857</v>
      </c>
    </row>
    <row r="25" spans="1:27" ht="12.75">
      <c r="A25" s="361" t="s">
        <v>239</v>
      </c>
      <c r="B25" s="142"/>
      <c r="C25" s="60"/>
      <c r="D25" s="340"/>
      <c r="E25" s="60">
        <v>1145000</v>
      </c>
      <c r="F25" s="59">
        <v>3396166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2547125</v>
      </c>
      <c r="Y25" s="59">
        <v>-2547125</v>
      </c>
      <c r="Z25" s="61">
        <v>-100</v>
      </c>
      <c r="AA25" s="62">
        <v>3396166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28000</v>
      </c>
      <c r="D28" s="341"/>
      <c r="E28" s="275"/>
      <c r="F28" s="342">
        <v>50000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37500</v>
      </c>
      <c r="Y28" s="342">
        <v>-37500</v>
      </c>
      <c r="Z28" s="335">
        <v>-100</v>
      </c>
      <c r="AA28" s="273">
        <v>50000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2000000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1500000</v>
      </c>
      <c r="Y32" s="59">
        <v>-1500000</v>
      </c>
      <c r="Z32" s="61">
        <v>-100</v>
      </c>
      <c r="AA32" s="62">
        <v>2000000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1351193</v>
      </c>
      <c r="D40" s="344">
        <f t="shared" si="9"/>
        <v>0</v>
      </c>
      <c r="E40" s="343">
        <f t="shared" si="9"/>
        <v>717000</v>
      </c>
      <c r="F40" s="345">
        <f t="shared" si="9"/>
        <v>4102540</v>
      </c>
      <c r="G40" s="345">
        <f t="shared" si="9"/>
        <v>35703</v>
      </c>
      <c r="H40" s="343">
        <f t="shared" si="9"/>
        <v>0</v>
      </c>
      <c r="I40" s="343">
        <f t="shared" si="9"/>
        <v>281670</v>
      </c>
      <c r="J40" s="345">
        <f t="shared" si="9"/>
        <v>317373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317373</v>
      </c>
      <c r="X40" s="343">
        <f t="shared" si="9"/>
        <v>3076906</v>
      </c>
      <c r="Y40" s="345">
        <f t="shared" si="9"/>
        <v>-2759533</v>
      </c>
      <c r="Z40" s="336">
        <f>+IF(X40&lt;&gt;0,+(Y40/X40)*100,0)</f>
        <v>-89.68532025352741</v>
      </c>
      <c r="AA40" s="350">
        <f>SUM(AA41:AA49)</f>
        <v>4102540</v>
      </c>
    </row>
    <row r="41" spans="1:27" ht="12.75">
      <c r="A41" s="361" t="s">
        <v>248</v>
      </c>
      <c r="B41" s="142"/>
      <c r="C41" s="362"/>
      <c r="D41" s="363"/>
      <c r="E41" s="362"/>
      <c r="F41" s="364">
        <v>1300000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975000</v>
      </c>
      <c r="Y41" s="364">
        <v>-975000</v>
      </c>
      <c r="Z41" s="365">
        <v>-100</v>
      </c>
      <c r="AA41" s="366">
        <v>1300000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10000</v>
      </c>
      <c r="D43" s="369"/>
      <c r="E43" s="305"/>
      <c r="F43" s="370">
        <v>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37500</v>
      </c>
      <c r="Y43" s="370">
        <v>-37500</v>
      </c>
      <c r="Z43" s="371">
        <v>-100</v>
      </c>
      <c r="AA43" s="303">
        <v>50000</v>
      </c>
    </row>
    <row r="44" spans="1:27" ht="12.75">
      <c r="A44" s="361" t="s">
        <v>251</v>
      </c>
      <c r="B44" s="136"/>
      <c r="C44" s="60">
        <v>1341193</v>
      </c>
      <c r="D44" s="368"/>
      <c r="E44" s="54">
        <v>447000</v>
      </c>
      <c r="F44" s="53">
        <v>96234</v>
      </c>
      <c r="G44" s="53">
        <v>35703</v>
      </c>
      <c r="H44" s="54"/>
      <c r="I44" s="54">
        <v>256130</v>
      </c>
      <c r="J44" s="53">
        <v>291833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291833</v>
      </c>
      <c r="X44" s="54">
        <v>72176</v>
      </c>
      <c r="Y44" s="53">
        <v>219657</v>
      </c>
      <c r="Z44" s="94">
        <v>304.34</v>
      </c>
      <c r="AA44" s="95">
        <v>96234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270000</v>
      </c>
      <c r="F49" s="53">
        <v>2656306</v>
      </c>
      <c r="G49" s="53"/>
      <c r="H49" s="54"/>
      <c r="I49" s="54">
        <v>25540</v>
      </c>
      <c r="J49" s="53">
        <v>25540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25540</v>
      </c>
      <c r="X49" s="54">
        <v>1992230</v>
      </c>
      <c r="Y49" s="53">
        <v>-1966690</v>
      </c>
      <c r="Z49" s="94">
        <v>-98.72</v>
      </c>
      <c r="AA49" s="95">
        <v>2656306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1379193</v>
      </c>
      <c r="D60" s="346">
        <f t="shared" si="14"/>
        <v>0</v>
      </c>
      <c r="E60" s="219">
        <f t="shared" si="14"/>
        <v>68776000</v>
      </c>
      <c r="F60" s="264">
        <f t="shared" si="14"/>
        <v>30799732</v>
      </c>
      <c r="G60" s="264">
        <f t="shared" si="14"/>
        <v>35703</v>
      </c>
      <c r="H60" s="219">
        <f t="shared" si="14"/>
        <v>0</v>
      </c>
      <c r="I60" s="219">
        <f t="shared" si="14"/>
        <v>281670</v>
      </c>
      <c r="J60" s="264">
        <f t="shared" si="14"/>
        <v>317373</v>
      </c>
      <c r="K60" s="264">
        <f t="shared" si="14"/>
        <v>0</v>
      </c>
      <c r="L60" s="219">
        <f t="shared" si="14"/>
        <v>0</v>
      </c>
      <c r="M60" s="219">
        <f t="shared" si="14"/>
        <v>375260</v>
      </c>
      <c r="N60" s="264">
        <f t="shared" si="14"/>
        <v>375260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692633</v>
      </c>
      <c r="X60" s="219">
        <f t="shared" si="14"/>
        <v>23099801</v>
      </c>
      <c r="Y60" s="264">
        <f t="shared" si="14"/>
        <v>-22407168</v>
      </c>
      <c r="Z60" s="337">
        <f>+IF(X60&lt;&gt;0,+(Y60/X60)*100,0)</f>
        <v>-97.00156291389696</v>
      </c>
      <c r="AA60" s="232">
        <f>+AA57+AA54+AA51+AA40+AA37+AA34+AA22+AA5</f>
        <v>30799732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55190342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2414255</v>
      </c>
      <c r="J5" s="358">
        <f t="shared" si="0"/>
        <v>2414255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2414255</v>
      </c>
      <c r="X5" s="356">
        <f t="shared" si="0"/>
        <v>0</v>
      </c>
      <c r="Y5" s="358">
        <f t="shared" si="0"/>
        <v>2414255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55190342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2414255</v>
      </c>
      <c r="J6" s="59">
        <f t="shared" si="1"/>
        <v>2414255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2414255</v>
      </c>
      <c r="X6" s="60">
        <f t="shared" si="1"/>
        <v>0</v>
      </c>
      <c r="Y6" s="59">
        <f t="shared" si="1"/>
        <v>2414255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55190342</v>
      </c>
      <c r="D7" s="340"/>
      <c r="E7" s="60"/>
      <c r="F7" s="59"/>
      <c r="G7" s="59"/>
      <c r="H7" s="60"/>
      <c r="I7" s="60">
        <v>2414255</v>
      </c>
      <c r="J7" s="59">
        <v>2414255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2414255</v>
      </c>
      <c r="X7" s="60"/>
      <c r="Y7" s="59">
        <v>2414255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47435</v>
      </c>
      <c r="J22" s="345">
        <f t="shared" si="6"/>
        <v>47435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47435</v>
      </c>
      <c r="X22" s="343">
        <f t="shared" si="6"/>
        <v>0</v>
      </c>
      <c r="Y22" s="345">
        <f t="shared" si="6"/>
        <v>47435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>
        <v>47435</v>
      </c>
      <c r="J25" s="59">
        <v>47435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47435</v>
      </c>
      <c r="X25" s="60"/>
      <c r="Y25" s="59">
        <v>47435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98391</v>
      </c>
      <c r="P40" s="343">
        <f t="shared" si="9"/>
        <v>0</v>
      </c>
      <c r="Q40" s="343">
        <f t="shared" si="9"/>
        <v>0</v>
      </c>
      <c r="R40" s="345">
        <f t="shared" si="9"/>
        <v>98391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98391</v>
      </c>
      <c r="X40" s="343">
        <f t="shared" si="9"/>
        <v>0</v>
      </c>
      <c r="Y40" s="345">
        <f t="shared" si="9"/>
        <v>98391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>
        <v>98391</v>
      </c>
      <c r="P48" s="54"/>
      <c r="Q48" s="54"/>
      <c r="R48" s="53">
        <v>98391</v>
      </c>
      <c r="S48" s="53"/>
      <c r="T48" s="54"/>
      <c r="U48" s="54"/>
      <c r="V48" s="53"/>
      <c r="W48" s="53">
        <v>98391</v>
      </c>
      <c r="X48" s="54"/>
      <c r="Y48" s="53">
        <v>98391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55190342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2461690</v>
      </c>
      <c r="J60" s="264">
        <f t="shared" si="14"/>
        <v>2461690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98391</v>
      </c>
      <c r="P60" s="219">
        <f t="shared" si="14"/>
        <v>0</v>
      </c>
      <c r="Q60" s="219">
        <f t="shared" si="14"/>
        <v>0</v>
      </c>
      <c r="R60" s="264">
        <f t="shared" si="14"/>
        <v>98391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2560081</v>
      </c>
      <c r="X60" s="219">
        <f t="shared" si="14"/>
        <v>0</v>
      </c>
      <c r="Y60" s="264">
        <f t="shared" si="14"/>
        <v>2560081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2018-05-09T09:48:08Z</dcterms:created>
  <dcterms:modified xsi:type="dcterms:W3CDTF">2018-05-09T09:48:11Z</dcterms:modified>
  <cp:category/>
  <cp:version/>
  <cp:contentType/>
  <cp:contentStatus/>
</cp:coreProperties>
</file>