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<sst xmlns="http://schemas.openxmlformats.org/spreadsheetml/2006/main" count="857" uniqueCount="303">
  <si>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Great Kei(EC123)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</si>
  <si>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</si>
  <si>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</si>
  <si>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</si>
  <si>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</si>
  <si>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</si>
  <si>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</si>
  <si>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</si>
  <si>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</si>
  <si>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</si>
  <si>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</si>
  <si>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</si>
  <si>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</si>
  <si>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</si>
  <si>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</si>
  <si>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</si>
  <si>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</si>
  <si>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</si>
  <si>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</si>
  <si>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</si>
  <si>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</si>
  <si>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</si>
  <si>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</si>
  <si>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</si>
  <si>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</si>
  <si>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</si>
  <si>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</si>
  <si>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</si>
  <si>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</si>
  <si>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</si>
  <si>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</si>
  <si>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</si>
  <si>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</si>
  <si>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</si>
  <si>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</si>
  <si>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</si>
  <si>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</si>
  <si>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</si>
  <si>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</si>
  <si>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</si>
  <si>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</si>
  <si>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</si>
  <si>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</si>
  <si>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</si>
  <si>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</si>
  <si>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</si>
  <si>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</si>
  <si>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</si>
  <si>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</si>
  <si>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</si>
  <si>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</si>
  <si>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</si>
  <si>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</si>
  <si>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</si>
  <si>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</si>
  <si>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</si>
  <si>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</si>
  <si>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</si>
  <si>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</si>
  <si>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</si>
  <si>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</si>
  <si>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</si>
  <si>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</si>
  <si>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</si>
  <si>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</si>
  <si>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</si>
  <si>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</si>
  <si>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</si>
  <si>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</si>
  <si>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</si>
  <si>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Great Kei(EC123)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</si>
  <si>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</si>
  <si>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</si>
  <si>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</si>
  <si>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</si>
  <si>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</si>
  <si>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</si>
  <si>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</si>
  <si>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</si>
  <si>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</si>
  <si>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</si>
  <si>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</si>
  <si>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</si>
  <si>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</si>
  <si>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</si>
  <si>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</si>
  <si>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</si>
  <si>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</si>
  <si>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</si>
  <si>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</si>
  <si>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</si>
  <si>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</si>
  <si>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</si>
  <si>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</si>
  <si>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</si>
  <si>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</si>
  <si>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</si>
  <si>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</si>
  <si>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</si>
  <si>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</si>
  <si>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Great Kei(EC123)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</si>
  <si>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</si>
  <si>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</si>
  <si>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</si>
  <si>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</si>
  <si>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</si>
  <si>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</si>
  <si>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</si>
  <si>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</si>
  <si>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</si>
  <si>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</si>
  <si>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</si>
  <si>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</si>
  <si>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</si>
  <si>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</si>
  <si>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</si>
  <si>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</si>
  <si>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</si>
  <si>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</si>
  <si>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</si>
  <si>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</si>
  <si>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</si>
  <si>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</si>
  <si>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</si>
  <si>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</si>
  <si>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</si>
  <si>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</si>
  <si>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</si>
  <si>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</si>
  <si>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Great Kei(EC123)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</si>
  <si>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</si>
  <si>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</si>
  <si>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</si>
  <si>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</si>
  <si>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</si>
  <si>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</si>
  <si>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</si>
  <si>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</si>
  <si>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</si>
  <si>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</si>
  <si>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Great Kei(EC123)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</si>
  <si>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</si>
  <si>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</si>
  <si>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</si>
  <si>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</si>
  <si>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</si>
  <si>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</si>
  <si>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</si>
  <si>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</si>
  <si>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</si>
  <si>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</si>
  <si>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</si>
  <si>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</si>
  <si>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</si>
  <si>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</si>
  <si>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</si>
  <si>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</si>
  <si>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</si>
  <si>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</si>
  <si>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</si>
  <si>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</si>
  <si>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</si>
  <si>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</si>
  <si>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</si>
  <si>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</si>
  <si>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</si>
  <si>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</si>
  <si>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</si>
  <si>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</si>
  <si>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</si>
  <si>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</si>
  <si>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</si>
  <si>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</si>
  <si>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</si>
  <si>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Great Kei(EC123)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</si>
  <si>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</si>
  <si>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</si>
  <si>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</si>
  <si>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</si>
  <si>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</si>
  <si>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</si>
  <si>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</si>
  <si>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</si>
  <si>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</si>
  <si>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</si>
  <si>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</si>
  <si>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</si>
  <si>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</si>
  <si>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</si>
  <si>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</si>
  <si>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</si>
  <si>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</si>
  <si>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</si>
  <si>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</si>
  <si>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</si>
  <si>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</si>
  <si>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</si>
  <si>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</si>
  <si>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</si>
  <si>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</si>
  <si>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</si>
  <si>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</si>
  <si>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Great Kei(EC123)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</si>
  <si>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</si>
  <si>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</si>
  <si>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</si>
  <si>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</si>
  <si>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</si>
  <si>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</si>
  <si>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</si>
  <si>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</si>
  <si>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</si>
  <si>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</si>
  <si>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</si>
  <si>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</si>
  <si>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</si>
  <si>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</si>
  <si>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</si>
  <si>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</si>
  <si>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</si>
  <si>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</si>
  <si>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</si>
  <si>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</si>
  <si>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</si>
  <si>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</si>
  <si>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</si>
  <si>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</si>
  <si>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Great Kei(EC123)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</si>
  <si>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</si>
  <si>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</si>
  <si>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</si>
  <si>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</si>
  <si>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</si>
  <si>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</si>
  <si>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</si>
  <si>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</si>
  <si>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</si>
  <si>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</si>
  <si>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</si>
  <si>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</si>
  <si>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</si>
  <si>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</si>
  <si>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</si>
  <si>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</si>
  <si>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</si>
  <si>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</si>
  <si>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</si>
  <si>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</si>
  <si>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</si>
  <si>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</si>
  <si>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</si>
  <si>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</si>
  <si>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</si>
  <si>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</si>
  <si>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</si>
  <si>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</si>
  <si>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</si>
  <si>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</si>
  <si>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</si>
  <si>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</si>
  <si>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</si>
  <si>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</si>
  <si>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</si>
  <si>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Great Kei(EC123)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</si>
  <si>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</si>
  <si>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</si>
  <si>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Great Kei(EC123)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</si>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</sst>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22833470</v>
      </c>
      <c r="C5" s="19">
        <v>0</v>
      </c>
      <c r="D5" s="59">
        <v>17000000</v>
      </c>
      <c r="E5" s="60">
        <v>24515988</v>
      </c>
      <c r="F5" s="60">
        <v>2047236</v>
      </c>
      <c r="G5" s="60">
        <v>2043212</v>
      </c>
      <c r="H5" s="60">
        <v>2043212</v>
      </c>
      <c r="I5" s="60">
        <v>6133660</v>
      </c>
      <c r="J5" s="60">
        <v>2042160</v>
      </c>
      <c r="K5" s="60">
        <v>2051137</v>
      </c>
      <c r="L5" s="60">
        <v>2042999</v>
      </c>
      <c r="M5" s="60">
        <v>6136296</v>
      </c>
      <c r="N5" s="60">
        <v>2039639</v>
      </c>
      <c r="O5" s="60">
        <v>1997911</v>
      </c>
      <c r="P5" s="60">
        <v>2009330</v>
      </c>
      <c r="Q5" s="60">
        <v>6046880</v>
      </c>
      <c r="R5" s="60">
        <v>0</v>
      </c>
      <c r="S5" s="60">
        <v>0</v>
      </c>
      <c r="T5" s="60">
        <v>0</v>
      </c>
      <c r="U5" s="60">
        <v>0</v>
      </c>
      <c r="V5" s="60">
        <v>18316836</v>
      </c>
      <c r="W5" s="60">
        <v>12750003</v>
      </c>
      <c r="X5" s="60">
        <v>5566833</v>
      </c>
      <c r="Y5" s="61">
        <v>43.66</v>
      </c>
      <c r="Z5" s="62">
        <v>24515988</v>
      </c>
    </row>
    <row r="6" spans="1:26" ht="12.75">
      <c r="A6" s="58" t="s">
        <v>32</v>
      </c>
      <c r="B6" s="19">
        <v>15639518</v>
      </c>
      <c r="C6" s="19">
        <v>0</v>
      </c>
      <c r="D6" s="59">
        <v>13230492</v>
      </c>
      <c r="E6" s="60">
        <v>17453087</v>
      </c>
      <c r="F6" s="60">
        <v>1258282</v>
      </c>
      <c r="G6" s="60">
        <v>1271445</v>
      </c>
      <c r="H6" s="60">
        <v>1068492</v>
      </c>
      <c r="I6" s="60">
        <v>3598219</v>
      </c>
      <c r="J6" s="60">
        <v>1250031</v>
      </c>
      <c r="K6" s="60">
        <v>1197911</v>
      </c>
      <c r="L6" s="60">
        <v>1191454</v>
      </c>
      <c r="M6" s="60">
        <v>3639396</v>
      </c>
      <c r="N6" s="60">
        <v>1214435</v>
      </c>
      <c r="O6" s="60">
        <v>1073042</v>
      </c>
      <c r="P6" s="60">
        <v>1174234</v>
      </c>
      <c r="Q6" s="60">
        <v>3461711</v>
      </c>
      <c r="R6" s="60">
        <v>0</v>
      </c>
      <c r="S6" s="60">
        <v>0</v>
      </c>
      <c r="T6" s="60">
        <v>0</v>
      </c>
      <c r="U6" s="60">
        <v>0</v>
      </c>
      <c r="V6" s="60">
        <v>10699326</v>
      </c>
      <c r="W6" s="60">
        <v>9922869</v>
      </c>
      <c r="X6" s="60">
        <v>776457</v>
      </c>
      <c r="Y6" s="61">
        <v>7.82</v>
      </c>
      <c r="Z6" s="62">
        <v>17453087</v>
      </c>
    </row>
    <row r="7" spans="1:26" ht="12.75">
      <c r="A7" s="58" t="s">
        <v>33</v>
      </c>
      <c r="B7" s="19">
        <v>318819</v>
      </c>
      <c r="C7" s="19">
        <v>0</v>
      </c>
      <c r="D7" s="59">
        <v>517952</v>
      </c>
      <c r="E7" s="60">
        <v>214193</v>
      </c>
      <c r="F7" s="60">
        <v>0</v>
      </c>
      <c r="G7" s="60">
        <v>71114</v>
      </c>
      <c r="H7" s="60">
        <v>0</v>
      </c>
      <c r="I7" s="60">
        <v>71114</v>
      </c>
      <c r="J7" s="60">
        <v>11414</v>
      </c>
      <c r="K7" s="60">
        <v>0</v>
      </c>
      <c r="L7" s="60">
        <v>0</v>
      </c>
      <c r="M7" s="60">
        <v>11414</v>
      </c>
      <c r="N7" s="60">
        <v>853</v>
      </c>
      <c r="O7" s="60">
        <v>0</v>
      </c>
      <c r="P7" s="60">
        <v>689</v>
      </c>
      <c r="Q7" s="60">
        <v>1542</v>
      </c>
      <c r="R7" s="60">
        <v>0</v>
      </c>
      <c r="S7" s="60">
        <v>0</v>
      </c>
      <c r="T7" s="60">
        <v>0</v>
      </c>
      <c r="U7" s="60">
        <v>0</v>
      </c>
      <c r="V7" s="60">
        <v>84070</v>
      </c>
      <c r="W7" s="60">
        <v>388467</v>
      </c>
      <c r="X7" s="60">
        <v>-304397</v>
      </c>
      <c r="Y7" s="61">
        <v>-78.36</v>
      </c>
      <c r="Z7" s="62">
        <v>214193</v>
      </c>
    </row>
    <row r="8" spans="1:26" ht="12.75">
      <c r="A8" s="58" t="s">
        <v>34</v>
      </c>
      <c r="B8" s="19">
        <v>44804241</v>
      </c>
      <c r="C8" s="19">
        <v>0</v>
      </c>
      <c r="D8" s="59">
        <v>39036000</v>
      </c>
      <c r="E8" s="60">
        <v>38966000</v>
      </c>
      <c r="F8" s="60">
        <v>14625573</v>
      </c>
      <c r="G8" s="60">
        <v>244483</v>
      </c>
      <c r="H8" s="60">
        <v>349849</v>
      </c>
      <c r="I8" s="60">
        <v>15219905</v>
      </c>
      <c r="J8" s="60">
        <v>154103</v>
      </c>
      <c r="K8" s="60">
        <v>203188</v>
      </c>
      <c r="L8" s="60">
        <v>12724975</v>
      </c>
      <c r="M8" s="60">
        <v>13082266</v>
      </c>
      <c r="N8" s="60">
        <v>70753</v>
      </c>
      <c r="O8" s="60">
        <v>195615</v>
      </c>
      <c r="P8" s="60">
        <v>8972172</v>
      </c>
      <c r="Q8" s="60">
        <v>9238540</v>
      </c>
      <c r="R8" s="60">
        <v>0</v>
      </c>
      <c r="S8" s="60">
        <v>0</v>
      </c>
      <c r="T8" s="60">
        <v>0</v>
      </c>
      <c r="U8" s="60">
        <v>0</v>
      </c>
      <c r="V8" s="60">
        <v>37540711</v>
      </c>
      <c r="W8" s="60">
        <v>39036334</v>
      </c>
      <c r="X8" s="60">
        <v>-1495623</v>
      </c>
      <c r="Y8" s="61">
        <v>-3.83</v>
      </c>
      <c r="Z8" s="62">
        <v>38966000</v>
      </c>
    </row>
    <row r="9" spans="1:26" ht="12.75">
      <c r="A9" s="58" t="s">
        <v>35</v>
      </c>
      <c r="B9" s="19">
        <v>8868749</v>
      </c>
      <c r="C9" s="19">
        <v>0</v>
      </c>
      <c r="D9" s="59">
        <v>39602064</v>
      </c>
      <c r="E9" s="60">
        <v>23156226</v>
      </c>
      <c r="F9" s="60">
        <v>1088930</v>
      </c>
      <c r="G9" s="60">
        <v>1075547</v>
      </c>
      <c r="H9" s="60">
        <v>1032173</v>
      </c>
      <c r="I9" s="60">
        <v>3196650</v>
      </c>
      <c r="J9" s="60">
        <v>970093</v>
      </c>
      <c r="K9" s="60">
        <v>1122514</v>
      </c>
      <c r="L9" s="60">
        <v>953062</v>
      </c>
      <c r="M9" s="60">
        <v>3045669</v>
      </c>
      <c r="N9" s="60">
        <v>999600</v>
      </c>
      <c r="O9" s="60">
        <v>1462170</v>
      </c>
      <c r="P9" s="60">
        <v>978483</v>
      </c>
      <c r="Q9" s="60">
        <v>3440253</v>
      </c>
      <c r="R9" s="60">
        <v>0</v>
      </c>
      <c r="S9" s="60">
        <v>0</v>
      </c>
      <c r="T9" s="60">
        <v>0</v>
      </c>
      <c r="U9" s="60">
        <v>0</v>
      </c>
      <c r="V9" s="60">
        <v>9682572</v>
      </c>
      <c r="W9" s="60">
        <v>29701539</v>
      </c>
      <c r="X9" s="60">
        <v>-20018967</v>
      </c>
      <c r="Y9" s="61">
        <v>-67.4</v>
      </c>
      <c r="Z9" s="62">
        <v>23156226</v>
      </c>
    </row>
    <row r="10" spans="1:26" ht="22.5">
      <c r="A10" s="63" t="s">
        <v>278</v>
      </c>
      <c r="B10" s="64">
        <f>SUM(B5:B9)</f>
        <v>92464797</v>
      </c>
      <c r="C10" s="64">
        <f>SUM(C5:C9)</f>
        <v>0</v>
      </c>
      <c r="D10" s="65">
        <f aca="true" t="shared" si="0" ref="D10:Z10">SUM(D5:D9)</f>
        <v>109386508</v>
      </c>
      <c r="E10" s="66">
        <f t="shared" si="0"/>
        <v>104305494</v>
      </c>
      <c r="F10" s="66">
        <f t="shared" si="0"/>
        <v>19020021</v>
      </c>
      <c r="G10" s="66">
        <f t="shared" si="0"/>
        <v>4705801</v>
      </c>
      <c r="H10" s="66">
        <f t="shared" si="0"/>
        <v>4493726</v>
      </c>
      <c r="I10" s="66">
        <f t="shared" si="0"/>
        <v>28219548</v>
      </c>
      <c r="J10" s="66">
        <f t="shared" si="0"/>
        <v>4427801</v>
      </c>
      <c r="K10" s="66">
        <f t="shared" si="0"/>
        <v>4574750</v>
      </c>
      <c r="L10" s="66">
        <f t="shared" si="0"/>
        <v>16912490</v>
      </c>
      <c r="M10" s="66">
        <f t="shared" si="0"/>
        <v>25915041</v>
      </c>
      <c r="N10" s="66">
        <f t="shared" si="0"/>
        <v>4325280</v>
      </c>
      <c r="O10" s="66">
        <f t="shared" si="0"/>
        <v>4728738</v>
      </c>
      <c r="P10" s="66">
        <f t="shared" si="0"/>
        <v>13134908</v>
      </c>
      <c r="Q10" s="66">
        <f t="shared" si="0"/>
        <v>22188926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76323515</v>
      </c>
      <c r="W10" s="66">
        <f t="shared" si="0"/>
        <v>91799212</v>
      </c>
      <c r="X10" s="66">
        <f t="shared" si="0"/>
        <v>-15475697</v>
      </c>
      <c r="Y10" s="67">
        <f>+IF(W10&lt;&gt;0,(X10/W10)*100,0)</f>
        <v>-16.85820244295779</v>
      </c>
      <c r="Z10" s="68">
        <f t="shared" si="0"/>
        <v>104305494</v>
      </c>
    </row>
    <row r="11" spans="1:26" ht="12.75">
      <c r="A11" s="58" t="s">
        <v>37</v>
      </c>
      <c r="B11" s="19">
        <v>48740149</v>
      </c>
      <c r="C11" s="19">
        <v>0</v>
      </c>
      <c r="D11" s="59">
        <v>59948263</v>
      </c>
      <c r="E11" s="60">
        <v>55354620</v>
      </c>
      <c r="F11" s="60">
        <v>4085239</v>
      </c>
      <c r="G11" s="60">
        <v>3878152</v>
      </c>
      <c r="H11" s="60">
        <v>4116526</v>
      </c>
      <c r="I11" s="60">
        <v>12079917</v>
      </c>
      <c r="J11" s="60">
        <v>3976232</v>
      </c>
      <c r="K11" s="60">
        <v>6475218</v>
      </c>
      <c r="L11" s="60">
        <v>4005910</v>
      </c>
      <c r="M11" s="60">
        <v>14457360</v>
      </c>
      <c r="N11" s="60">
        <v>4139876</v>
      </c>
      <c r="O11" s="60">
        <v>4010980</v>
      </c>
      <c r="P11" s="60">
        <v>3709676</v>
      </c>
      <c r="Q11" s="60">
        <v>11860532</v>
      </c>
      <c r="R11" s="60">
        <v>0</v>
      </c>
      <c r="S11" s="60">
        <v>0</v>
      </c>
      <c r="T11" s="60">
        <v>0</v>
      </c>
      <c r="U11" s="60">
        <v>0</v>
      </c>
      <c r="V11" s="60">
        <v>38397809</v>
      </c>
      <c r="W11" s="60">
        <v>44961192</v>
      </c>
      <c r="X11" s="60">
        <v>-6563383</v>
      </c>
      <c r="Y11" s="61">
        <v>-14.6</v>
      </c>
      <c r="Z11" s="62">
        <v>55354620</v>
      </c>
    </row>
    <row r="12" spans="1:26" ht="12.75">
      <c r="A12" s="58" t="s">
        <v>38</v>
      </c>
      <c r="B12" s="19">
        <v>4157107</v>
      </c>
      <c r="C12" s="19">
        <v>0</v>
      </c>
      <c r="D12" s="59">
        <v>4395497</v>
      </c>
      <c r="E12" s="60">
        <v>4659227</v>
      </c>
      <c r="F12" s="60">
        <v>344794</v>
      </c>
      <c r="G12" s="60">
        <v>344794</v>
      </c>
      <c r="H12" s="60">
        <v>344794</v>
      </c>
      <c r="I12" s="60">
        <v>1034382</v>
      </c>
      <c r="J12" s="60">
        <v>344794</v>
      </c>
      <c r="K12" s="60">
        <v>344794</v>
      </c>
      <c r="L12" s="60">
        <v>344806</v>
      </c>
      <c r="M12" s="60">
        <v>1034394</v>
      </c>
      <c r="N12" s="60">
        <v>344727</v>
      </c>
      <c r="O12" s="60">
        <v>344727</v>
      </c>
      <c r="P12" s="60">
        <v>344727</v>
      </c>
      <c r="Q12" s="60">
        <v>1034181</v>
      </c>
      <c r="R12" s="60">
        <v>0</v>
      </c>
      <c r="S12" s="60">
        <v>0</v>
      </c>
      <c r="T12" s="60">
        <v>0</v>
      </c>
      <c r="U12" s="60">
        <v>0</v>
      </c>
      <c r="V12" s="60">
        <v>3102957</v>
      </c>
      <c r="W12" s="60">
        <v>3296619</v>
      </c>
      <c r="X12" s="60">
        <v>-193662</v>
      </c>
      <c r="Y12" s="61">
        <v>-5.87</v>
      </c>
      <c r="Z12" s="62">
        <v>4659227</v>
      </c>
    </row>
    <row r="13" spans="1:26" ht="12.75">
      <c r="A13" s="58" t="s">
        <v>279</v>
      </c>
      <c r="B13" s="19">
        <v>21541697</v>
      </c>
      <c r="C13" s="19">
        <v>0</v>
      </c>
      <c r="D13" s="59">
        <v>15000000</v>
      </c>
      <c r="E13" s="60">
        <v>15000000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11250000</v>
      </c>
      <c r="X13" s="60">
        <v>-11250000</v>
      </c>
      <c r="Y13" s="61">
        <v>-100</v>
      </c>
      <c r="Z13" s="62">
        <v>15000000</v>
      </c>
    </row>
    <row r="14" spans="1:26" ht="12.75">
      <c r="A14" s="58" t="s">
        <v>40</v>
      </c>
      <c r="B14" s="19">
        <v>2429850</v>
      </c>
      <c r="C14" s="19">
        <v>0</v>
      </c>
      <c r="D14" s="59">
        <v>664000</v>
      </c>
      <c r="E14" s="60">
        <v>664000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167767</v>
      </c>
      <c r="L14" s="60">
        <v>0</v>
      </c>
      <c r="M14" s="60">
        <v>167767</v>
      </c>
      <c r="N14" s="60">
        <v>169175</v>
      </c>
      <c r="O14" s="60">
        <v>0</v>
      </c>
      <c r="P14" s="60">
        <v>0</v>
      </c>
      <c r="Q14" s="60">
        <v>169175</v>
      </c>
      <c r="R14" s="60">
        <v>0</v>
      </c>
      <c r="S14" s="60">
        <v>0</v>
      </c>
      <c r="T14" s="60">
        <v>0</v>
      </c>
      <c r="U14" s="60">
        <v>0</v>
      </c>
      <c r="V14" s="60">
        <v>336942</v>
      </c>
      <c r="W14" s="60">
        <v>497997</v>
      </c>
      <c r="X14" s="60">
        <v>-161055</v>
      </c>
      <c r="Y14" s="61">
        <v>-32.34</v>
      </c>
      <c r="Z14" s="62">
        <v>664000</v>
      </c>
    </row>
    <row r="15" spans="1:26" ht="12.75">
      <c r="A15" s="58" t="s">
        <v>41</v>
      </c>
      <c r="B15" s="19">
        <v>8497041</v>
      </c>
      <c r="C15" s="19">
        <v>0</v>
      </c>
      <c r="D15" s="59">
        <v>8813500</v>
      </c>
      <c r="E15" s="60">
        <v>8813500</v>
      </c>
      <c r="F15" s="60">
        <v>568</v>
      </c>
      <c r="G15" s="60">
        <v>704</v>
      </c>
      <c r="H15" s="60">
        <v>614759</v>
      </c>
      <c r="I15" s="60">
        <v>616031</v>
      </c>
      <c r="J15" s="60">
        <v>0</v>
      </c>
      <c r="K15" s="60">
        <v>2992524</v>
      </c>
      <c r="L15" s="60">
        <v>920</v>
      </c>
      <c r="M15" s="60">
        <v>2993444</v>
      </c>
      <c r="N15" s="60">
        <v>1174466</v>
      </c>
      <c r="O15" s="60">
        <v>87719</v>
      </c>
      <c r="P15" s="60">
        <v>1125220</v>
      </c>
      <c r="Q15" s="60">
        <v>2387405</v>
      </c>
      <c r="R15" s="60">
        <v>0</v>
      </c>
      <c r="S15" s="60">
        <v>0</v>
      </c>
      <c r="T15" s="60">
        <v>0</v>
      </c>
      <c r="U15" s="60">
        <v>0</v>
      </c>
      <c r="V15" s="60">
        <v>5996880</v>
      </c>
      <c r="W15" s="60">
        <v>6610131</v>
      </c>
      <c r="X15" s="60">
        <v>-613251</v>
      </c>
      <c r="Y15" s="61">
        <v>-9.28</v>
      </c>
      <c r="Z15" s="62">
        <v>8813500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74269442</v>
      </c>
      <c r="C17" s="19">
        <v>0</v>
      </c>
      <c r="D17" s="59">
        <v>38222000</v>
      </c>
      <c r="E17" s="60">
        <v>42152992</v>
      </c>
      <c r="F17" s="60">
        <v>260425</v>
      </c>
      <c r="G17" s="60">
        <v>1072647</v>
      </c>
      <c r="H17" s="60">
        <v>1274109</v>
      </c>
      <c r="I17" s="60">
        <v>2607181</v>
      </c>
      <c r="J17" s="60">
        <v>1301286</v>
      </c>
      <c r="K17" s="60">
        <v>3382887</v>
      </c>
      <c r="L17" s="60">
        <v>2379496</v>
      </c>
      <c r="M17" s="60">
        <v>7063669</v>
      </c>
      <c r="N17" s="60">
        <v>1531082</v>
      </c>
      <c r="O17" s="60">
        <v>1869228</v>
      </c>
      <c r="P17" s="60">
        <v>3627029</v>
      </c>
      <c r="Q17" s="60">
        <v>7027339</v>
      </c>
      <c r="R17" s="60">
        <v>0</v>
      </c>
      <c r="S17" s="60">
        <v>0</v>
      </c>
      <c r="T17" s="60">
        <v>0</v>
      </c>
      <c r="U17" s="60">
        <v>0</v>
      </c>
      <c r="V17" s="60">
        <v>16698189</v>
      </c>
      <c r="W17" s="60">
        <v>28666116</v>
      </c>
      <c r="X17" s="60">
        <v>-11967927</v>
      </c>
      <c r="Y17" s="61">
        <v>-41.75</v>
      </c>
      <c r="Z17" s="62">
        <v>42152992</v>
      </c>
    </row>
    <row r="18" spans="1:26" ht="12.75">
      <c r="A18" s="70" t="s">
        <v>44</v>
      </c>
      <c r="B18" s="71">
        <f>SUM(B11:B17)</f>
        <v>159635286</v>
      </c>
      <c r="C18" s="71">
        <f>SUM(C11:C17)</f>
        <v>0</v>
      </c>
      <c r="D18" s="72">
        <f aca="true" t="shared" si="1" ref="D18:Z18">SUM(D11:D17)</f>
        <v>127043260</v>
      </c>
      <c r="E18" s="73">
        <f t="shared" si="1"/>
        <v>126644339</v>
      </c>
      <c r="F18" s="73">
        <f t="shared" si="1"/>
        <v>4691026</v>
      </c>
      <c r="G18" s="73">
        <f t="shared" si="1"/>
        <v>5296297</v>
      </c>
      <c r="H18" s="73">
        <f t="shared" si="1"/>
        <v>6350188</v>
      </c>
      <c r="I18" s="73">
        <f t="shared" si="1"/>
        <v>16337511</v>
      </c>
      <c r="J18" s="73">
        <f t="shared" si="1"/>
        <v>5622312</v>
      </c>
      <c r="K18" s="73">
        <f t="shared" si="1"/>
        <v>13363190</v>
      </c>
      <c r="L18" s="73">
        <f t="shared" si="1"/>
        <v>6731132</v>
      </c>
      <c r="M18" s="73">
        <f t="shared" si="1"/>
        <v>25716634</v>
      </c>
      <c r="N18" s="73">
        <f t="shared" si="1"/>
        <v>7359326</v>
      </c>
      <c r="O18" s="73">
        <f t="shared" si="1"/>
        <v>6312654</v>
      </c>
      <c r="P18" s="73">
        <f t="shared" si="1"/>
        <v>8806652</v>
      </c>
      <c r="Q18" s="73">
        <f t="shared" si="1"/>
        <v>22478632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64532777</v>
      </c>
      <c r="W18" s="73">
        <f t="shared" si="1"/>
        <v>95282055</v>
      </c>
      <c r="X18" s="73">
        <f t="shared" si="1"/>
        <v>-30749278</v>
      </c>
      <c r="Y18" s="67">
        <f>+IF(W18&lt;&gt;0,(X18/W18)*100,0)</f>
        <v>-32.27184594202969</v>
      </c>
      <c r="Z18" s="74">
        <f t="shared" si="1"/>
        <v>126644339</v>
      </c>
    </row>
    <row r="19" spans="1:26" ht="12.75">
      <c r="A19" s="70" t="s">
        <v>45</v>
      </c>
      <c r="B19" s="75">
        <f>+B10-B18</f>
        <v>-67170489</v>
      </c>
      <c r="C19" s="75">
        <f>+C10-C18</f>
        <v>0</v>
      </c>
      <c r="D19" s="76">
        <f aca="true" t="shared" si="2" ref="D19:Z19">+D10-D18</f>
        <v>-17656752</v>
      </c>
      <c r="E19" s="77">
        <f t="shared" si="2"/>
        <v>-22338845</v>
      </c>
      <c r="F19" s="77">
        <f t="shared" si="2"/>
        <v>14328995</v>
      </c>
      <c r="G19" s="77">
        <f t="shared" si="2"/>
        <v>-590496</v>
      </c>
      <c r="H19" s="77">
        <f t="shared" si="2"/>
        <v>-1856462</v>
      </c>
      <c r="I19" s="77">
        <f t="shared" si="2"/>
        <v>11882037</v>
      </c>
      <c r="J19" s="77">
        <f t="shared" si="2"/>
        <v>-1194511</v>
      </c>
      <c r="K19" s="77">
        <f t="shared" si="2"/>
        <v>-8788440</v>
      </c>
      <c r="L19" s="77">
        <f t="shared" si="2"/>
        <v>10181358</v>
      </c>
      <c r="M19" s="77">
        <f t="shared" si="2"/>
        <v>198407</v>
      </c>
      <c r="N19" s="77">
        <f t="shared" si="2"/>
        <v>-3034046</v>
      </c>
      <c r="O19" s="77">
        <f t="shared" si="2"/>
        <v>-1583916</v>
      </c>
      <c r="P19" s="77">
        <f t="shared" si="2"/>
        <v>4328256</v>
      </c>
      <c r="Q19" s="77">
        <f t="shared" si="2"/>
        <v>-289706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11790738</v>
      </c>
      <c r="W19" s="77">
        <f>IF(E10=E18,0,W10-W18)</f>
        <v>-3482843</v>
      </c>
      <c r="X19" s="77">
        <f t="shared" si="2"/>
        <v>15273581</v>
      </c>
      <c r="Y19" s="78">
        <f>+IF(W19&lt;&gt;0,(X19/W19)*100,0)</f>
        <v>-438.53774057573077</v>
      </c>
      <c r="Z19" s="79">
        <f t="shared" si="2"/>
        <v>-22338845</v>
      </c>
    </row>
    <row r="20" spans="1:26" ht="12.75">
      <c r="A20" s="58" t="s">
        <v>46</v>
      </c>
      <c r="B20" s="19">
        <v>16028026</v>
      </c>
      <c r="C20" s="19">
        <v>0</v>
      </c>
      <c r="D20" s="59">
        <v>15371000</v>
      </c>
      <c r="E20" s="60">
        <v>15371000</v>
      </c>
      <c r="F20" s="60">
        <v>153663</v>
      </c>
      <c r="G20" s="60">
        <v>1411564</v>
      </c>
      <c r="H20" s="60">
        <v>2064534</v>
      </c>
      <c r="I20" s="60">
        <v>3629761</v>
      </c>
      <c r="J20" s="60">
        <v>2319971</v>
      </c>
      <c r="K20" s="60">
        <v>154128</v>
      </c>
      <c r="L20" s="60">
        <v>2639783</v>
      </c>
      <c r="M20" s="60">
        <v>5113882</v>
      </c>
      <c r="N20" s="60">
        <v>197687</v>
      </c>
      <c r="O20" s="60">
        <v>153657</v>
      </c>
      <c r="P20" s="60">
        <v>3381929</v>
      </c>
      <c r="Q20" s="60">
        <v>3733273</v>
      </c>
      <c r="R20" s="60">
        <v>0</v>
      </c>
      <c r="S20" s="60">
        <v>0</v>
      </c>
      <c r="T20" s="60">
        <v>0</v>
      </c>
      <c r="U20" s="60">
        <v>0</v>
      </c>
      <c r="V20" s="60">
        <v>12476916</v>
      </c>
      <c r="W20" s="60">
        <v>15370666</v>
      </c>
      <c r="X20" s="60">
        <v>-2893750</v>
      </c>
      <c r="Y20" s="61">
        <v>-18.83</v>
      </c>
      <c r="Z20" s="62">
        <v>15371000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-51142463</v>
      </c>
      <c r="C22" s="86">
        <f>SUM(C19:C21)</f>
        <v>0</v>
      </c>
      <c r="D22" s="87">
        <f aca="true" t="shared" si="3" ref="D22:Z22">SUM(D19:D21)</f>
        <v>-2285752</v>
      </c>
      <c r="E22" s="88">
        <f t="shared" si="3"/>
        <v>-6967845</v>
      </c>
      <c r="F22" s="88">
        <f t="shared" si="3"/>
        <v>14482658</v>
      </c>
      <c r="G22" s="88">
        <f t="shared" si="3"/>
        <v>821068</v>
      </c>
      <c r="H22" s="88">
        <f t="shared" si="3"/>
        <v>208072</v>
      </c>
      <c r="I22" s="88">
        <f t="shared" si="3"/>
        <v>15511798</v>
      </c>
      <c r="J22" s="88">
        <f t="shared" si="3"/>
        <v>1125460</v>
      </c>
      <c r="K22" s="88">
        <f t="shared" si="3"/>
        <v>-8634312</v>
      </c>
      <c r="L22" s="88">
        <f t="shared" si="3"/>
        <v>12821141</v>
      </c>
      <c r="M22" s="88">
        <f t="shared" si="3"/>
        <v>5312289</v>
      </c>
      <c r="N22" s="88">
        <f t="shared" si="3"/>
        <v>-2836359</v>
      </c>
      <c r="O22" s="88">
        <f t="shared" si="3"/>
        <v>-1430259</v>
      </c>
      <c r="P22" s="88">
        <f t="shared" si="3"/>
        <v>7710185</v>
      </c>
      <c r="Q22" s="88">
        <f t="shared" si="3"/>
        <v>3443567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24267654</v>
      </c>
      <c r="W22" s="88">
        <f t="shared" si="3"/>
        <v>11887823</v>
      </c>
      <c r="X22" s="88">
        <f t="shared" si="3"/>
        <v>12379831</v>
      </c>
      <c r="Y22" s="89">
        <f>+IF(W22&lt;&gt;0,(X22/W22)*100,0)</f>
        <v>104.13875610361964</v>
      </c>
      <c r="Z22" s="90">
        <f t="shared" si="3"/>
        <v>-6967845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-51142463</v>
      </c>
      <c r="C24" s="75">
        <f>SUM(C22:C23)</f>
        <v>0</v>
      </c>
      <c r="D24" s="76">
        <f aca="true" t="shared" si="4" ref="D24:Z24">SUM(D22:D23)</f>
        <v>-2285752</v>
      </c>
      <c r="E24" s="77">
        <f t="shared" si="4"/>
        <v>-6967845</v>
      </c>
      <c r="F24" s="77">
        <f t="shared" si="4"/>
        <v>14482658</v>
      </c>
      <c r="G24" s="77">
        <f t="shared" si="4"/>
        <v>821068</v>
      </c>
      <c r="H24" s="77">
        <f t="shared" si="4"/>
        <v>208072</v>
      </c>
      <c r="I24" s="77">
        <f t="shared" si="4"/>
        <v>15511798</v>
      </c>
      <c r="J24" s="77">
        <f t="shared" si="4"/>
        <v>1125460</v>
      </c>
      <c r="K24" s="77">
        <f t="shared" si="4"/>
        <v>-8634312</v>
      </c>
      <c r="L24" s="77">
        <f t="shared" si="4"/>
        <v>12821141</v>
      </c>
      <c r="M24" s="77">
        <f t="shared" si="4"/>
        <v>5312289</v>
      </c>
      <c r="N24" s="77">
        <f t="shared" si="4"/>
        <v>-2836359</v>
      </c>
      <c r="O24" s="77">
        <f t="shared" si="4"/>
        <v>-1430259</v>
      </c>
      <c r="P24" s="77">
        <f t="shared" si="4"/>
        <v>7710185</v>
      </c>
      <c r="Q24" s="77">
        <f t="shared" si="4"/>
        <v>3443567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24267654</v>
      </c>
      <c r="W24" s="77">
        <f t="shared" si="4"/>
        <v>11887823</v>
      </c>
      <c r="X24" s="77">
        <f t="shared" si="4"/>
        <v>12379831</v>
      </c>
      <c r="Y24" s="78">
        <f>+IF(W24&lt;&gt;0,(X24/W24)*100,0)</f>
        <v>104.13875610361964</v>
      </c>
      <c r="Z24" s="79">
        <f t="shared" si="4"/>
        <v>-6967845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13641033</v>
      </c>
      <c r="C27" s="22">
        <v>0</v>
      </c>
      <c r="D27" s="99">
        <v>17714250</v>
      </c>
      <c r="E27" s="100">
        <v>15614250</v>
      </c>
      <c r="F27" s="100">
        <v>0</v>
      </c>
      <c r="G27" s="100">
        <v>903549</v>
      </c>
      <c r="H27" s="100">
        <v>1811035</v>
      </c>
      <c r="I27" s="100">
        <v>2714584</v>
      </c>
      <c r="J27" s="100">
        <v>1900276</v>
      </c>
      <c r="K27" s="100">
        <v>9603</v>
      </c>
      <c r="L27" s="100">
        <v>2190066</v>
      </c>
      <c r="M27" s="100">
        <v>4099945</v>
      </c>
      <c r="N27" s="100">
        <v>0</v>
      </c>
      <c r="O27" s="100">
        <v>93083</v>
      </c>
      <c r="P27" s="100">
        <v>2910263</v>
      </c>
      <c r="Q27" s="100">
        <v>3003346</v>
      </c>
      <c r="R27" s="100">
        <v>0</v>
      </c>
      <c r="S27" s="100">
        <v>0</v>
      </c>
      <c r="T27" s="100">
        <v>0</v>
      </c>
      <c r="U27" s="100">
        <v>0</v>
      </c>
      <c r="V27" s="100">
        <v>9817875</v>
      </c>
      <c r="W27" s="100">
        <v>11710688</v>
      </c>
      <c r="X27" s="100">
        <v>-1892813</v>
      </c>
      <c r="Y27" s="101">
        <v>-16.16</v>
      </c>
      <c r="Z27" s="102">
        <v>15614250</v>
      </c>
    </row>
    <row r="28" spans="1:26" ht="12.75">
      <c r="A28" s="103" t="s">
        <v>46</v>
      </c>
      <c r="B28" s="19">
        <v>13472783</v>
      </c>
      <c r="C28" s="19">
        <v>0</v>
      </c>
      <c r="D28" s="59">
        <v>15464250</v>
      </c>
      <c r="E28" s="60">
        <v>14864250</v>
      </c>
      <c r="F28" s="60">
        <v>0</v>
      </c>
      <c r="G28" s="60">
        <v>902600</v>
      </c>
      <c r="H28" s="60">
        <v>1676208</v>
      </c>
      <c r="I28" s="60">
        <v>2578808</v>
      </c>
      <c r="J28" s="60">
        <v>1900276</v>
      </c>
      <c r="K28" s="60">
        <v>0</v>
      </c>
      <c r="L28" s="60">
        <v>2180813</v>
      </c>
      <c r="M28" s="60">
        <v>4081089</v>
      </c>
      <c r="N28" s="60">
        <v>0</v>
      </c>
      <c r="O28" s="60">
        <v>0</v>
      </c>
      <c r="P28" s="60">
        <v>2878620</v>
      </c>
      <c r="Q28" s="60">
        <v>2878620</v>
      </c>
      <c r="R28" s="60">
        <v>0</v>
      </c>
      <c r="S28" s="60">
        <v>0</v>
      </c>
      <c r="T28" s="60">
        <v>0</v>
      </c>
      <c r="U28" s="60">
        <v>0</v>
      </c>
      <c r="V28" s="60">
        <v>9538517</v>
      </c>
      <c r="W28" s="60">
        <v>11148188</v>
      </c>
      <c r="X28" s="60">
        <v>-1609671</v>
      </c>
      <c r="Y28" s="61">
        <v>-14.44</v>
      </c>
      <c r="Z28" s="62">
        <v>14864250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168250</v>
      </c>
      <c r="C31" s="19">
        <v>0</v>
      </c>
      <c r="D31" s="59">
        <v>2250000</v>
      </c>
      <c r="E31" s="60">
        <v>750000</v>
      </c>
      <c r="F31" s="60">
        <v>0</v>
      </c>
      <c r="G31" s="60">
        <v>948</v>
      </c>
      <c r="H31" s="60">
        <v>134827</v>
      </c>
      <c r="I31" s="60">
        <v>135775</v>
      </c>
      <c r="J31" s="60">
        <v>0</v>
      </c>
      <c r="K31" s="60">
        <v>9603</v>
      </c>
      <c r="L31" s="60">
        <v>9253</v>
      </c>
      <c r="M31" s="60">
        <v>18856</v>
      </c>
      <c r="N31" s="60">
        <v>0</v>
      </c>
      <c r="O31" s="60">
        <v>93083</v>
      </c>
      <c r="P31" s="60">
        <v>31643</v>
      </c>
      <c r="Q31" s="60">
        <v>124726</v>
      </c>
      <c r="R31" s="60">
        <v>0</v>
      </c>
      <c r="S31" s="60">
        <v>0</v>
      </c>
      <c r="T31" s="60">
        <v>0</v>
      </c>
      <c r="U31" s="60">
        <v>0</v>
      </c>
      <c r="V31" s="60">
        <v>279357</v>
      </c>
      <c r="W31" s="60">
        <v>562500</v>
      </c>
      <c r="X31" s="60">
        <v>-283143</v>
      </c>
      <c r="Y31" s="61">
        <v>-50.34</v>
      </c>
      <c r="Z31" s="62">
        <v>750000</v>
      </c>
    </row>
    <row r="32" spans="1:26" ht="12.75">
      <c r="A32" s="70" t="s">
        <v>54</v>
      </c>
      <c r="B32" s="22">
        <f>SUM(B28:B31)</f>
        <v>13641033</v>
      </c>
      <c r="C32" s="22">
        <f>SUM(C28:C31)</f>
        <v>0</v>
      </c>
      <c r="D32" s="99">
        <f aca="true" t="shared" si="5" ref="D32:Z32">SUM(D28:D31)</f>
        <v>17714250</v>
      </c>
      <c r="E32" s="100">
        <f t="shared" si="5"/>
        <v>15614250</v>
      </c>
      <c r="F32" s="100">
        <f t="shared" si="5"/>
        <v>0</v>
      </c>
      <c r="G32" s="100">
        <f t="shared" si="5"/>
        <v>903548</v>
      </c>
      <c r="H32" s="100">
        <f t="shared" si="5"/>
        <v>1811035</v>
      </c>
      <c r="I32" s="100">
        <f t="shared" si="5"/>
        <v>2714583</v>
      </c>
      <c r="J32" s="100">
        <f t="shared" si="5"/>
        <v>1900276</v>
      </c>
      <c r="K32" s="100">
        <f t="shared" si="5"/>
        <v>9603</v>
      </c>
      <c r="L32" s="100">
        <f t="shared" si="5"/>
        <v>2190066</v>
      </c>
      <c r="M32" s="100">
        <f t="shared" si="5"/>
        <v>4099945</v>
      </c>
      <c r="N32" s="100">
        <f t="shared" si="5"/>
        <v>0</v>
      </c>
      <c r="O32" s="100">
        <f t="shared" si="5"/>
        <v>93083</v>
      </c>
      <c r="P32" s="100">
        <f t="shared" si="5"/>
        <v>2910263</v>
      </c>
      <c r="Q32" s="100">
        <f t="shared" si="5"/>
        <v>3003346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9817874</v>
      </c>
      <c r="W32" s="100">
        <f t="shared" si="5"/>
        <v>11710688</v>
      </c>
      <c r="X32" s="100">
        <f t="shared" si="5"/>
        <v>-1892814</v>
      </c>
      <c r="Y32" s="101">
        <f>+IF(W32&lt;&gt;0,(X32/W32)*100,0)</f>
        <v>-16.16313234542667</v>
      </c>
      <c r="Z32" s="102">
        <f t="shared" si="5"/>
        <v>15614250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16017319</v>
      </c>
      <c r="C35" s="19">
        <v>0</v>
      </c>
      <c r="D35" s="59">
        <v>13583162</v>
      </c>
      <c r="E35" s="60">
        <v>27988162</v>
      </c>
      <c r="F35" s="60">
        <v>39863016</v>
      </c>
      <c r="G35" s="60">
        <v>39863016</v>
      </c>
      <c r="H35" s="60">
        <v>11101810</v>
      </c>
      <c r="I35" s="60">
        <v>11101810</v>
      </c>
      <c r="J35" s="60">
        <v>4895390</v>
      </c>
      <c r="K35" s="60">
        <v>5410364</v>
      </c>
      <c r="L35" s="60">
        <v>8118100</v>
      </c>
      <c r="M35" s="60">
        <v>8118100</v>
      </c>
      <c r="N35" s="60">
        <v>8118100</v>
      </c>
      <c r="O35" s="60">
        <v>27196593</v>
      </c>
      <c r="P35" s="60">
        <v>16200682</v>
      </c>
      <c r="Q35" s="60">
        <v>16200682</v>
      </c>
      <c r="R35" s="60">
        <v>0</v>
      </c>
      <c r="S35" s="60">
        <v>0</v>
      </c>
      <c r="T35" s="60">
        <v>0</v>
      </c>
      <c r="U35" s="60">
        <v>0</v>
      </c>
      <c r="V35" s="60">
        <v>16200682</v>
      </c>
      <c r="W35" s="60">
        <v>20991122</v>
      </c>
      <c r="X35" s="60">
        <v>-4790440</v>
      </c>
      <c r="Y35" s="61">
        <v>-22.82</v>
      </c>
      <c r="Z35" s="62">
        <v>27988162</v>
      </c>
    </row>
    <row r="36" spans="1:26" ht="12.75">
      <c r="A36" s="58" t="s">
        <v>57</v>
      </c>
      <c r="B36" s="19">
        <v>341549247</v>
      </c>
      <c r="C36" s="19">
        <v>0</v>
      </c>
      <c r="D36" s="59">
        <v>374870946</v>
      </c>
      <c r="E36" s="60">
        <v>376470946</v>
      </c>
      <c r="F36" s="60">
        <v>0</v>
      </c>
      <c r="G36" s="60">
        <v>0</v>
      </c>
      <c r="H36" s="60">
        <v>13788034</v>
      </c>
      <c r="I36" s="60">
        <v>13788034</v>
      </c>
      <c r="J36" s="60">
        <v>40753</v>
      </c>
      <c r="K36" s="60">
        <v>40753</v>
      </c>
      <c r="L36" s="60">
        <v>40753</v>
      </c>
      <c r="M36" s="60">
        <v>40753</v>
      </c>
      <c r="N36" s="60">
        <v>40753</v>
      </c>
      <c r="O36" s="60">
        <v>78135486</v>
      </c>
      <c r="P36" s="60">
        <v>76897708</v>
      </c>
      <c r="Q36" s="60">
        <v>76897708</v>
      </c>
      <c r="R36" s="60">
        <v>0</v>
      </c>
      <c r="S36" s="60">
        <v>0</v>
      </c>
      <c r="T36" s="60">
        <v>0</v>
      </c>
      <c r="U36" s="60">
        <v>0</v>
      </c>
      <c r="V36" s="60">
        <v>76897708</v>
      </c>
      <c r="W36" s="60">
        <v>282353210</v>
      </c>
      <c r="X36" s="60">
        <v>-205455502</v>
      </c>
      <c r="Y36" s="61">
        <v>-72.77</v>
      </c>
      <c r="Z36" s="62">
        <v>376470946</v>
      </c>
    </row>
    <row r="37" spans="1:26" ht="12.75">
      <c r="A37" s="58" t="s">
        <v>58</v>
      </c>
      <c r="B37" s="19">
        <v>42721608</v>
      </c>
      <c r="C37" s="19">
        <v>0</v>
      </c>
      <c r="D37" s="59">
        <v>26318509</v>
      </c>
      <c r="E37" s="60">
        <v>27668509</v>
      </c>
      <c r="F37" s="60">
        <v>-270376</v>
      </c>
      <c r="G37" s="60">
        <v>-270376</v>
      </c>
      <c r="H37" s="60">
        <v>11694383</v>
      </c>
      <c r="I37" s="60">
        <v>11694383</v>
      </c>
      <c r="J37" s="60">
        <v>13354087</v>
      </c>
      <c r="K37" s="60">
        <v>1911759</v>
      </c>
      <c r="L37" s="60">
        <v>10410026</v>
      </c>
      <c r="M37" s="60">
        <v>10410026</v>
      </c>
      <c r="N37" s="60">
        <v>10410026</v>
      </c>
      <c r="O37" s="60">
        <v>861872</v>
      </c>
      <c r="P37" s="60">
        <v>3110123</v>
      </c>
      <c r="Q37" s="60">
        <v>3110123</v>
      </c>
      <c r="R37" s="60">
        <v>0</v>
      </c>
      <c r="S37" s="60">
        <v>0</v>
      </c>
      <c r="T37" s="60">
        <v>0</v>
      </c>
      <c r="U37" s="60">
        <v>0</v>
      </c>
      <c r="V37" s="60">
        <v>3110123</v>
      </c>
      <c r="W37" s="60">
        <v>20751382</v>
      </c>
      <c r="X37" s="60">
        <v>-17641259</v>
      </c>
      <c r="Y37" s="61">
        <v>-85.01</v>
      </c>
      <c r="Z37" s="62">
        <v>27668509</v>
      </c>
    </row>
    <row r="38" spans="1:26" ht="12.75">
      <c r="A38" s="58" t="s">
        <v>59</v>
      </c>
      <c r="B38" s="19">
        <v>20013490</v>
      </c>
      <c r="C38" s="19">
        <v>0</v>
      </c>
      <c r="D38" s="59">
        <v>18779050</v>
      </c>
      <c r="E38" s="60">
        <v>20309050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-9612028</v>
      </c>
      <c r="P38" s="60">
        <v>-10260695</v>
      </c>
      <c r="Q38" s="60">
        <v>-10260695</v>
      </c>
      <c r="R38" s="60">
        <v>0</v>
      </c>
      <c r="S38" s="60">
        <v>0</v>
      </c>
      <c r="T38" s="60">
        <v>0</v>
      </c>
      <c r="U38" s="60">
        <v>0</v>
      </c>
      <c r="V38" s="60">
        <v>-10260695</v>
      </c>
      <c r="W38" s="60">
        <v>15231788</v>
      </c>
      <c r="X38" s="60">
        <v>-25492483</v>
      </c>
      <c r="Y38" s="61">
        <v>-167.36</v>
      </c>
      <c r="Z38" s="62">
        <v>20309050</v>
      </c>
    </row>
    <row r="39" spans="1:26" ht="12.75">
      <c r="A39" s="58" t="s">
        <v>60</v>
      </c>
      <c r="B39" s="19">
        <v>294831468</v>
      </c>
      <c r="C39" s="19">
        <v>0</v>
      </c>
      <c r="D39" s="59">
        <v>343356549</v>
      </c>
      <c r="E39" s="60">
        <v>356481549</v>
      </c>
      <c r="F39" s="60">
        <v>40133392</v>
      </c>
      <c r="G39" s="60">
        <v>40133392</v>
      </c>
      <c r="H39" s="60">
        <v>13195460</v>
      </c>
      <c r="I39" s="60">
        <v>13195460</v>
      </c>
      <c r="J39" s="60">
        <v>-8417944</v>
      </c>
      <c r="K39" s="60">
        <v>3539358</v>
      </c>
      <c r="L39" s="60">
        <v>-2251171</v>
      </c>
      <c r="M39" s="60">
        <v>-2251171</v>
      </c>
      <c r="N39" s="60">
        <v>-2251171</v>
      </c>
      <c r="O39" s="60">
        <v>114082234</v>
      </c>
      <c r="P39" s="60">
        <v>100248962</v>
      </c>
      <c r="Q39" s="60">
        <v>100248962</v>
      </c>
      <c r="R39" s="60">
        <v>0</v>
      </c>
      <c r="S39" s="60">
        <v>0</v>
      </c>
      <c r="T39" s="60">
        <v>0</v>
      </c>
      <c r="U39" s="60">
        <v>0</v>
      </c>
      <c r="V39" s="60">
        <v>100248962</v>
      </c>
      <c r="W39" s="60">
        <v>267361162</v>
      </c>
      <c r="X39" s="60">
        <v>-167112200</v>
      </c>
      <c r="Y39" s="61">
        <v>-62.5</v>
      </c>
      <c r="Z39" s="62">
        <v>356481549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11223715</v>
      </c>
      <c r="C42" s="19">
        <v>0</v>
      </c>
      <c r="D42" s="59">
        <v>24964824</v>
      </c>
      <c r="E42" s="60">
        <v>2724971</v>
      </c>
      <c r="F42" s="60">
        <v>10323803</v>
      </c>
      <c r="G42" s="60">
        <v>-2094069</v>
      </c>
      <c r="H42" s="60">
        <v>-2477654</v>
      </c>
      <c r="I42" s="60">
        <v>5752080</v>
      </c>
      <c r="J42" s="60">
        <v>530615</v>
      </c>
      <c r="K42" s="60">
        <v>-4020508</v>
      </c>
      <c r="L42" s="60">
        <v>7158562</v>
      </c>
      <c r="M42" s="60">
        <v>3668669</v>
      </c>
      <c r="N42" s="60">
        <v>-3051074</v>
      </c>
      <c r="O42" s="60">
        <v>115173</v>
      </c>
      <c r="P42" s="60">
        <v>5299446</v>
      </c>
      <c r="Q42" s="60">
        <v>2363545</v>
      </c>
      <c r="R42" s="60">
        <v>0</v>
      </c>
      <c r="S42" s="60">
        <v>0</v>
      </c>
      <c r="T42" s="60">
        <v>0</v>
      </c>
      <c r="U42" s="60">
        <v>0</v>
      </c>
      <c r="V42" s="60">
        <v>11784294</v>
      </c>
      <c r="W42" s="60">
        <v>12209141</v>
      </c>
      <c r="X42" s="60">
        <v>-424847</v>
      </c>
      <c r="Y42" s="61">
        <v>-3.48</v>
      </c>
      <c r="Z42" s="62">
        <v>2724971</v>
      </c>
    </row>
    <row r="43" spans="1:26" ht="12.75">
      <c r="A43" s="58" t="s">
        <v>63</v>
      </c>
      <c r="B43" s="19">
        <v>-13641031</v>
      </c>
      <c r="C43" s="19">
        <v>0</v>
      </c>
      <c r="D43" s="59">
        <v>-17714256</v>
      </c>
      <c r="E43" s="60">
        <v>-15614248</v>
      </c>
      <c r="F43" s="60">
        <v>0</v>
      </c>
      <c r="G43" s="60">
        <v>-1028965</v>
      </c>
      <c r="H43" s="60">
        <v>-2064580</v>
      </c>
      <c r="I43" s="60">
        <v>-3093545</v>
      </c>
      <c r="J43" s="60">
        <v>-2166315</v>
      </c>
      <c r="K43" s="60">
        <v>0</v>
      </c>
      <c r="L43" s="60">
        <v>-2486126</v>
      </c>
      <c r="M43" s="60">
        <v>-4652441</v>
      </c>
      <c r="N43" s="60">
        <v>0</v>
      </c>
      <c r="O43" s="60">
        <v>0</v>
      </c>
      <c r="P43" s="60">
        <v>-3281627</v>
      </c>
      <c r="Q43" s="60">
        <v>-3281627</v>
      </c>
      <c r="R43" s="60">
        <v>0</v>
      </c>
      <c r="S43" s="60">
        <v>0</v>
      </c>
      <c r="T43" s="60">
        <v>0</v>
      </c>
      <c r="U43" s="60">
        <v>0</v>
      </c>
      <c r="V43" s="60">
        <v>-11027613</v>
      </c>
      <c r="W43" s="60">
        <v>-12991494</v>
      </c>
      <c r="X43" s="60">
        <v>1963881</v>
      </c>
      <c r="Y43" s="61">
        <v>-15.12</v>
      </c>
      <c r="Z43" s="62">
        <v>-15614248</v>
      </c>
    </row>
    <row r="44" spans="1:26" ht="12.75">
      <c r="A44" s="58" t="s">
        <v>64</v>
      </c>
      <c r="B44" s="19">
        <v>0</v>
      </c>
      <c r="C44" s="19">
        <v>0</v>
      </c>
      <c r="D44" s="59">
        <v>-249996</v>
      </c>
      <c r="E44" s="60">
        <v>-417999</v>
      </c>
      <c r="F44" s="60">
        <v>-128383</v>
      </c>
      <c r="G44" s="60">
        <v>0</v>
      </c>
      <c r="H44" s="60">
        <v>0</v>
      </c>
      <c r="I44" s="60">
        <v>-128383</v>
      </c>
      <c r="J44" s="60">
        <v>0</v>
      </c>
      <c r="K44" s="60">
        <v>-132180</v>
      </c>
      <c r="L44" s="60">
        <v>0</v>
      </c>
      <c r="M44" s="60">
        <v>-132180</v>
      </c>
      <c r="N44" s="60">
        <v>-136393</v>
      </c>
      <c r="O44" s="60">
        <v>0</v>
      </c>
      <c r="P44" s="60">
        <v>0</v>
      </c>
      <c r="Q44" s="60">
        <v>-136393</v>
      </c>
      <c r="R44" s="60">
        <v>0</v>
      </c>
      <c r="S44" s="60">
        <v>0</v>
      </c>
      <c r="T44" s="60">
        <v>0</v>
      </c>
      <c r="U44" s="60">
        <v>0</v>
      </c>
      <c r="V44" s="60">
        <v>-396956</v>
      </c>
      <c r="W44" s="60">
        <v>-417999</v>
      </c>
      <c r="X44" s="60">
        <v>21043</v>
      </c>
      <c r="Y44" s="61">
        <v>-5.03</v>
      </c>
      <c r="Z44" s="62">
        <v>-417999</v>
      </c>
    </row>
    <row r="45" spans="1:26" ht="12.75">
      <c r="A45" s="70" t="s">
        <v>65</v>
      </c>
      <c r="B45" s="22">
        <v>-261390</v>
      </c>
      <c r="C45" s="22">
        <v>0</v>
      </c>
      <c r="D45" s="99">
        <v>7000572</v>
      </c>
      <c r="E45" s="100">
        <v>-13247027</v>
      </c>
      <c r="F45" s="100">
        <v>10255668</v>
      </c>
      <c r="G45" s="100">
        <v>7132634</v>
      </c>
      <c r="H45" s="100">
        <v>2590400</v>
      </c>
      <c r="I45" s="100">
        <v>2590400</v>
      </c>
      <c r="J45" s="100">
        <v>954700</v>
      </c>
      <c r="K45" s="100">
        <v>-3197988</v>
      </c>
      <c r="L45" s="100">
        <v>1474448</v>
      </c>
      <c r="M45" s="100">
        <v>1474448</v>
      </c>
      <c r="N45" s="100">
        <v>-1713019</v>
      </c>
      <c r="O45" s="100">
        <v>-1597846</v>
      </c>
      <c r="P45" s="100">
        <v>419973</v>
      </c>
      <c r="Q45" s="100">
        <v>419973</v>
      </c>
      <c r="R45" s="100">
        <v>0</v>
      </c>
      <c r="S45" s="100">
        <v>0</v>
      </c>
      <c r="T45" s="100">
        <v>0</v>
      </c>
      <c r="U45" s="100">
        <v>0</v>
      </c>
      <c r="V45" s="100">
        <v>419973</v>
      </c>
      <c r="W45" s="100">
        <v>-1140103</v>
      </c>
      <c r="X45" s="100">
        <v>1560076</v>
      </c>
      <c r="Y45" s="101">
        <v>-136.84</v>
      </c>
      <c r="Z45" s="102">
        <v>-13247027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20428094</v>
      </c>
      <c r="C49" s="52">
        <v>0</v>
      </c>
      <c r="D49" s="129">
        <v>2155109</v>
      </c>
      <c r="E49" s="54">
        <v>2032548</v>
      </c>
      <c r="F49" s="54">
        <v>0</v>
      </c>
      <c r="G49" s="54">
        <v>0</v>
      </c>
      <c r="H49" s="54">
        <v>0</v>
      </c>
      <c r="I49" s="54">
        <v>1855535</v>
      </c>
      <c r="J49" s="54">
        <v>0</v>
      </c>
      <c r="K49" s="54">
        <v>0</v>
      </c>
      <c r="L49" s="54">
        <v>0</v>
      </c>
      <c r="M49" s="54">
        <v>60020728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86492014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2311737</v>
      </c>
      <c r="C51" s="52">
        <v>0</v>
      </c>
      <c r="D51" s="129">
        <v>1382178</v>
      </c>
      <c r="E51" s="54">
        <v>2265286</v>
      </c>
      <c r="F51" s="54">
        <v>0</v>
      </c>
      <c r="G51" s="54">
        <v>0</v>
      </c>
      <c r="H51" s="54">
        <v>0</v>
      </c>
      <c r="I51" s="54">
        <v>22059840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28019041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76.36354884980959</v>
      </c>
      <c r="C58" s="5">
        <f>IF(C67=0,0,+(C76/C67)*100)</f>
        <v>0</v>
      </c>
      <c r="D58" s="6">
        <f aca="true" t="shared" si="6" ref="D58:Z58">IF(D67=0,0,+(D76/D67)*100)</f>
        <v>100.00001664622233</v>
      </c>
      <c r="E58" s="7">
        <f t="shared" si="6"/>
        <v>63.62830717583731</v>
      </c>
      <c r="F58" s="7">
        <f t="shared" si="6"/>
        <v>45.245571545795244</v>
      </c>
      <c r="G58" s="7">
        <f t="shared" si="6"/>
        <v>60.9805308106978</v>
      </c>
      <c r="H58" s="7">
        <f t="shared" si="6"/>
        <v>50.2097371235115</v>
      </c>
      <c r="I58" s="7">
        <f t="shared" si="6"/>
        <v>52.225025453155624</v>
      </c>
      <c r="J58" s="7">
        <f t="shared" si="6"/>
        <v>61.39558144930525</v>
      </c>
      <c r="K58" s="7">
        <f t="shared" si="6"/>
        <v>68.24451130973593</v>
      </c>
      <c r="L58" s="7">
        <f t="shared" si="6"/>
        <v>45.98609392293544</v>
      </c>
      <c r="M58" s="7">
        <f t="shared" si="6"/>
        <v>58.54709049224998</v>
      </c>
      <c r="N58" s="7">
        <f t="shared" si="6"/>
        <v>58.576049938254904</v>
      </c>
      <c r="O58" s="7">
        <f t="shared" si="6"/>
        <v>77.9009982868991</v>
      </c>
      <c r="P58" s="7">
        <f t="shared" si="6"/>
        <v>69.10350615584917</v>
      </c>
      <c r="Q58" s="7">
        <f t="shared" si="6"/>
        <v>68.37370141484197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59.693421337856925</v>
      </c>
      <c r="W58" s="7">
        <f t="shared" si="6"/>
        <v>81.05412000407647</v>
      </c>
      <c r="X58" s="7">
        <f t="shared" si="6"/>
        <v>0</v>
      </c>
      <c r="Y58" s="7">
        <f t="shared" si="6"/>
        <v>0</v>
      </c>
      <c r="Z58" s="8">
        <f t="shared" si="6"/>
        <v>63.62830717583731</v>
      </c>
    </row>
    <row r="59" spans="1:26" ht="12.75">
      <c r="A59" s="37" t="s">
        <v>31</v>
      </c>
      <c r="B59" s="9">
        <f aca="true" t="shared" si="7" ref="B59:Z66">IF(B68=0,0,+(B77/B68)*100)</f>
        <v>71.70429798893777</v>
      </c>
      <c r="C59" s="9">
        <f t="shared" si="7"/>
        <v>0</v>
      </c>
      <c r="D59" s="2">
        <f t="shared" si="7"/>
        <v>100.00002352941178</v>
      </c>
      <c r="E59" s="10">
        <f t="shared" si="7"/>
        <v>69.34250416503713</v>
      </c>
      <c r="F59" s="10">
        <f t="shared" si="7"/>
        <v>57.466919732264685</v>
      </c>
      <c r="G59" s="10">
        <f t="shared" si="7"/>
        <v>81.70840813385982</v>
      </c>
      <c r="H59" s="10">
        <f t="shared" si="7"/>
        <v>56.550715246386574</v>
      </c>
      <c r="I59" s="10">
        <f t="shared" si="7"/>
        <v>65.24201437083703</v>
      </c>
      <c r="J59" s="10">
        <f t="shared" si="7"/>
        <v>73.50330042699886</v>
      </c>
      <c r="K59" s="10">
        <f t="shared" si="7"/>
        <v>90.89622657671393</v>
      </c>
      <c r="L59" s="10">
        <f t="shared" si="7"/>
        <v>57.330620328252735</v>
      </c>
      <c r="M59" s="10">
        <f t="shared" si="7"/>
        <v>73.91010479821179</v>
      </c>
      <c r="N59" s="10">
        <f t="shared" si="7"/>
        <v>80.06279542605334</v>
      </c>
      <c r="O59" s="10">
        <f t="shared" si="7"/>
        <v>114.27706239166811</v>
      </c>
      <c r="P59" s="10">
        <f t="shared" si="7"/>
        <v>97.81071302374423</v>
      </c>
      <c r="Q59" s="10">
        <f t="shared" si="7"/>
        <v>97.26480432884397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78.72258200282616</v>
      </c>
      <c r="W59" s="10">
        <f t="shared" si="7"/>
        <v>100.1114509541684</v>
      </c>
      <c r="X59" s="10">
        <f t="shared" si="7"/>
        <v>0</v>
      </c>
      <c r="Y59" s="10">
        <f t="shared" si="7"/>
        <v>0</v>
      </c>
      <c r="Z59" s="11">
        <f t="shared" si="7"/>
        <v>69.34250416503713</v>
      </c>
    </row>
    <row r="60" spans="1:26" ht="12.75">
      <c r="A60" s="38" t="s">
        <v>32</v>
      </c>
      <c r="B60" s="12">
        <f t="shared" si="7"/>
        <v>73.62445568974695</v>
      </c>
      <c r="C60" s="12">
        <f t="shared" si="7"/>
        <v>0</v>
      </c>
      <c r="D60" s="3">
        <f t="shared" si="7"/>
        <v>100</v>
      </c>
      <c r="E60" s="13">
        <f t="shared" si="7"/>
        <v>74.04649962496606</v>
      </c>
      <c r="F60" s="13">
        <f t="shared" si="7"/>
        <v>37.86663085063602</v>
      </c>
      <c r="G60" s="13">
        <f t="shared" si="7"/>
        <v>45.23404472863553</v>
      </c>
      <c r="H60" s="13">
        <f t="shared" si="7"/>
        <v>59.64761551794492</v>
      </c>
      <c r="I60" s="13">
        <f t="shared" si="7"/>
        <v>46.93780450828591</v>
      </c>
      <c r="J60" s="13">
        <f t="shared" si="7"/>
        <v>61.74982860425061</v>
      </c>
      <c r="K60" s="13">
        <f t="shared" si="7"/>
        <v>51.02482571743644</v>
      </c>
      <c r="L60" s="13">
        <f t="shared" si="7"/>
        <v>44.19213834524874</v>
      </c>
      <c r="M60" s="13">
        <f t="shared" si="7"/>
        <v>52.4717013482457</v>
      </c>
      <c r="N60" s="13">
        <f t="shared" si="7"/>
        <v>47.251355568638914</v>
      </c>
      <c r="O60" s="13">
        <f t="shared" si="7"/>
        <v>46.04209341293258</v>
      </c>
      <c r="P60" s="13">
        <f t="shared" si="7"/>
        <v>50.09887296739832</v>
      </c>
      <c r="Q60" s="13">
        <f t="shared" si="7"/>
        <v>47.8424108771645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49.112850659938765</v>
      </c>
      <c r="W60" s="13">
        <f t="shared" si="7"/>
        <v>83.25202116444346</v>
      </c>
      <c r="X60" s="13">
        <f t="shared" si="7"/>
        <v>0</v>
      </c>
      <c r="Y60" s="13">
        <f t="shared" si="7"/>
        <v>0</v>
      </c>
      <c r="Z60" s="14">
        <f t="shared" si="7"/>
        <v>74.04649962496606</v>
      </c>
    </row>
    <row r="61" spans="1:26" ht="12.75">
      <c r="A61" s="39" t="s">
        <v>103</v>
      </c>
      <c r="B61" s="12">
        <f t="shared" si="7"/>
        <v>95.7204806197153</v>
      </c>
      <c r="C61" s="12">
        <f t="shared" si="7"/>
        <v>0</v>
      </c>
      <c r="D61" s="3">
        <f t="shared" si="7"/>
        <v>99.99997359615371</v>
      </c>
      <c r="E61" s="13">
        <f t="shared" si="7"/>
        <v>99.99997333828887</v>
      </c>
      <c r="F61" s="13">
        <f t="shared" si="7"/>
        <v>33.175520677176664</v>
      </c>
      <c r="G61" s="13">
        <f t="shared" si="7"/>
        <v>29.331174661913963</v>
      </c>
      <c r="H61" s="13">
        <f t="shared" si="7"/>
        <v>76.29945857646871</v>
      </c>
      <c r="I61" s="13">
        <f t="shared" si="7"/>
        <v>40.88435061251399</v>
      </c>
      <c r="J61" s="13">
        <f t="shared" si="7"/>
        <v>46.23618463270744</v>
      </c>
      <c r="K61" s="13">
        <f t="shared" si="7"/>
        <v>47.39199382821875</v>
      </c>
      <c r="L61" s="13">
        <f t="shared" si="7"/>
        <v>17.619758319555253</v>
      </c>
      <c r="M61" s="13">
        <f t="shared" si="7"/>
        <v>37.663544025596345</v>
      </c>
      <c r="N61" s="13">
        <f t="shared" si="7"/>
        <v>56.035905662660845</v>
      </c>
      <c r="O61" s="13">
        <f t="shared" si="7"/>
        <v>36.64288155870791</v>
      </c>
      <c r="P61" s="13">
        <f t="shared" si="7"/>
        <v>57.28590541081059</v>
      </c>
      <c r="Q61" s="13">
        <f t="shared" si="7"/>
        <v>51.88769283566147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43.078516660434644</v>
      </c>
      <c r="W61" s="13">
        <f t="shared" si="7"/>
        <v>73.83367579131028</v>
      </c>
      <c r="X61" s="13">
        <f t="shared" si="7"/>
        <v>0</v>
      </c>
      <c r="Y61" s="13">
        <f t="shared" si="7"/>
        <v>0</v>
      </c>
      <c r="Z61" s="14">
        <f t="shared" si="7"/>
        <v>99.99997333828887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58.39374500364928</v>
      </c>
      <c r="C64" s="12">
        <f t="shared" si="7"/>
        <v>0</v>
      </c>
      <c r="D64" s="3">
        <f t="shared" si="7"/>
        <v>100.00003536169176</v>
      </c>
      <c r="E64" s="13">
        <f t="shared" si="7"/>
        <v>54.483272343710766</v>
      </c>
      <c r="F64" s="13">
        <f t="shared" si="7"/>
        <v>40.304217867818</v>
      </c>
      <c r="G64" s="13">
        <f t="shared" si="7"/>
        <v>53.679466013513434</v>
      </c>
      <c r="H64" s="13">
        <f t="shared" si="7"/>
        <v>54.88790209032817</v>
      </c>
      <c r="I64" s="13">
        <f t="shared" si="7"/>
        <v>49.63401231126186</v>
      </c>
      <c r="J64" s="13">
        <f t="shared" si="7"/>
        <v>69.57700742138698</v>
      </c>
      <c r="K64" s="13">
        <f t="shared" si="7"/>
        <v>52.669479346931055</v>
      </c>
      <c r="L64" s="13">
        <f t="shared" si="7"/>
        <v>55.71916464695816</v>
      </c>
      <c r="M64" s="13">
        <f t="shared" si="7"/>
        <v>59.33838986912503</v>
      </c>
      <c r="N64" s="13">
        <f t="shared" si="7"/>
        <v>43.12164380377783</v>
      </c>
      <c r="O64" s="13">
        <f t="shared" si="7"/>
        <v>49.53653375781341</v>
      </c>
      <c r="P64" s="13">
        <f t="shared" si="7"/>
        <v>46.88913281566651</v>
      </c>
      <c r="Q64" s="13">
        <f t="shared" si="7"/>
        <v>46.51130958352609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51.84445178823949</v>
      </c>
      <c r="W64" s="13">
        <f t="shared" si="7"/>
        <v>95.86565390817279</v>
      </c>
      <c r="X64" s="13">
        <f t="shared" si="7"/>
        <v>0</v>
      </c>
      <c r="Y64" s="13">
        <f t="shared" si="7"/>
        <v>0</v>
      </c>
      <c r="Z64" s="14">
        <f t="shared" si="7"/>
        <v>54.483272343710766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100.00003440136973</v>
      </c>
      <c r="E66" s="16">
        <f t="shared" si="7"/>
        <v>17.085333776326003</v>
      </c>
      <c r="F66" s="16">
        <f t="shared" si="7"/>
        <v>14.881561907785343</v>
      </c>
      <c r="G66" s="16">
        <f t="shared" si="7"/>
        <v>22.380902993846366</v>
      </c>
      <c r="H66" s="16">
        <f t="shared" si="7"/>
        <v>10.440238545253692</v>
      </c>
      <c r="I66" s="16">
        <f t="shared" si="7"/>
        <v>15.935905459896421</v>
      </c>
      <c r="J66" s="16">
        <f t="shared" si="7"/>
        <v>18.512069162340328</v>
      </c>
      <c r="K66" s="16">
        <f t="shared" si="7"/>
        <v>24.941756030361145</v>
      </c>
      <c r="L66" s="16">
        <f t="shared" si="7"/>
        <v>11.186460862603957</v>
      </c>
      <c r="M66" s="16">
        <f t="shared" si="7"/>
        <v>18.164256407410335</v>
      </c>
      <c r="N66" s="16">
        <f t="shared" si="7"/>
        <v>9.42417704553627</v>
      </c>
      <c r="O66" s="16">
        <f t="shared" si="7"/>
        <v>15.29098299989752</v>
      </c>
      <c r="P66" s="16">
        <f t="shared" si="7"/>
        <v>10.230505574116524</v>
      </c>
      <c r="Q66" s="16">
        <f t="shared" si="7"/>
        <v>11.663029249648662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15.210758435984859</v>
      </c>
      <c r="W66" s="16">
        <f t="shared" si="7"/>
        <v>20.326432191598133</v>
      </c>
      <c r="X66" s="16">
        <f t="shared" si="7"/>
        <v>0</v>
      </c>
      <c r="Y66" s="16">
        <f t="shared" si="7"/>
        <v>0</v>
      </c>
      <c r="Z66" s="17">
        <f t="shared" si="7"/>
        <v>17.085333776326003</v>
      </c>
    </row>
    <row r="67" spans="1:26" ht="12.75" hidden="1">
      <c r="A67" s="41" t="s">
        <v>286</v>
      </c>
      <c r="B67" s="24">
        <v>44730594</v>
      </c>
      <c r="C67" s="24"/>
      <c r="D67" s="25">
        <v>36044214</v>
      </c>
      <c r="E67" s="26">
        <v>48885668</v>
      </c>
      <c r="F67" s="26">
        <v>3818093</v>
      </c>
      <c r="G67" s="26">
        <v>3893177</v>
      </c>
      <c r="H67" s="26">
        <v>3691049</v>
      </c>
      <c r="I67" s="26">
        <v>11402319</v>
      </c>
      <c r="J67" s="26">
        <v>3879100</v>
      </c>
      <c r="K67" s="26">
        <v>3833246</v>
      </c>
      <c r="L67" s="26">
        <v>3839041</v>
      </c>
      <c r="M67" s="26">
        <v>11551387</v>
      </c>
      <c r="N67" s="26">
        <v>3865894</v>
      </c>
      <c r="O67" s="26">
        <v>3685714</v>
      </c>
      <c r="P67" s="26">
        <v>3784287</v>
      </c>
      <c r="Q67" s="26">
        <v>11335895</v>
      </c>
      <c r="R67" s="26"/>
      <c r="S67" s="26"/>
      <c r="T67" s="26"/>
      <c r="U67" s="26"/>
      <c r="V67" s="26">
        <v>34289601</v>
      </c>
      <c r="W67" s="26">
        <v>27033165</v>
      </c>
      <c r="X67" s="26"/>
      <c r="Y67" s="25"/>
      <c r="Z67" s="27">
        <v>48885668</v>
      </c>
    </row>
    <row r="68" spans="1:26" ht="12.75" hidden="1">
      <c r="A68" s="37" t="s">
        <v>31</v>
      </c>
      <c r="B68" s="19">
        <v>22786913</v>
      </c>
      <c r="C68" s="19"/>
      <c r="D68" s="20">
        <v>17000000</v>
      </c>
      <c r="E68" s="21">
        <v>24515988</v>
      </c>
      <c r="F68" s="21">
        <v>2043212</v>
      </c>
      <c r="G68" s="21">
        <v>2043212</v>
      </c>
      <c r="H68" s="21">
        <v>2043212</v>
      </c>
      <c r="I68" s="21">
        <v>6129636</v>
      </c>
      <c r="J68" s="21">
        <v>2042160</v>
      </c>
      <c r="K68" s="21">
        <v>2042999</v>
      </c>
      <c r="L68" s="21">
        <v>2042999</v>
      </c>
      <c r="M68" s="21">
        <v>6128158</v>
      </c>
      <c r="N68" s="21">
        <v>2039639</v>
      </c>
      <c r="O68" s="21">
        <v>1997911</v>
      </c>
      <c r="P68" s="21">
        <v>2009330</v>
      </c>
      <c r="Q68" s="21">
        <v>6046880</v>
      </c>
      <c r="R68" s="21"/>
      <c r="S68" s="21"/>
      <c r="T68" s="21"/>
      <c r="U68" s="21"/>
      <c r="V68" s="21">
        <v>18304674</v>
      </c>
      <c r="W68" s="21">
        <v>12750003</v>
      </c>
      <c r="X68" s="21"/>
      <c r="Y68" s="20"/>
      <c r="Z68" s="23">
        <v>24515988</v>
      </c>
    </row>
    <row r="69" spans="1:26" ht="12.75" hidden="1">
      <c r="A69" s="38" t="s">
        <v>32</v>
      </c>
      <c r="B69" s="19">
        <v>15639518</v>
      </c>
      <c r="C69" s="19"/>
      <c r="D69" s="20">
        <v>13230492</v>
      </c>
      <c r="E69" s="21">
        <v>17453087</v>
      </c>
      <c r="F69" s="21">
        <v>1258282</v>
      </c>
      <c r="G69" s="21">
        <v>1271445</v>
      </c>
      <c r="H69" s="21">
        <v>1068492</v>
      </c>
      <c r="I69" s="21">
        <v>3598219</v>
      </c>
      <c r="J69" s="21">
        <v>1250031</v>
      </c>
      <c r="K69" s="21">
        <v>1197911</v>
      </c>
      <c r="L69" s="21">
        <v>1191454</v>
      </c>
      <c r="M69" s="21">
        <v>3639396</v>
      </c>
      <c r="N69" s="21">
        <v>1214435</v>
      </c>
      <c r="O69" s="21">
        <v>1073042</v>
      </c>
      <c r="P69" s="21">
        <v>1174234</v>
      </c>
      <c r="Q69" s="21">
        <v>3461711</v>
      </c>
      <c r="R69" s="21"/>
      <c r="S69" s="21"/>
      <c r="T69" s="21"/>
      <c r="U69" s="21"/>
      <c r="V69" s="21">
        <v>10699326</v>
      </c>
      <c r="W69" s="21">
        <v>9922869</v>
      </c>
      <c r="X69" s="21"/>
      <c r="Y69" s="20"/>
      <c r="Z69" s="23">
        <v>17453087</v>
      </c>
    </row>
    <row r="70" spans="1:26" ht="12.75" hidden="1">
      <c r="A70" s="39" t="s">
        <v>103</v>
      </c>
      <c r="B70" s="19">
        <v>6381511</v>
      </c>
      <c r="C70" s="19"/>
      <c r="D70" s="20">
        <v>7574654</v>
      </c>
      <c r="E70" s="21">
        <v>7501394</v>
      </c>
      <c r="F70" s="21">
        <v>430257</v>
      </c>
      <c r="G70" s="21">
        <v>441012</v>
      </c>
      <c r="H70" s="21">
        <v>237522</v>
      </c>
      <c r="I70" s="21">
        <v>1108791</v>
      </c>
      <c r="J70" s="21">
        <v>419189</v>
      </c>
      <c r="K70" s="21">
        <v>373312</v>
      </c>
      <c r="L70" s="21">
        <v>360476</v>
      </c>
      <c r="M70" s="21">
        <v>1152977</v>
      </c>
      <c r="N70" s="21">
        <v>388351</v>
      </c>
      <c r="O70" s="21">
        <v>234040</v>
      </c>
      <c r="P70" s="21">
        <v>362515</v>
      </c>
      <c r="Q70" s="21">
        <v>984906</v>
      </c>
      <c r="R70" s="21"/>
      <c r="S70" s="21"/>
      <c r="T70" s="21"/>
      <c r="U70" s="21"/>
      <c r="V70" s="21">
        <v>3246674</v>
      </c>
      <c r="W70" s="21">
        <v>5680989</v>
      </c>
      <c r="X70" s="21"/>
      <c r="Y70" s="20"/>
      <c r="Z70" s="23">
        <v>7501394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9258007</v>
      </c>
      <c r="C73" s="19"/>
      <c r="D73" s="20">
        <v>5655838</v>
      </c>
      <c r="E73" s="21">
        <v>9951693</v>
      </c>
      <c r="F73" s="21">
        <v>828025</v>
      </c>
      <c r="G73" s="21">
        <v>830433</v>
      </c>
      <c r="H73" s="21">
        <v>830970</v>
      </c>
      <c r="I73" s="21">
        <v>2489428</v>
      </c>
      <c r="J73" s="21">
        <v>830842</v>
      </c>
      <c r="K73" s="21">
        <v>824599</v>
      </c>
      <c r="L73" s="21">
        <v>830978</v>
      </c>
      <c r="M73" s="21">
        <v>2486419</v>
      </c>
      <c r="N73" s="21">
        <v>826084</v>
      </c>
      <c r="O73" s="21">
        <v>824224</v>
      </c>
      <c r="P73" s="21">
        <v>811719</v>
      </c>
      <c r="Q73" s="21">
        <v>2462027</v>
      </c>
      <c r="R73" s="21"/>
      <c r="S73" s="21"/>
      <c r="T73" s="21"/>
      <c r="U73" s="21"/>
      <c r="V73" s="21">
        <v>7437874</v>
      </c>
      <c r="W73" s="21">
        <v>4241880</v>
      </c>
      <c r="X73" s="21"/>
      <c r="Y73" s="20"/>
      <c r="Z73" s="23">
        <v>9951693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v>14778</v>
      </c>
      <c r="P74" s="21"/>
      <c r="Q74" s="21">
        <v>14778</v>
      </c>
      <c r="R74" s="21"/>
      <c r="S74" s="21"/>
      <c r="T74" s="21"/>
      <c r="U74" s="21"/>
      <c r="V74" s="21">
        <v>14778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6304163</v>
      </c>
      <c r="C75" s="28"/>
      <c r="D75" s="29">
        <v>5813722</v>
      </c>
      <c r="E75" s="30">
        <v>6916593</v>
      </c>
      <c r="F75" s="30">
        <v>516599</v>
      </c>
      <c r="G75" s="30">
        <v>578520</v>
      </c>
      <c r="H75" s="30">
        <v>579345</v>
      </c>
      <c r="I75" s="30">
        <v>1674464</v>
      </c>
      <c r="J75" s="30">
        <v>586909</v>
      </c>
      <c r="K75" s="30">
        <v>592336</v>
      </c>
      <c r="L75" s="30">
        <v>604588</v>
      </c>
      <c r="M75" s="30">
        <v>1783833</v>
      </c>
      <c r="N75" s="30">
        <v>611820</v>
      </c>
      <c r="O75" s="30">
        <v>614761</v>
      </c>
      <c r="P75" s="30">
        <v>600723</v>
      </c>
      <c r="Q75" s="30">
        <v>1827304</v>
      </c>
      <c r="R75" s="30"/>
      <c r="S75" s="30"/>
      <c r="T75" s="30"/>
      <c r="U75" s="30"/>
      <c r="V75" s="30">
        <v>5285601</v>
      </c>
      <c r="W75" s="30">
        <v>4360293</v>
      </c>
      <c r="X75" s="30"/>
      <c r="Y75" s="29"/>
      <c r="Z75" s="31">
        <v>6916593</v>
      </c>
    </row>
    <row r="76" spans="1:26" ht="12.75" hidden="1">
      <c r="A76" s="42" t="s">
        <v>287</v>
      </c>
      <c r="B76" s="32">
        <v>34157869</v>
      </c>
      <c r="C76" s="32"/>
      <c r="D76" s="33">
        <v>36044220</v>
      </c>
      <c r="E76" s="34">
        <v>31105123</v>
      </c>
      <c r="F76" s="34">
        <v>1727518</v>
      </c>
      <c r="G76" s="34">
        <v>2374080</v>
      </c>
      <c r="H76" s="34">
        <v>1853266</v>
      </c>
      <c r="I76" s="34">
        <v>5954864</v>
      </c>
      <c r="J76" s="34">
        <v>2381596</v>
      </c>
      <c r="K76" s="34">
        <v>2615980</v>
      </c>
      <c r="L76" s="34">
        <v>1765425</v>
      </c>
      <c r="M76" s="34">
        <v>6763001</v>
      </c>
      <c r="N76" s="34">
        <v>2264488</v>
      </c>
      <c r="O76" s="34">
        <v>2871208</v>
      </c>
      <c r="P76" s="34">
        <v>2615075</v>
      </c>
      <c r="Q76" s="34">
        <v>7750771</v>
      </c>
      <c r="R76" s="34"/>
      <c r="S76" s="34"/>
      <c r="T76" s="34"/>
      <c r="U76" s="34"/>
      <c r="V76" s="34">
        <v>20468636</v>
      </c>
      <c r="W76" s="34">
        <v>21911494</v>
      </c>
      <c r="X76" s="34"/>
      <c r="Y76" s="33"/>
      <c r="Z76" s="35">
        <v>31105123</v>
      </c>
    </row>
    <row r="77" spans="1:26" ht="12.75" hidden="1">
      <c r="A77" s="37" t="s">
        <v>31</v>
      </c>
      <c r="B77" s="19">
        <v>16339196</v>
      </c>
      <c r="C77" s="19"/>
      <c r="D77" s="20">
        <v>17000004</v>
      </c>
      <c r="E77" s="21">
        <v>17000000</v>
      </c>
      <c r="F77" s="21">
        <v>1174171</v>
      </c>
      <c r="G77" s="21">
        <v>1669476</v>
      </c>
      <c r="H77" s="21">
        <v>1155451</v>
      </c>
      <c r="I77" s="21">
        <v>3999098</v>
      </c>
      <c r="J77" s="21">
        <v>1501055</v>
      </c>
      <c r="K77" s="21">
        <v>1857009</v>
      </c>
      <c r="L77" s="21">
        <v>1171264</v>
      </c>
      <c r="M77" s="21">
        <v>4529328</v>
      </c>
      <c r="N77" s="21">
        <v>1632992</v>
      </c>
      <c r="O77" s="21">
        <v>2283154</v>
      </c>
      <c r="P77" s="21">
        <v>1965340</v>
      </c>
      <c r="Q77" s="21">
        <v>5881486</v>
      </c>
      <c r="R77" s="21"/>
      <c r="S77" s="21"/>
      <c r="T77" s="21"/>
      <c r="U77" s="21"/>
      <c r="V77" s="21">
        <v>14409912</v>
      </c>
      <c r="W77" s="21">
        <v>12764213</v>
      </c>
      <c r="X77" s="21"/>
      <c r="Y77" s="20"/>
      <c r="Z77" s="23">
        <v>17000000</v>
      </c>
    </row>
    <row r="78" spans="1:26" ht="12.75" hidden="1">
      <c r="A78" s="38" t="s">
        <v>32</v>
      </c>
      <c r="B78" s="19">
        <v>11514510</v>
      </c>
      <c r="C78" s="19"/>
      <c r="D78" s="20">
        <v>13230492</v>
      </c>
      <c r="E78" s="21">
        <v>12923400</v>
      </c>
      <c r="F78" s="21">
        <v>476469</v>
      </c>
      <c r="G78" s="21">
        <v>575126</v>
      </c>
      <c r="H78" s="21">
        <v>637330</v>
      </c>
      <c r="I78" s="21">
        <v>1688925</v>
      </c>
      <c r="J78" s="21">
        <v>771892</v>
      </c>
      <c r="K78" s="21">
        <v>611232</v>
      </c>
      <c r="L78" s="21">
        <v>526529</v>
      </c>
      <c r="M78" s="21">
        <v>1909653</v>
      </c>
      <c r="N78" s="21">
        <v>573837</v>
      </c>
      <c r="O78" s="21">
        <v>494051</v>
      </c>
      <c r="P78" s="21">
        <v>588278</v>
      </c>
      <c r="Q78" s="21">
        <v>1656166</v>
      </c>
      <c r="R78" s="21"/>
      <c r="S78" s="21"/>
      <c r="T78" s="21"/>
      <c r="U78" s="21"/>
      <c r="V78" s="21">
        <v>5254744</v>
      </c>
      <c r="W78" s="21">
        <v>8260989</v>
      </c>
      <c r="X78" s="21"/>
      <c r="Y78" s="20"/>
      <c r="Z78" s="23">
        <v>12923400</v>
      </c>
    </row>
    <row r="79" spans="1:26" ht="12.75" hidden="1">
      <c r="A79" s="39" t="s">
        <v>103</v>
      </c>
      <c r="B79" s="19">
        <v>6108413</v>
      </c>
      <c r="C79" s="19"/>
      <c r="D79" s="20">
        <v>7574652</v>
      </c>
      <c r="E79" s="21">
        <v>7501392</v>
      </c>
      <c r="F79" s="21">
        <v>142740</v>
      </c>
      <c r="G79" s="21">
        <v>129354</v>
      </c>
      <c r="H79" s="21">
        <v>181228</v>
      </c>
      <c r="I79" s="21">
        <v>453322</v>
      </c>
      <c r="J79" s="21">
        <v>193817</v>
      </c>
      <c r="K79" s="21">
        <v>176920</v>
      </c>
      <c r="L79" s="21">
        <v>63515</v>
      </c>
      <c r="M79" s="21">
        <v>434252</v>
      </c>
      <c r="N79" s="21">
        <v>217616</v>
      </c>
      <c r="O79" s="21">
        <v>85759</v>
      </c>
      <c r="P79" s="21">
        <v>207670</v>
      </c>
      <c r="Q79" s="21">
        <v>511045</v>
      </c>
      <c r="R79" s="21"/>
      <c r="S79" s="21"/>
      <c r="T79" s="21"/>
      <c r="U79" s="21"/>
      <c r="V79" s="21">
        <v>1398619</v>
      </c>
      <c r="W79" s="21">
        <v>4194483</v>
      </c>
      <c r="X79" s="21"/>
      <c r="Y79" s="20"/>
      <c r="Z79" s="23">
        <v>7501392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5406097</v>
      </c>
      <c r="C82" s="19"/>
      <c r="D82" s="20">
        <v>5655840</v>
      </c>
      <c r="E82" s="21">
        <v>5422008</v>
      </c>
      <c r="F82" s="21">
        <v>333729</v>
      </c>
      <c r="G82" s="21">
        <v>445772</v>
      </c>
      <c r="H82" s="21">
        <v>456102</v>
      </c>
      <c r="I82" s="21">
        <v>1235603</v>
      </c>
      <c r="J82" s="21">
        <v>578075</v>
      </c>
      <c r="K82" s="21">
        <v>434312</v>
      </c>
      <c r="L82" s="21">
        <v>463014</v>
      </c>
      <c r="M82" s="21">
        <v>1475401</v>
      </c>
      <c r="N82" s="21">
        <v>356221</v>
      </c>
      <c r="O82" s="21">
        <v>408292</v>
      </c>
      <c r="P82" s="21">
        <v>380608</v>
      </c>
      <c r="Q82" s="21">
        <v>1145121</v>
      </c>
      <c r="R82" s="21"/>
      <c r="S82" s="21"/>
      <c r="T82" s="21"/>
      <c r="U82" s="21"/>
      <c r="V82" s="21">
        <v>3856125</v>
      </c>
      <c r="W82" s="21">
        <v>4066506</v>
      </c>
      <c r="X82" s="21"/>
      <c r="Y82" s="20"/>
      <c r="Z82" s="23">
        <v>5422008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6304163</v>
      </c>
      <c r="C84" s="28"/>
      <c r="D84" s="29">
        <v>5813724</v>
      </c>
      <c r="E84" s="30">
        <v>1181723</v>
      </c>
      <c r="F84" s="30">
        <v>76878</v>
      </c>
      <c r="G84" s="30">
        <v>129478</v>
      </c>
      <c r="H84" s="30">
        <v>60485</v>
      </c>
      <c r="I84" s="30">
        <v>266841</v>
      </c>
      <c r="J84" s="30">
        <v>108649</v>
      </c>
      <c r="K84" s="30">
        <v>147739</v>
      </c>
      <c r="L84" s="30">
        <v>67632</v>
      </c>
      <c r="M84" s="30">
        <v>324020</v>
      </c>
      <c r="N84" s="30">
        <v>57659</v>
      </c>
      <c r="O84" s="30">
        <v>94003</v>
      </c>
      <c r="P84" s="30">
        <v>61457</v>
      </c>
      <c r="Q84" s="30">
        <v>213119</v>
      </c>
      <c r="R84" s="30"/>
      <c r="S84" s="30"/>
      <c r="T84" s="30"/>
      <c r="U84" s="30"/>
      <c r="V84" s="30">
        <v>803980</v>
      </c>
      <c r="W84" s="30">
        <v>886292</v>
      </c>
      <c r="X84" s="30"/>
      <c r="Y84" s="29"/>
      <c r="Z84" s="31">
        <v>1181723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652180</v>
      </c>
      <c r="D5" s="357">
        <f t="shared" si="0"/>
        <v>0</v>
      </c>
      <c r="E5" s="356">
        <f t="shared" si="0"/>
        <v>2430000</v>
      </c>
      <c r="F5" s="358">
        <f t="shared" si="0"/>
        <v>1685000</v>
      </c>
      <c r="G5" s="358">
        <f t="shared" si="0"/>
        <v>333</v>
      </c>
      <c r="H5" s="356">
        <f t="shared" si="0"/>
        <v>41076</v>
      </c>
      <c r="I5" s="356">
        <f t="shared" si="0"/>
        <v>29913</v>
      </c>
      <c r="J5" s="358">
        <f t="shared" si="0"/>
        <v>71322</v>
      </c>
      <c r="K5" s="358">
        <f t="shared" si="0"/>
        <v>0</v>
      </c>
      <c r="L5" s="356">
        <f t="shared" si="0"/>
        <v>274593</v>
      </c>
      <c r="M5" s="356">
        <f t="shared" si="0"/>
        <v>352816</v>
      </c>
      <c r="N5" s="358">
        <f t="shared" si="0"/>
        <v>627409</v>
      </c>
      <c r="O5" s="358">
        <f t="shared" si="0"/>
        <v>85550</v>
      </c>
      <c r="P5" s="356">
        <f t="shared" si="0"/>
        <v>98000</v>
      </c>
      <c r="Q5" s="356">
        <f t="shared" si="0"/>
        <v>81447</v>
      </c>
      <c r="R5" s="358">
        <f t="shared" si="0"/>
        <v>264997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963728</v>
      </c>
      <c r="X5" s="356">
        <f t="shared" si="0"/>
        <v>1263750</v>
      </c>
      <c r="Y5" s="358">
        <f t="shared" si="0"/>
        <v>-300022</v>
      </c>
      <c r="Z5" s="359">
        <f>+IF(X5&lt;&gt;0,+(Y5/X5)*100,0)</f>
        <v>-23.74061325420376</v>
      </c>
      <c r="AA5" s="360">
        <f>+AA6+AA8+AA11+AA13+AA15</f>
        <v>1685000</v>
      </c>
    </row>
    <row r="6" spans="1:27" ht="12.75">
      <c r="A6" s="361" t="s">
        <v>205</v>
      </c>
      <c r="B6" s="142"/>
      <c r="C6" s="60">
        <f>+C7</f>
        <v>273701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600000</v>
      </c>
      <c r="G6" s="59">
        <f t="shared" si="1"/>
        <v>0</v>
      </c>
      <c r="H6" s="60">
        <f t="shared" si="1"/>
        <v>40753</v>
      </c>
      <c r="I6" s="60">
        <f t="shared" si="1"/>
        <v>29266</v>
      </c>
      <c r="J6" s="59">
        <f t="shared" si="1"/>
        <v>70019</v>
      </c>
      <c r="K6" s="59">
        <f t="shared" si="1"/>
        <v>0</v>
      </c>
      <c r="L6" s="60">
        <f t="shared" si="1"/>
        <v>265208</v>
      </c>
      <c r="M6" s="60">
        <f t="shared" si="1"/>
        <v>35400</v>
      </c>
      <c r="N6" s="59">
        <f t="shared" si="1"/>
        <v>300608</v>
      </c>
      <c r="O6" s="59">
        <f t="shared" si="1"/>
        <v>0</v>
      </c>
      <c r="P6" s="60">
        <f t="shared" si="1"/>
        <v>98000</v>
      </c>
      <c r="Q6" s="60">
        <f t="shared" si="1"/>
        <v>650</v>
      </c>
      <c r="R6" s="59">
        <f t="shared" si="1"/>
        <v>98650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469277</v>
      </c>
      <c r="X6" s="60">
        <f t="shared" si="1"/>
        <v>450000</v>
      </c>
      <c r="Y6" s="59">
        <f t="shared" si="1"/>
        <v>19277</v>
      </c>
      <c r="Z6" s="61">
        <f>+IF(X6&lt;&gt;0,+(Y6/X6)*100,0)</f>
        <v>4.283777777777778</v>
      </c>
      <c r="AA6" s="62">
        <f t="shared" si="1"/>
        <v>600000</v>
      </c>
    </row>
    <row r="7" spans="1:27" ht="12.75">
      <c r="A7" s="291" t="s">
        <v>229</v>
      </c>
      <c r="B7" s="142"/>
      <c r="C7" s="60">
        <v>273701</v>
      </c>
      <c r="D7" s="340"/>
      <c r="E7" s="60">
        <v>1000000</v>
      </c>
      <c r="F7" s="59">
        <v>600000</v>
      </c>
      <c r="G7" s="59"/>
      <c r="H7" s="60">
        <v>40753</v>
      </c>
      <c r="I7" s="60">
        <v>29266</v>
      </c>
      <c r="J7" s="59">
        <v>70019</v>
      </c>
      <c r="K7" s="59"/>
      <c r="L7" s="60">
        <v>265208</v>
      </c>
      <c r="M7" s="60">
        <v>35400</v>
      </c>
      <c r="N7" s="59">
        <v>300608</v>
      </c>
      <c r="O7" s="59"/>
      <c r="P7" s="60">
        <v>98000</v>
      </c>
      <c r="Q7" s="60">
        <v>650</v>
      </c>
      <c r="R7" s="59">
        <v>98650</v>
      </c>
      <c r="S7" s="59"/>
      <c r="T7" s="60"/>
      <c r="U7" s="60"/>
      <c r="V7" s="59"/>
      <c r="W7" s="59">
        <v>469277</v>
      </c>
      <c r="X7" s="60">
        <v>450000</v>
      </c>
      <c r="Y7" s="59">
        <v>19277</v>
      </c>
      <c r="Z7" s="61">
        <v>4.28</v>
      </c>
      <c r="AA7" s="62">
        <v>600000</v>
      </c>
    </row>
    <row r="8" spans="1:27" ht="12.75">
      <c r="A8" s="361" t="s">
        <v>206</v>
      </c>
      <c r="B8" s="142"/>
      <c r="C8" s="60">
        <f aca="true" t="shared" si="2" ref="C8:Y8">SUM(C9:C10)</f>
        <v>225831</v>
      </c>
      <c r="D8" s="340">
        <f t="shared" si="2"/>
        <v>0</v>
      </c>
      <c r="E8" s="60">
        <f t="shared" si="2"/>
        <v>230000</v>
      </c>
      <c r="F8" s="59">
        <f t="shared" si="2"/>
        <v>785000</v>
      </c>
      <c r="G8" s="59">
        <f t="shared" si="2"/>
        <v>333</v>
      </c>
      <c r="H8" s="60">
        <f t="shared" si="2"/>
        <v>323</v>
      </c>
      <c r="I8" s="60">
        <f t="shared" si="2"/>
        <v>647</v>
      </c>
      <c r="J8" s="59">
        <f t="shared" si="2"/>
        <v>1303</v>
      </c>
      <c r="K8" s="59">
        <f t="shared" si="2"/>
        <v>0</v>
      </c>
      <c r="L8" s="60">
        <f t="shared" si="2"/>
        <v>9385</v>
      </c>
      <c r="M8" s="60">
        <f t="shared" si="2"/>
        <v>317416</v>
      </c>
      <c r="N8" s="59">
        <f t="shared" si="2"/>
        <v>326801</v>
      </c>
      <c r="O8" s="59">
        <f t="shared" si="2"/>
        <v>0</v>
      </c>
      <c r="P8" s="60">
        <f t="shared" si="2"/>
        <v>0</v>
      </c>
      <c r="Q8" s="60">
        <f t="shared" si="2"/>
        <v>12293</v>
      </c>
      <c r="R8" s="59">
        <f t="shared" si="2"/>
        <v>12293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340397</v>
      </c>
      <c r="X8" s="60">
        <f t="shared" si="2"/>
        <v>588750</v>
      </c>
      <c r="Y8" s="59">
        <f t="shared" si="2"/>
        <v>-248353</v>
      </c>
      <c r="Z8" s="61">
        <f>+IF(X8&lt;&gt;0,+(Y8/X8)*100,0)</f>
        <v>-42.18309978768578</v>
      </c>
      <c r="AA8" s="62">
        <f>SUM(AA9:AA10)</f>
        <v>785000</v>
      </c>
    </row>
    <row r="9" spans="1:27" ht="12.75">
      <c r="A9" s="291" t="s">
        <v>230</v>
      </c>
      <c r="B9" s="142"/>
      <c r="C9" s="60">
        <v>225831</v>
      </c>
      <c r="D9" s="340"/>
      <c r="E9" s="60">
        <v>230000</v>
      </c>
      <c r="F9" s="59">
        <v>785000</v>
      </c>
      <c r="G9" s="59">
        <v>333</v>
      </c>
      <c r="H9" s="60">
        <v>323</v>
      </c>
      <c r="I9" s="60">
        <v>647</v>
      </c>
      <c r="J9" s="59">
        <v>1303</v>
      </c>
      <c r="K9" s="59"/>
      <c r="L9" s="60">
        <v>9385</v>
      </c>
      <c r="M9" s="60">
        <v>317416</v>
      </c>
      <c r="N9" s="59">
        <v>326801</v>
      </c>
      <c r="O9" s="59"/>
      <c r="P9" s="60"/>
      <c r="Q9" s="60">
        <v>12293</v>
      </c>
      <c r="R9" s="59">
        <v>12293</v>
      </c>
      <c r="S9" s="59"/>
      <c r="T9" s="60"/>
      <c r="U9" s="60"/>
      <c r="V9" s="59"/>
      <c r="W9" s="59">
        <v>340397</v>
      </c>
      <c r="X9" s="60">
        <v>588750</v>
      </c>
      <c r="Y9" s="59">
        <v>-248353</v>
      </c>
      <c r="Z9" s="61">
        <v>-42.18</v>
      </c>
      <c r="AA9" s="62">
        <v>785000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14000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22750</v>
      </c>
      <c r="P13" s="275">
        <f t="shared" si="4"/>
        <v>0</v>
      </c>
      <c r="Q13" s="275">
        <f t="shared" si="4"/>
        <v>0</v>
      </c>
      <c r="R13" s="342">
        <f t="shared" si="4"/>
        <v>22750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22750</v>
      </c>
      <c r="X13" s="275">
        <f t="shared" si="4"/>
        <v>0</v>
      </c>
      <c r="Y13" s="342">
        <f t="shared" si="4"/>
        <v>22750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14000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>
        <v>22750</v>
      </c>
      <c r="P14" s="60"/>
      <c r="Q14" s="60"/>
      <c r="R14" s="59">
        <v>22750</v>
      </c>
      <c r="S14" s="59"/>
      <c r="T14" s="60"/>
      <c r="U14" s="60"/>
      <c r="V14" s="59"/>
      <c r="W14" s="59">
        <v>22750</v>
      </c>
      <c r="X14" s="60"/>
      <c r="Y14" s="59">
        <v>22750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138648</v>
      </c>
      <c r="D15" s="340">
        <f t="shared" si="5"/>
        <v>0</v>
      </c>
      <c r="E15" s="60">
        <f t="shared" si="5"/>
        <v>1200000</v>
      </c>
      <c r="F15" s="59">
        <f t="shared" si="5"/>
        <v>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62800</v>
      </c>
      <c r="P15" s="60">
        <f t="shared" si="5"/>
        <v>0</v>
      </c>
      <c r="Q15" s="60">
        <f t="shared" si="5"/>
        <v>68504</v>
      </c>
      <c r="R15" s="59">
        <f t="shared" si="5"/>
        <v>131304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131304</v>
      </c>
      <c r="X15" s="60">
        <f t="shared" si="5"/>
        <v>225000</v>
      </c>
      <c r="Y15" s="59">
        <f t="shared" si="5"/>
        <v>-93696</v>
      </c>
      <c r="Z15" s="61">
        <f>+IF(X15&lt;&gt;0,+(Y15/X15)*100,0)</f>
        <v>-41.64266666666666</v>
      </c>
      <c r="AA15" s="62">
        <f>SUM(AA16:AA20)</f>
        <v>300000</v>
      </c>
    </row>
    <row r="16" spans="1:27" ht="12.75">
      <c r="A16" s="291" t="s">
        <v>234</v>
      </c>
      <c r="B16" s="300"/>
      <c r="C16" s="60">
        <v>138648</v>
      </c>
      <c r="D16" s="340"/>
      <c r="E16" s="60">
        <v>1200000</v>
      </c>
      <c r="F16" s="59">
        <v>300000</v>
      </c>
      <c r="G16" s="59"/>
      <c r="H16" s="60"/>
      <c r="I16" s="60"/>
      <c r="J16" s="59"/>
      <c r="K16" s="59"/>
      <c r="L16" s="60"/>
      <c r="M16" s="60"/>
      <c r="N16" s="59"/>
      <c r="O16" s="59">
        <v>62800</v>
      </c>
      <c r="P16" s="60"/>
      <c r="Q16" s="60">
        <v>68504</v>
      </c>
      <c r="R16" s="59">
        <v>131304</v>
      </c>
      <c r="S16" s="59"/>
      <c r="T16" s="60"/>
      <c r="U16" s="60"/>
      <c r="V16" s="59"/>
      <c r="W16" s="59">
        <v>131304</v>
      </c>
      <c r="X16" s="60">
        <v>225000</v>
      </c>
      <c r="Y16" s="59">
        <v>-93696</v>
      </c>
      <c r="Z16" s="61">
        <v>-41.64</v>
      </c>
      <c r="AA16" s="62">
        <v>300000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17925</v>
      </c>
      <c r="D22" s="344">
        <f t="shared" si="6"/>
        <v>0</v>
      </c>
      <c r="E22" s="343">
        <f t="shared" si="6"/>
        <v>0</v>
      </c>
      <c r="F22" s="345">
        <f t="shared" si="6"/>
        <v>550000</v>
      </c>
      <c r="G22" s="345">
        <f t="shared" si="6"/>
        <v>73884</v>
      </c>
      <c r="H22" s="343">
        <f t="shared" si="6"/>
        <v>13386</v>
      </c>
      <c r="I22" s="343">
        <f t="shared" si="6"/>
        <v>0</v>
      </c>
      <c r="J22" s="345">
        <f t="shared" si="6"/>
        <v>87270</v>
      </c>
      <c r="K22" s="345">
        <f t="shared" si="6"/>
        <v>8728</v>
      </c>
      <c r="L22" s="343">
        <f t="shared" si="6"/>
        <v>682</v>
      </c>
      <c r="M22" s="343">
        <f t="shared" si="6"/>
        <v>7239</v>
      </c>
      <c r="N22" s="345">
        <f t="shared" si="6"/>
        <v>16649</v>
      </c>
      <c r="O22" s="345">
        <f t="shared" si="6"/>
        <v>24661</v>
      </c>
      <c r="P22" s="343">
        <f t="shared" si="6"/>
        <v>26194</v>
      </c>
      <c r="Q22" s="343">
        <f t="shared" si="6"/>
        <v>16222</v>
      </c>
      <c r="R22" s="345">
        <f t="shared" si="6"/>
        <v>67077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170996</v>
      </c>
      <c r="X22" s="343">
        <f t="shared" si="6"/>
        <v>412500</v>
      </c>
      <c r="Y22" s="345">
        <f t="shared" si="6"/>
        <v>-241504</v>
      </c>
      <c r="Z22" s="336">
        <f>+IF(X22&lt;&gt;0,+(Y22/X22)*100,0)</f>
        <v>-58.546424242424244</v>
      </c>
      <c r="AA22" s="350">
        <f>SUM(AA23:AA32)</f>
        <v>550000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>
        <v>200000</v>
      </c>
      <c r="G25" s="59">
        <v>454</v>
      </c>
      <c r="H25" s="60"/>
      <c r="I25" s="60"/>
      <c r="J25" s="59">
        <v>454</v>
      </c>
      <c r="K25" s="59"/>
      <c r="L25" s="60">
        <v>87</v>
      </c>
      <c r="M25" s="60"/>
      <c r="N25" s="59">
        <v>87</v>
      </c>
      <c r="O25" s="59"/>
      <c r="P25" s="60"/>
      <c r="Q25" s="60">
        <v>16222</v>
      </c>
      <c r="R25" s="59">
        <v>16222</v>
      </c>
      <c r="S25" s="59"/>
      <c r="T25" s="60"/>
      <c r="U25" s="60"/>
      <c r="V25" s="59"/>
      <c r="W25" s="59">
        <v>16763</v>
      </c>
      <c r="X25" s="60">
        <v>150000</v>
      </c>
      <c r="Y25" s="59">
        <v>-133237</v>
      </c>
      <c r="Z25" s="61">
        <v>-88.82</v>
      </c>
      <c r="AA25" s="62">
        <v>200000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17925</v>
      </c>
      <c r="D27" s="340"/>
      <c r="E27" s="60"/>
      <c r="F27" s="59">
        <v>350000</v>
      </c>
      <c r="G27" s="59">
        <v>10880</v>
      </c>
      <c r="H27" s="60">
        <v>13386</v>
      </c>
      <c r="I27" s="60"/>
      <c r="J27" s="59">
        <v>24266</v>
      </c>
      <c r="K27" s="59">
        <v>8728</v>
      </c>
      <c r="L27" s="60">
        <v>595</v>
      </c>
      <c r="M27" s="60">
        <v>7239</v>
      </c>
      <c r="N27" s="59">
        <v>16562</v>
      </c>
      <c r="O27" s="59">
        <v>24661</v>
      </c>
      <c r="P27" s="60">
        <v>26194</v>
      </c>
      <c r="Q27" s="60"/>
      <c r="R27" s="59">
        <v>50855</v>
      </c>
      <c r="S27" s="59"/>
      <c r="T27" s="60"/>
      <c r="U27" s="60"/>
      <c r="V27" s="59"/>
      <c r="W27" s="59">
        <v>91683</v>
      </c>
      <c r="X27" s="60">
        <v>262500</v>
      </c>
      <c r="Y27" s="59">
        <v>-170817</v>
      </c>
      <c r="Z27" s="61">
        <v>-65.07</v>
      </c>
      <c r="AA27" s="62">
        <v>350000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>
        <v>62550</v>
      </c>
      <c r="H32" s="60"/>
      <c r="I32" s="60"/>
      <c r="J32" s="59">
        <v>62550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62550</v>
      </c>
      <c r="X32" s="60"/>
      <c r="Y32" s="59">
        <v>62550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686395</v>
      </c>
      <c r="D40" s="344">
        <f t="shared" si="9"/>
        <v>0</v>
      </c>
      <c r="E40" s="343">
        <f t="shared" si="9"/>
        <v>1015000</v>
      </c>
      <c r="F40" s="345">
        <f t="shared" si="9"/>
        <v>1270000</v>
      </c>
      <c r="G40" s="345">
        <f t="shared" si="9"/>
        <v>11584</v>
      </c>
      <c r="H40" s="343">
        <f t="shared" si="9"/>
        <v>105059</v>
      </c>
      <c r="I40" s="343">
        <f t="shared" si="9"/>
        <v>18645</v>
      </c>
      <c r="J40" s="345">
        <f t="shared" si="9"/>
        <v>135288</v>
      </c>
      <c r="K40" s="345">
        <f t="shared" si="9"/>
        <v>85710</v>
      </c>
      <c r="L40" s="343">
        <f t="shared" si="9"/>
        <v>13736</v>
      </c>
      <c r="M40" s="343">
        <f t="shared" si="9"/>
        <v>65459</v>
      </c>
      <c r="N40" s="345">
        <f t="shared" si="9"/>
        <v>164905</v>
      </c>
      <c r="O40" s="345">
        <f t="shared" si="9"/>
        <v>91295</v>
      </c>
      <c r="P40" s="343">
        <f t="shared" si="9"/>
        <v>142431</v>
      </c>
      <c r="Q40" s="343">
        <f t="shared" si="9"/>
        <v>6212</v>
      </c>
      <c r="R40" s="345">
        <f t="shared" si="9"/>
        <v>239938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540131</v>
      </c>
      <c r="X40" s="343">
        <f t="shared" si="9"/>
        <v>952500</v>
      </c>
      <c r="Y40" s="345">
        <f t="shared" si="9"/>
        <v>-412369</v>
      </c>
      <c r="Z40" s="336">
        <f>+IF(X40&lt;&gt;0,+(Y40/X40)*100,0)</f>
        <v>-43.29333333333334</v>
      </c>
      <c r="AA40" s="350">
        <f>SUM(AA41:AA49)</f>
        <v>1270000</v>
      </c>
    </row>
    <row r="41" spans="1:27" ht="12.75">
      <c r="A41" s="361" t="s">
        <v>248</v>
      </c>
      <c r="B41" s="142"/>
      <c r="C41" s="362">
        <v>405412</v>
      </c>
      <c r="D41" s="363"/>
      <c r="E41" s="362">
        <v>255000</v>
      </c>
      <c r="F41" s="364">
        <v>870000</v>
      </c>
      <c r="G41" s="364">
        <v>11584</v>
      </c>
      <c r="H41" s="362">
        <v>76033</v>
      </c>
      <c r="I41" s="362">
        <v>18525</v>
      </c>
      <c r="J41" s="364">
        <v>106142</v>
      </c>
      <c r="K41" s="364">
        <v>85710</v>
      </c>
      <c r="L41" s="362">
        <v>13450</v>
      </c>
      <c r="M41" s="362">
        <v>61105</v>
      </c>
      <c r="N41" s="364">
        <v>160265</v>
      </c>
      <c r="O41" s="364">
        <v>71011</v>
      </c>
      <c r="P41" s="362">
        <v>120738</v>
      </c>
      <c r="Q41" s="362">
        <v>5300</v>
      </c>
      <c r="R41" s="364">
        <v>197049</v>
      </c>
      <c r="S41" s="364"/>
      <c r="T41" s="362"/>
      <c r="U41" s="362"/>
      <c r="V41" s="364"/>
      <c r="W41" s="364">
        <v>463456</v>
      </c>
      <c r="X41" s="362">
        <v>652500</v>
      </c>
      <c r="Y41" s="364">
        <v>-189044</v>
      </c>
      <c r="Z41" s="365">
        <v>-28.97</v>
      </c>
      <c r="AA41" s="366">
        <v>870000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17152</v>
      </c>
      <c r="D43" s="369"/>
      <c r="E43" s="305">
        <v>145000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115000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263831</v>
      </c>
      <c r="D48" s="368"/>
      <c r="E48" s="54">
        <v>500000</v>
      </c>
      <c r="F48" s="53">
        <v>400000</v>
      </c>
      <c r="G48" s="53"/>
      <c r="H48" s="54">
        <v>29026</v>
      </c>
      <c r="I48" s="54">
        <v>120</v>
      </c>
      <c r="J48" s="53">
        <v>29146</v>
      </c>
      <c r="K48" s="53"/>
      <c r="L48" s="54">
        <v>286</v>
      </c>
      <c r="M48" s="54">
        <v>4354</v>
      </c>
      <c r="N48" s="53">
        <v>4640</v>
      </c>
      <c r="O48" s="53">
        <v>20284</v>
      </c>
      <c r="P48" s="54">
        <v>21693</v>
      </c>
      <c r="Q48" s="54">
        <v>912</v>
      </c>
      <c r="R48" s="53">
        <v>42889</v>
      </c>
      <c r="S48" s="53"/>
      <c r="T48" s="54"/>
      <c r="U48" s="54"/>
      <c r="V48" s="53"/>
      <c r="W48" s="53">
        <v>76675</v>
      </c>
      <c r="X48" s="54">
        <v>300000</v>
      </c>
      <c r="Y48" s="53">
        <v>-223325</v>
      </c>
      <c r="Z48" s="94">
        <v>-74.44</v>
      </c>
      <c r="AA48" s="95">
        <v>400000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1356500</v>
      </c>
      <c r="D60" s="346">
        <f t="shared" si="14"/>
        <v>0</v>
      </c>
      <c r="E60" s="219">
        <f t="shared" si="14"/>
        <v>3445000</v>
      </c>
      <c r="F60" s="264">
        <f t="shared" si="14"/>
        <v>3505000</v>
      </c>
      <c r="G60" s="264">
        <f t="shared" si="14"/>
        <v>85801</v>
      </c>
      <c r="H60" s="219">
        <f t="shared" si="14"/>
        <v>159521</v>
      </c>
      <c r="I60" s="219">
        <f t="shared" si="14"/>
        <v>48558</v>
      </c>
      <c r="J60" s="264">
        <f t="shared" si="14"/>
        <v>293880</v>
      </c>
      <c r="K60" s="264">
        <f t="shared" si="14"/>
        <v>94438</v>
      </c>
      <c r="L60" s="219">
        <f t="shared" si="14"/>
        <v>289011</v>
      </c>
      <c r="M60" s="219">
        <f t="shared" si="14"/>
        <v>425514</v>
      </c>
      <c r="N60" s="264">
        <f t="shared" si="14"/>
        <v>808963</v>
      </c>
      <c r="O60" s="264">
        <f t="shared" si="14"/>
        <v>201506</v>
      </c>
      <c r="P60" s="219">
        <f t="shared" si="14"/>
        <v>266625</v>
      </c>
      <c r="Q60" s="219">
        <f t="shared" si="14"/>
        <v>103881</v>
      </c>
      <c r="R60" s="264">
        <f t="shared" si="14"/>
        <v>572012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1674855</v>
      </c>
      <c r="X60" s="219">
        <f t="shared" si="14"/>
        <v>2628750</v>
      </c>
      <c r="Y60" s="264">
        <f t="shared" si="14"/>
        <v>-953895</v>
      </c>
      <c r="Z60" s="337">
        <f>+IF(X60&lt;&gt;0,+(Y60/X60)*100,0)</f>
        <v>-36.287018544935805</v>
      </c>
      <c r="AA60" s="232">
        <f>+AA57+AA54+AA51+AA40+AA37+AA34+AA22+AA5</f>
        <v>3505000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73222168</v>
      </c>
      <c r="D5" s="153">
        <f>SUM(D6:D8)</f>
        <v>0</v>
      </c>
      <c r="E5" s="154">
        <f t="shared" si="0"/>
        <v>91794168</v>
      </c>
      <c r="F5" s="100">
        <f t="shared" si="0"/>
        <v>83090559</v>
      </c>
      <c r="G5" s="100">
        <f t="shared" si="0"/>
        <v>17362856</v>
      </c>
      <c r="H5" s="100">
        <f t="shared" si="0"/>
        <v>2924855</v>
      </c>
      <c r="I5" s="100">
        <f t="shared" si="0"/>
        <v>2867790</v>
      </c>
      <c r="J5" s="100">
        <f t="shared" si="0"/>
        <v>23155501</v>
      </c>
      <c r="K5" s="100">
        <f t="shared" si="0"/>
        <v>2704038</v>
      </c>
      <c r="L5" s="100">
        <f t="shared" si="0"/>
        <v>2791997</v>
      </c>
      <c r="M5" s="100">
        <f t="shared" si="0"/>
        <v>15269813</v>
      </c>
      <c r="N5" s="100">
        <f t="shared" si="0"/>
        <v>20765848</v>
      </c>
      <c r="O5" s="100">
        <f t="shared" si="0"/>
        <v>2717715</v>
      </c>
      <c r="P5" s="100">
        <f t="shared" si="0"/>
        <v>2697914</v>
      </c>
      <c r="Q5" s="100">
        <f t="shared" si="0"/>
        <v>11501438</v>
      </c>
      <c r="R5" s="100">
        <f t="shared" si="0"/>
        <v>16917067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60838416</v>
      </c>
      <c r="X5" s="100">
        <f t="shared" si="0"/>
        <v>68770629</v>
      </c>
      <c r="Y5" s="100">
        <f t="shared" si="0"/>
        <v>-7932213</v>
      </c>
      <c r="Z5" s="137">
        <f>+IF(X5&lt;&gt;0,+(Y5/X5)*100,0)</f>
        <v>-11.534303401529161</v>
      </c>
      <c r="AA5" s="153">
        <f>SUM(AA6:AA8)</f>
        <v>83090559</v>
      </c>
    </row>
    <row r="6" spans="1:27" ht="12.75">
      <c r="A6" s="138" t="s">
        <v>75</v>
      </c>
      <c r="B6" s="136"/>
      <c r="C6" s="155">
        <v>104123</v>
      </c>
      <c r="D6" s="155"/>
      <c r="E6" s="156"/>
      <c r="F6" s="60">
        <v>65000</v>
      </c>
      <c r="G6" s="60">
        <v>9329</v>
      </c>
      <c r="H6" s="60">
        <v>9089</v>
      </c>
      <c r="I6" s="60">
        <v>9089</v>
      </c>
      <c r="J6" s="60">
        <v>27507</v>
      </c>
      <c r="K6" s="60">
        <v>9329</v>
      </c>
      <c r="L6" s="60">
        <v>79209</v>
      </c>
      <c r="M6" s="60">
        <v>9209</v>
      </c>
      <c r="N6" s="60">
        <v>97747</v>
      </c>
      <c r="O6" s="60">
        <v>9209</v>
      </c>
      <c r="P6" s="60">
        <v>34209</v>
      </c>
      <c r="Q6" s="60">
        <v>34209</v>
      </c>
      <c r="R6" s="60">
        <v>77627</v>
      </c>
      <c r="S6" s="60"/>
      <c r="T6" s="60"/>
      <c r="U6" s="60"/>
      <c r="V6" s="60"/>
      <c r="W6" s="60">
        <v>202881</v>
      </c>
      <c r="X6" s="60"/>
      <c r="Y6" s="60">
        <v>202881</v>
      </c>
      <c r="Z6" s="140">
        <v>0</v>
      </c>
      <c r="AA6" s="155">
        <v>65000</v>
      </c>
    </row>
    <row r="7" spans="1:27" ht="12.75">
      <c r="A7" s="138" t="s">
        <v>76</v>
      </c>
      <c r="B7" s="136"/>
      <c r="C7" s="157">
        <v>73045885</v>
      </c>
      <c r="D7" s="157"/>
      <c r="E7" s="158">
        <v>91794168</v>
      </c>
      <c r="F7" s="159">
        <v>82925559</v>
      </c>
      <c r="G7" s="159">
        <v>17353527</v>
      </c>
      <c r="H7" s="159">
        <v>2915766</v>
      </c>
      <c r="I7" s="159">
        <v>2858701</v>
      </c>
      <c r="J7" s="159">
        <v>23127994</v>
      </c>
      <c r="K7" s="159">
        <v>2694709</v>
      </c>
      <c r="L7" s="159">
        <v>2700821</v>
      </c>
      <c r="M7" s="159">
        <v>15260604</v>
      </c>
      <c r="N7" s="159">
        <v>20656134</v>
      </c>
      <c r="O7" s="159">
        <v>2708506</v>
      </c>
      <c r="P7" s="159">
        <v>2663705</v>
      </c>
      <c r="Q7" s="159">
        <v>11467229</v>
      </c>
      <c r="R7" s="159">
        <v>16839440</v>
      </c>
      <c r="S7" s="159"/>
      <c r="T7" s="159"/>
      <c r="U7" s="159"/>
      <c r="V7" s="159"/>
      <c r="W7" s="159">
        <v>60623568</v>
      </c>
      <c r="X7" s="159">
        <v>68770629</v>
      </c>
      <c r="Y7" s="159">
        <v>-8147061</v>
      </c>
      <c r="Z7" s="141">
        <v>-11.85</v>
      </c>
      <c r="AA7" s="157">
        <v>82925559</v>
      </c>
    </row>
    <row r="8" spans="1:27" ht="12.75">
      <c r="A8" s="138" t="s">
        <v>77</v>
      </c>
      <c r="B8" s="136"/>
      <c r="C8" s="155">
        <v>72160</v>
      </c>
      <c r="D8" s="155"/>
      <c r="E8" s="156"/>
      <c r="F8" s="60">
        <v>100000</v>
      </c>
      <c r="G8" s="60"/>
      <c r="H8" s="60"/>
      <c r="I8" s="60"/>
      <c r="J8" s="60"/>
      <c r="K8" s="60"/>
      <c r="L8" s="60">
        <v>11967</v>
      </c>
      <c r="M8" s="60"/>
      <c r="N8" s="60">
        <v>11967</v>
      </c>
      <c r="O8" s="60"/>
      <c r="P8" s="60"/>
      <c r="Q8" s="60"/>
      <c r="R8" s="60"/>
      <c r="S8" s="60"/>
      <c r="T8" s="60"/>
      <c r="U8" s="60"/>
      <c r="V8" s="60"/>
      <c r="W8" s="60">
        <v>11967</v>
      </c>
      <c r="X8" s="60"/>
      <c r="Y8" s="60">
        <v>11967</v>
      </c>
      <c r="Z8" s="140">
        <v>0</v>
      </c>
      <c r="AA8" s="155">
        <v>100000</v>
      </c>
    </row>
    <row r="9" spans="1:27" ht="12.75">
      <c r="A9" s="135" t="s">
        <v>78</v>
      </c>
      <c r="B9" s="136"/>
      <c r="C9" s="153">
        <f aca="true" t="shared" si="1" ref="C9:Y9">SUM(C10:C14)</f>
        <v>616215</v>
      </c>
      <c r="D9" s="153">
        <f>SUM(D10:D14)</f>
        <v>0</v>
      </c>
      <c r="E9" s="154">
        <f t="shared" si="1"/>
        <v>808007</v>
      </c>
      <c r="F9" s="100">
        <f t="shared" si="1"/>
        <v>808007</v>
      </c>
      <c r="G9" s="100">
        <f t="shared" si="1"/>
        <v>10259</v>
      </c>
      <c r="H9" s="100">
        <f t="shared" si="1"/>
        <v>8258</v>
      </c>
      <c r="I9" s="100">
        <f t="shared" si="1"/>
        <v>6871</v>
      </c>
      <c r="J9" s="100">
        <f t="shared" si="1"/>
        <v>25388</v>
      </c>
      <c r="K9" s="100">
        <f t="shared" si="1"/>
        <v>16310</v>
      </c>
      <c r="L9" s="100">
        <f t="shared" si="1"/>
        <v>23339</v>
      </c>
      <c r="M9" s="100">
        <f t="shared" si="1"/>
        <v>40195</v>
      </c>
      <c r="N9" s="100">
        <f t="shared" si="1"/>
        <v>79844</v>
      </c>
      <c r="O9" s="100">
        <f t="shared" si="1"/>
        <v>42811</v>
      </c>
      <c r="P9" s="100">
        <f t="shared" si="1"/>
        <v>434612</v>
      </c>
      <c r="Q9" s="100">
        <f t="shared" si="1"/>
        <v>8366</v>
      </c>
      <c r="R9" s="100">
        <f t="shared" si="1"/>
        <v>485789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591021</v>
      </c>
      <c r="X9" s="100">
        <f t="shared" si="1"/>
        <v>606006</v>
      </c>
      <c r="Y9" s="100">
        <f t="shared" si="1"/>
        <v>-14985</v>
      </c>
      <c r="Z9" s="137">
        <f>+IF(X9&lt;&gt;0,+(Y9/X9)*100,0)</f>
        <v>-2.4727477945762915</v>
      </c>
      <c r="AA9" s="153">
        <f>SUM(AA10:AA14)</f>
        <v>808007</v>
      </c>
    </row>
    <row r="10" spans="1:27" ht="12.75">
      <c r="A10" s="138" t="s">
        <v>79</v>
      </c>
      <c r="B10" s="136"/>
      <c r="C10" s="155">
        <v>616215</v>
      </c>
      <c r="D10" s="155"/>
      <c r="E10" s="156">
        <v>808007</v>
      </c>
      <c r="F10" s="60">
        <v>808007</v>
      </c>
      <c r="G10" s="60">
        <v>10259</v>
      </c>
      <c r="H10" s="60">
        <v>8258</v>
      </c>
      <c r="I10" s="60">
        <v>6871</v>
      </c>
      <c r="J10" s="60">
        <v>25388</v>
      </c>
      <c r="K10" s="60">
        <v>16310</v>
      </c>
      <c r="L10" s="60">
        <v>23339</v>
      </c>
      <c r="M10" s="60">
        <v>40195</v>
      </c>
      <c r="N10" s="60">
        <v>79844</v>
      </c>
      <c r="O10" s="60">
        <v>42811</v>
      </c>
      <c r="P10" s="60">
        <v>434612</v>
      </c>
      <c r="Q10" s="60">
        <v>8366</v>
      </c>
      <c r="R10" s="60">
        <v>485789</v>
      </c>
      <c r="S10" s="60"/>
      <c r="T10" s="60"/>
      <c r="U10" s="60"/>
      <c r="V10" s="60"/>
      <c r="W10" s="60">
        <v>591021</v>
      </c>
      <c r="X10" s="60">
        <v>606006</v>
      </c>
      <c r="Y10" s="60">
        <v>-14985</v>
      </c>
      <c r="Z10" s="140">
        <v>-2.47</v>
      </c>
      <c r="AA10" s="155">
        <v>808007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14722953</v>
      </c>
      <c r="D15" s="153">
        <f>SUM(D16:D18)</f>
        <v>0</v>
      </c>
      <c r="E15" s="154">
        <f t="shared" si="2"/>
        <v>14924841</v>
      </c>
      <c r="F15" s="100">
        <f t="shared" si="2"/>
        <v>14324841</v>
      </c>
      <c r="G15" s="100">
        <f t="shared" si="2"/>
        <v>299401</v>
      </c>
      <c r="H15" s="100">
        <f t="shared" si="2"/>
        <v>1111872</v>
      </c>
      <c r="I15" s="100">
        <f t="shared" si="2"/>
        <v>1152142</v>
      </c>
      <c r="J15" s="100">
        <f t="shared" si="2"/>
        <v>2563415</v>
      </c>
      <c r="K15" s="100">
        <f t="shared" si="2"/>
        <v>1634435</v>
      </c>
      <c r="L15" s="100">
        <f t="shared" si="2"/>
        <v>460046</v>
      </c>
      <c r="M15" s="100">
        <f t="shared" si="2"/>
        <v>2810092</v>
      </c>
      <c r="N15" s="100">
        <f t="shared" si="2"/>
        <v>4904573</v>
      </c>
      <c r="O15" s="100">
        <f t="shared" si="2"/>
        <v>340670</v>
      </c>
      <c r="P15" s="100">
        <f t="shared" si="2"/>
        <v>354686</v>
      </c>
      <c r="Q15" s="100">
        <f t="shared" si="2"/>
        <v>2931790</v>
      </c>
      <c r="R15" s="100">
        <f t="shared" si="2"/>
        <v>3627146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11095134</v>
      </c>
      <c r="X15" s="100">
        <f t="shared" si="2"/>
        <v>11193633</v>
      </c>
      <c r="Y15" s="100">
        <f t="shared" si="2"/>
        <v>-98499</v>
      </c>
      <c r="Z15" s="137">
        <f>+IF(X15&lt;&gt;0,+(Y15/X15)*100,0)</f>
        <v>-0.879955596185796</v>
      </c>
      <c r="AA15" s="153">
        <f>SUM(AA16:AA18)</f>
        <v>14324841</v>
      </c>
    </row>
    <row r="16" spans="1:27" ht="12.75">
      <c r="A16" s="138" t="s">
        <v>85</v>
      </c>
      <c r="B16" s="136"/>
      <c r="C16" s="155">
        <v>182663</v>
      </c>
      <c r="D16" s="155"/>
      <c r="E16" s="156">
        <v>600000</v>
      </c>
      <c r="F16" s="60">
        <v>100000</v>
      </c>
      <c r="G16" s="60"/>
      <c r="H16" s="60">
        <v>4511</v>
      </c>
      <c r="I16" s="60"/>
      <c r="J16" s="60">
        <v>4511</v>
      </c>
      <c r="K16" s="60">
        <v>6023</v>
      </c>
      <c r="L16" s="60">
        <v>10147</v>
      </c>
      <c r="M16" s="60">
        <v>16188</v>
      </c>
      <c r="N16" s="60">
        <v>32358</v>
      </c>
      <c r="O16" s="60">
        <v>62342</v>
      </c>
      <c r="P16" s="60">
        <v>14778</v>
      </c>
      <c r="Q16" s="60">
        <v>17924</v>
      </c>
      <c r="R16" s="60">
        <v>95044</v>
      </c>
      <c r="S16" s="60"/>
      <c r="T16" s="60"/>
      <c r="U16" s="60"/>
      <c r="V16" s="60"/>
      <c r="W16" s="60">
        <v>131913</v>
      </c>
      <c r="X16" s="60">
        <v>450000</v>
      </c>
      <c r="Y16" s="60">
        <v>-318087</v>
      </c>
      <c r="Z16" s="140">
        <v>-70.69</v>
      </c>
      <c r="AA16" s="155">
        <v>100000</v>
      </c>
    </row>
    <row r="17" spans="1:27" ht="12.75">
      <c r="A17" s="138" t="s">
        <v>86</v>
      </c>
      <c r="B17" s="136"/>
      <c r="C17" s="155">
        <v>14540290</v>
      </c>
      <c r="D17" s="155"/>
      <c r="E17" s="156">
        <v>14324841</v>
      </c>
      <c r="F17" s="60">
        <v>14224841</v>
      </c>
      <c r="G17" s="60">
        <v>299401</v>
      </c>
      <c r="H17" s="60">
        <v>1107361</v>
      </c>
      <c r="I17" s="60">
        <v>1152142</v>
      </c>
      <c r="J17" s="60">
        <v>2558904</v>
      </c>
      <c r="K17" s="60">
        <v>1628412</v>
      </c>
      <c r="L17" s="60">
        <v>449899</v>
      </c>
      <c r="M17" s="60">
        <v>2793904</v>
      </c>
      <c r="N17" s="60">
        <v>4872215</v>
      </c>
      <c r="O17" s="60">
        <v>278328</v>
      </c>
      <c r="P17" s="60">
        <v>339908</v>
      </c>
      <c r="Q17" s="60">
        <v>2913866</v>
      </c>
      <c r="R17" s="60">
        <v>3532102</v>
      </c>
      <c r="S17" s="60"/>
      <c r="T17" s="60"/>
      <c r="U17" s="60"/>
      <c r="V17" s="60"/>
      <c r="W17" s="60">
        <v>10963221</v>
      </c>
      <c r="X17" s="60">
        <v>10743633</v>
      </c>
      <c r="Y17" s="60">
        <v>219588</v>
      </c>
      <c r="Z17" s="140">
        <v>2.04</v>
      </c>
      <c r="AA17" s="155">
        <v>14224841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19931487</v>
      </c>
      <c r="D19" s="153">
        <f>SUM(D20:D23)</f>
        <v>0</v>
      </c>
      <c r="E19" s="154">
        <f t="shared" si="3"/>
        <v>17230492</v>
      </c>
      <c r="F19" s="100">
        <f t="shared" si="3"/>
        <v>21453087</v>
      </c>
      <c r="G19" s="100">
        <f t="shared" si="3"/>
        <v>1501168</v>
      </c>
      <c r="H19" s="100">
        <f t="shared" si="3"/>
        <v>2072380</v>
      </c>
      <c r="I19" s="100">
        <f t="shared" si="3"/>
        <v>2531457</v>
      </c>
      <c r="J19" s="100">
        <f t="shared" si="3"/>
        <v>6105005</v>
      </c>
      <c r="K19" s="100">
        <f t="shared" si="3"/>
        <v>2392989</v>
      </c>
      <c r="L19" s="100">
        <f t="shared" si="3"/>
        <v>1453496</v>
      </c>
      <c r="M19" s="100">
        <f t="shared" si="3"/>
        <v>1432173</v>
      </c>
      <c r="N19" s="100">
        <f t="shared" si="3"/>
        <v>5278658</v>
      </c>
      <c r="O19" s="100">
        <f t="shared" si="3"/>
        <v>1421771</v>
      </c>
      <c r="P19" s="100">
        <f t="shared" si="3"/>
        <v>1395183</v>
      </c>
      <c r="Q19" s="100">
        <f t="shared" si="3"/>
        <v>2075243</v>
      </c>
      <c r="R19" s="100">
        <f t="shared" si="3"/>
        <v>4892197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16275860</v>
      </c>
      <c r="X19" s="100">
        <f t="shared" si="3"/>
        <v>12922866</v>
      </c>
      <c r="Y19" s="100">
        <f t="shared" si="3"/>
        <v>3352994</v>
      </c>
      <c r="Z19" s="137">
        <f>+IF(X19&lt;&gt;0,+(Y19/X19)*100,0)</f>
        <v>25.946210383981388</v>
      </c>
      <c r="AA19" s="153">
        <f>SUM(AA20:AA23)</f>
        <v>21453087</v>
      </c>
    </row>
    <row r="20" spans="1:27" ht="12.75">
      <c r="A20" s="138" t="s">
        <v>89</v>
      </c>
      <c r="B20" s="136"/>
      <c r="C20" s="155">
        <v>10671639</v>
      </c>
      <c r="D20" s="155"/>
      <c r="E20" s="156">
        <v>11574654</v>
      </c>
      <c r="F20" s="60">
        <v>11501394</v>
      </c>
      <c r="G20" s="60">
        <v>673143</v>
      </c>
      <c r="H20" s="60">
        <v>1241947</v>
      </c>
      <c r="I20" s="60">
        <v>1700487</v>
      </c>
      <c r="J20" s="60">
        <v>3615577</v>
      </c>
      <c r="K20" s="60">
        <v>1562147</v>
      </c>
      <c r="L20" s="60">
        <v>628897</v>
      </c>
      <c r="M20" s="60">
        <v>601195</v>
      </c>
      <c r="N20" s="60">
        <v>2792239</v>
      </c>
      <c r="O20" s="60">
        <v>595687</v>
      </c>
      <c r="P20" s="60">
        <v>570959</v>
      </c>
      <c r="Q20" s="60">
        <v>1263409</v>
      </c>
      <c r="R20" s="60">
        <v>2430055</v>
      </c>
      <c r="S20" s="60"/>
      <c r="T20" s="60"/>
      <c r="U20" s="60"/>
      <c r="V20" s="60"/>
      <c r="W20" s="60">
        <v>8837871</v>
      </c>
      <c r="X20" s="60">
        <v>8680986</v>
      </c>
      <c r="Y20" s="60">
        <v>156885</v>
      </c>
      <c r="Z20" s="140">
        <v>1.81</v>
      </c>
      <c r="AA20" s="155">
        <v>11501394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9259848</v>
      </c>
      <c r="D23" s="155"/>
      <c r="E23" s="156">
        <v>5655838</v>
      </c>
      <c r="F23" s="60">
        <v>9951693</v>
      </c>
      <c r="G23" s="60">
        <v>828025</v>
      </c>
      <c r="H23" s="60">
        <v>830433</v>
      </c>
      <c r="I23" s="60">
        <v>830970</v>
      </c>
      <c r="J23" s="60">
        <v>2489428</v>
      </c>
      <c r="K23" s="60">
        <v>830842</v>
      </c>
      <c r="L23" s="60">
        <v>824599</v>
      </c>
      <c r="M23" s="60">
        <v>830978</v>
      </c>
      <c r="N23" s="60">
        <v>2486419</v>
      </c>
      <c r="O23" s="60">
        <v>826084</v>
      </c>
      <c r="P23" s="60">
        <v>824224</v>
      </c>
      <c r="Q23" s="60">
        <v>811834</v>
      </c>
      <c r="R23" s="60">
        <v>2462142</v>
      </c>
      <c r="S23" s="60"/>
      <c r="T23" s="60"/>
      <c r="U23" s="60"/>
      <c r="V23" s="60"/>
      <c r="W23" s="60">
        <v>7437989</v>
      </c>
      <c r="X23" s="60">
        <v>4241880</v>
      </c>
      <c r="Y23" s="60">
        <v>3196109</v>
      </c>
      <c r="Z23" s="140">
        <v>75.35</v>
      </c>
      <c r="AA23" s="155">
        <v>9951693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108492823</v>
      </c>
      <c r="D25" s="168">
        <f>+D5+D9+D15+D19+D24</f>
        <v>0</v>
      </c>
      <c r="E25" s="169">
        <f t="shared" si="4"/>
        <v>124757508</v>
      </c>
      <c r="F25" s="73">
        <f t="shared" si="4"/>
        <v>119676494</v>
      </c>
      <c r="G25" s="73">
        <f t="shared" si="4"/>
        <v>19173684</v>
      </c>
      <c r="H25" s="73">
        <f t="shared" si="4"/>
        <v>6117365</v>
      </c>
      <c r="I25" s="73">
        <f t="shared" si="4"/>
        <v>6558260</v>
      </c>
      <c r="J25" s="73">
        <f t="shared" si="4"/>
        <v>31849309</v>
      </c>
      <c r="K25" s="73">
        <f t="shared" si="4"/>
        <v>6747772</v>
      </c>
      <c r="L25" s="73">
        <f t="shared" si="4"/>
        <v>4728878</v>
      </c>
      <c r="M25" s="73">
        <f t="shared" si="4"/>
        <v>19552273</v>
      </c>
      <c r="N25" s="73">
        <f t="shared" si="4"/>
        <v>31028923</v>
      </c>
      <c r="O25" s="73">
        <f t="shared" si="4"/>
        <v>4522967</v>
      </c>
      <c r="P25" s="73">
        <f t="shared" si="4"/>
        <v>4882395</v>
      </c>
      <c r="Q25" s="73">
        <f t="shared" si="4"/>
        <v>16516837</v>
      </c>
      <c r="R25" s="73">
        <f t="shared" si="4"/>
        <v>25922199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88800431</v>
      </c>
      <c r="X25" s="73">
        <f t="shared" si="4"/>
        <v>93493134</v>
      </c>
      <c r="Y25" s="73">
        <f t="shared" si="4"/>
        <v>-4692703</v>
      </c>
      <c r="Z25" s="170">
        <f>+IF(X25&lt;&gt;0,+(Y25/X25)*100,0)</f>
        <v>-5.019302273041783</v>
      </c>
      <c r="AA25" s="168">
        <f>+AA5+AA9+AA15+AA19+AA24</f>
        <v>119676494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120973962</v>
      </c>
      <c r="D28" s="153">
        <f>SUM(D29:D31)</f>
        <v>0</v>
      </c>
      <c r="E28" s="154">
        <f t="shared" si="5"/>
        <v>78701478</v>
      </c>
      <c r="F28" s="100">
        <f t="shared" si="5"/>
        <v>80385502</v>
      </c>
      <c r="G28" s="100">
        <f t="shared" si="5"/>
        <v>2524738</v>
      </c>
      <c r="H28" s="100">
        <f t="shared" si="5"/>
        <v>2990496</v>
      </c>
      <c r="I28" s="100">
        <f t="shared" si="5"/>
        <v>3413421</v>
      </c>
      <c r="J28" s="100">
        <f t="shared" si="5"/>
        <v>8928655</v>
      </c>
      <c r="K28" s="100">
        <f t="shared" si="5"/>
        <v>3288744</v>
      </c>
      <c r="L28" s="100">
        <f t="shared" si="5"/>
        <v>6503118</v>
      </c>
      <c r="M28" s="100">
        <f t="shared" si="5"/>
        <v>3846164</v>
      </c>
      <c r="N28" s="100">
        <f t="shared" si="5"/>
        <v>13638026</v>
      </c>
      <c r="O28" s="100">
        <f t="shared" si="5"/>
        <v>3213693</v>
      </c>
      <c r="P28" s="100">
        <f t="shared" si="5"/>
        <v>3559064</v>
      </c>
      <c r="Q28" s="100">
        <f t="shared" si="5"/>
        <v>4941614</v>
      </c>
      <c r="R28" s="100">
        <f t="shared" si="5"/>
        <v>11714371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34281052</v>
      </c>
      <c r="X28" s="100">
        <f t="shared" si="5"/>
        <v>38775726</v>
      </c>
      <c r="Y28" s="100">
        <f t="shared" si="5"/>
        <v>-4494674</v>
      </c>
      <c r="Z28" s="137">
        <f>+IF(X28&lt;&gt;0,+(Y28/X28)*100,0)</f>
        <v>-11.591463174667574</v>
      </c>
      <c r="AA28" s="153">
        <f>SUM(AA29:AA31)</f>
        <v>80385502</v>
      </c>
    </row>
    <row r="29" spans="1:27" ht="12.75">
      <c r="A29" s="138" t="s">
        <v>75</v>
      </c>
      <c r="B29" s="136"/>
      <c r="C29" s="155">
        <v>15943494</v>
      </c>
      <c r="D29" s="155"/>
      <c r="E29" s="156">
        <v>14733016</v>
      </c>
      <c r="F29" s="60">
        <v>14594549</v>
      </c>
      <c r="G29" s="60">
        <v>747053</v>
      </c>
      <c r="H29" s="60">
        <v>819514</v>
      </c>
      <c r="I29" s="60">
        <v>917134</v>
      </c>
      <c r="J29" s="60">
        <v>2483701</v>
      </c>
      <c r="K29" s="60">
        <v>689068</v>
      </c>
      <c r="L29" s="60">
        <v>1857794</v>
      </c>
      <c r="M29" s="60">
        <v>621099</v>
      </c>
      <c r="N29" s="60">
        <v>3167961</v>
      </c>
      <c r="O29" s="60">
        <v>705799</v>
      </c>
      <c r="P29" s="60">
        <v>647421</v>
      </c>
      <c r="Q29" s="60">
        <v>1208727</v>
      </c>
      <c r="R29" s="60">
        <v>2561947</v>
      </c>
      <c r="S29" s="60"/>
      <c r="T29" s="60"/>
      <c r="U29" s="60"/>
      <c r="V29" s="60"/>
      <c r="W29" s="60">
        <v>8213609</v>
      </c>
      <c r="X29" s="60">
        <v>11049759</v>
      </c>
      <c r="Y29" s="60">
        <v>-2836150</v>
      </c>
      <c r="Z29" s="140">
        <v>-25.67</v>
      </c>
      <c r="AA29" s="155">
        <v>14594549</v>
      </c>
    </row>
    <row r="30" spans="1:27" ht="12.75">
      <c r="A30" s="138" t="s">
        <v>76</v>
      </c>
      <c r="B30" s="136"/>
      <c r="C30" s="157">
        <v>90440783</v>
      </c>
      <c r="D30" s="157"/>
      <c r="E30" s="158">
        <v>63968462</v>
      </c>
      <c r="F30" s="159">
        <v>51018471</v>
      </c>
      <c r="G30" s="159">
        <v>1211629</v>
      </c>
      <c r="H30" s="159">
        <v>1430852</v>
      </c>
      <c r="I30" s="159">
        <v>1662194</v>
      </c>
      <c r="J30" s="159">
        <v>4304675</v>
      </c>
      <c r="K30" s="159">
        <v>1829015</v>
      </c>
      <c r="L30" s="159">
        <v>2999628</v>
      </c>
      <c r="M30" s="159">
        <v>2296583</v>
      </c>
      <c r="N30" s="159">
        <v>7125226</v>
      </c>
      <c r="O30" s="159">
        <v>1760424</v>
      </c>
      <c r="P30" s="159">
        <v>2239608</v>
      </c>
      <c r="Q30" s="159">
        <v>3007912</v>
      </c>
      <c r="R30" s="159">
        <v>7007944</v>
      </c>
      <c r="S30" s="159"/>
      <c r="T30" s="159"/>
      <c r="U30" s="159"/>
      <c r="V30" s="159"/>
      <c r="W30" s="159">
        <v>18437845</v>
      </c>
      <c r="X30" s="159">
        <v>27725967</v>
      </c>
      <c r="Y30" s="159">
        <v>-9288122</v>
      </c>
      <c r="Z30" s="141">
        <v>-33.5</v>
      </c>
      <c r="AA30" s="157">
        <v>51018471</v>
      </c>
    </row>
    <row r="31" spans="1:27" ht="12.75">
      <c r="A31" s="138" t="s">
        <v>77</v>
      </c>
      <c r="B31" s="136"/>
      <c r="C31" s="155">
        <v>14589685</v>
      </c>
      <c r="D31" s="155"/>
      <c r="E31" s="156"/>
      <c r="F31" s="60">
        <v>14772482</v>
      </c>
      <c r="G31" s="60">
        <v>566056</v>
      </c>
      <c r="H31" s="60">
        <v>740130</v>
      </c>
      <c r="I31" s="60">
        <v>834093</v>
      </c>
      <c r="J31" s="60">
        <v>2140279</v>
      </c>
      <c r="K31" s="60">
        <v>770661</v>
      </c>
      <c r="L31" s="60">
        <v>1645696</v>
      </c>
      <c r="M31" s="60">
        <v>928482</v>
      </c>
      <c r="N31" s="60">
        <v>3344839</v>
      </c>
      <c r="O31" s="60">
        <v>747470</v>
      </c>
      <c r="P31" s="60">
        <v>672035</v>
      </c>
      <c r="Q31" s="60">
        <v>724975</v>
      </c>
      <c r="R31" s="60">
        <v>2144480</v>
      </c>
      <c r="S31" s="60"/>
      <c r="T31" s="60"/>
      <c r="U31" s="60"/>
      <c r="V31" s="60"/>
      <c r="W31" s="60">
        <v>7629598</v>
      </c>
      <c r="X31" s="60"/>
      <c r="Y31" s="60">
        <v>7629598</v>
      </c>
      <c r="Z31" s="140">
        <v>0</v>
      </c>
      <c r="AA31" s="155">
        <v>14772482</v>
      </c>
    </row>
    <row r="32" spans="1:27" ht="12.75">
      <c r="A32" s="135" t="s">
        <v>78</v>
      </c>
      <c r="B32" s="136"/>
      <c r="C32" s="153">
        <f aca="true" t="shared" si="6" ref="C32:Y32">SUM(C33:C37)</f>
        <v>2385404</v>
      </c>
      <c r="D32" s="153">
        <f>SUM(D33:D37)</f>
        <v>0</v>
      </c>
      <c r="E32" s="154">
        <f t="shared" si="6"/>
        <v>2528009</v>
      </c>
      <c r="F32" s="100">
        <f t="shared" si="6"/>
        <v>2593008</v>
      </c>
      <c r="G32" s="100">
        <f t="shared" si="6"/>
        <v>139154</v>
      </c>
      <c r="H32" s="100">
        <f t="shared" si="6"/>
        <v>160038</v>
      </c>
      <c r="I32" s="100">
        <f t="shared" si="6"/>
        <v>132231</v>
      </c>
      <c r="J32" s="100">
        <f t="shared" si="6"/>
        <v>431423</v>
      </c>
      <c r="K32" s="100">
        <f t="shared" si="6"/>
        <v>113693</v>
      </c>
      <c r="L32" s="100">
        <f t="shared" si="6"/>
        <v>215624</v>
      </c>
      <c r="M32" s="100">
        <f t="shared" si="6"/>
        <v>104789</v>
      </c>
      <c r="N32" s="100">
        <f t="shared" si="6"/>
        <v>434106</v>
      </c>
      <c r="O32" s="100">
        <f t="shared" si="6"/>
        <v>338460</v>
      </c>
      <c r="P32" s="100">
        <f t="shared" si="6"/>
        <v>119911</v>
      </c>
      <c r="Q32" s="100">
        <f t="shared" si="6"/>
        <v>305531</v>
      </c>
      <c r="R32" s="100">
        <f t="shared" si="6"/>
        <v>763902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1629431</v>
      </c>
      <c r="X32" s="100">
        <f t="shared" si="6"/>
        <v>1896003</v>
      </c>
      <c r="Y32" s="100">
        <f t="shared" si="6"/>
        <v>-266572</v>
      </c>
      <c r="Z32" s="137">
        <f>+IF(X32&lt;&gt;0,+(Y32/X32)*100,0)</f>
        <v>-14.059682395017306</v>
      </c>
      <c r="AA32" s="153">
        <f>SUM(AA33:AA37)</f>
        <v>2593008</v>
      </c>
    </row>
    <row r="33" spans="1:27" ht="12.75">
      <c r="A33" s="138" t="s">
        <v>79</v>
      </c>
      <c r="B33" s="136"/>
      <c r="C33" s="155">
        <v>2385404</v>
      </c>
      <c r="D33" s="155"/>
      <c r="E33" s="156">
        <v>2528009</v>
      </c>
      <c r="F33" s="60">
        <v>2593008</v>
      </c>
      <c r="G33" s="60">
        <v>139154</v>
      </c>
      <c r="H33" s="60">
        <v>160038</v>
      </c>
      <c r="I33" s="60">
        <v>132231</v>
      </c>
      <c r="J33" s="60">
        <v>431423</v>
      </c>
      <c r="K33" s="60">
        <v>113693</v>
      </c>
      <c r="L33" s="60">
        <v>215624</v>
      </c>
      <c r="M33" s="60">
        <v>104789</v>
      </c>
      <c r="N33" s="60">
        <v>434106</v>
      </c>
      <c r="O33" s="60">
        <v>338460</v>
      </c>
      <c r="P33" s="60">
        <v>119911</v>
      </c>
      <c r="Q33" s="60">
        <v>305531</v>
      </c>
      <c r="R33" s="60">
        <v>763902</v>
      </c>
      <c r="S33" s="60"/>
      <c r="T33" s="60"/>
      <c r="U33" s="60"/>
      <c r="V33" s="60"/>
      <c r="W33" s="60">
        <v>1629431</v>
      </c>
      <c r="X33" s="60">
        <v>1896003</v>
      </c>
      <c r="Y33" s="60">
        <v>-266572</v>
      </c>
      <c r="Z33" s="140">
        <v>-14.06</v>
      </c>
      <c r="AA33" s="155">
        <v>2593008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18733875</v>
      </c>
      <c r="D38" s="153">
        <f>SUM(D39:D41)</f>
        <v>0</v>
      </c>
      <c r="E38" s="154">
        <f t="shared" si="7"/>
        <v>25923087</v>
      </c>
      <c r="F38" s="100">
        <f t="shared" si="7"/>
        <v>23804584</v>
      </c>
      <c r="G38" s="100">
        <f t="shared" si="7"/>
        <v>1368314</v>
      </c>
      <c r="H38" s="100">
        <f t="shared" si="7"/>
        <v>1463096</v>
      </c>
      <c r="I38" s="100">
        <f t="shared" si="7"/>
        <v>1594239</v>
      </c>
      <c r="J38" s="100">
        <f t="shared" si="7"/>
        <v>4425649</v>
      </c>
      <c r="K38" s="100">
        <f t="shared" si="7"/>
        <v>1560436</v>
      </c>
      <c r="L38" s="100">
        <f t="shared" si="7"/>
        <v>2649942</v>
      </c>
      <c r="M38" s="100">
        <f t="shared" si="7"/>
        <v>1795257</v>
      </c>
      <c r="N38" s="100">
        <f t="shared" si="7"/>
        <v>6005635</v>
      </c>
      <c r="O38" s="100">
        <f t="shared" si="7"/>
        <v>1713157</v>
      </c>
      <c r="P38" s="100">
        <f t="shared" si="7"/>
        <v>1782837</v>
      </c>
      <c r="Q38" s="100">
        <f t="shared" si="7"/>
        <v>1749108</v>
      </c>
      <c r="R38" s="100">
        <f t="shared" si="7"/>
        <v>5245102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15676386</v>
      </c>
      <c r="X38" s="100">
        <f t="shared" si="7"/>
        <v>19442322</v>
      </c>
      <c r="Y38" s="100">
        <f t="shared" si="7"/>
        <v>-3765936</v>
      </c>
      <c r="Z38" s="137">
        <f>+IF(X38&lt;&gt;0,+(Y38/X38)*100,0)</f>
        <v>-19.369785152205584</v>
      </c>
      <c r="AA38" s="153">
        <f>SUM(AA39:AA41)</f>
        <v>23804584</v>
      </c>
    </row>
    <row r="39" spans="1:27" ht="12.75">
      <c r="A39" s="138" t="s">
        <v>85</v>
      </c>
      <c r="B39" s="136"/>
      <c r="C39" s="155">
        <v>5619585</v>
      </c>
      <c r="D39" s="155"/>
      <c r="E39" s="156">
        <v>10265937</v>
      </c>
      <c r="F39" s="60">
        <v>9030935</v>
      </c>
      <c r="G39" s="60">
        <v>368762</v>
      </c>
      <c r="H39" s="60">
        <v>442465</v>
      </c>
      <c r="I39" s="60">
        <v>489121</v>
      </c>
      <c r="J39" s="60">
        <v>1300348</v>
      </c>
      <c r="K39" s="60">
        <v>433719</v>
      </c>
      <c r="L39" s="60">
        <v>706471</v>
      </c>
      <c r="M39" s="60">
        <v>500008</v>
      </c>
      <c r="N39" s="60">
        <v>1640198</v>
      </c>
      <c r="O39" s="60">
        <v>537766</v>
      </c>
      <c r="P39" s="60">
        <v>511675</v>
      </c>
      <c r="Q39" s="60">
        <v>645715</v>
      </c>
      <c r="R39" s="60">
        <v>1695156</v>
      </c>
      <c r="S39" s="60"/>
      <c r="T39" s="60"/>
      <c r="U39" s="60"/>
      <c r="V39" s="60"/>
      <c r="W39" s="60">
        <v>4635702</v>
      </c>
      <c r="X39" s="60">
        <v>7699455</v>
      </c>
      <c r="Y39" s="60">
        <v>-3063753</v>
      </c>
      <c r="Z39" s="140">
        <v>-39.79</v>
      </c>
      <c r="AA39" s="155">
        <v>9030935</v>
      </c>
    </row>
    <row r="40" spans="1:27" ht="12.75">
      <c r="A40" s="138" t="s">
        <v>86</v>
      </c>
      <c r="B40" s="136"/>
      <c r="C40" s="155">
        <v>13114290</v>
      </c>
      <c r="D40" s="155"/>
      <c r="E40" s="156">
        <v>15657150</v>
      </c>
      <c r="F40" s="60">
        <v>14773649</v>
      </c>
      <c r="G40" s="60">
        <v>999552</v>
      </c>
      <c r="H40" s="60">
        <v>1020631</v>
      </c>
      <c r="I40" s="60">
        <v>1105118</v>
      </c>
      <c r="J40" s="60">
        <v>3125301</v>
      </c>
      <c r="K40" s="60">
        <v>1126717</v>
      </c>
      <c r="L40" s="60">
        <v>1943471</v>
      </c>
      <c r="M40" s="60">
        <v>1295249</v>
      </c>
      <c r="N40" s="60">
        <v>4365437</v>
      </c>
      <c r="O40" s="60">
        <v>1175391</v>
      </c>
      <c r="P40" s="60">
        <v>1271162</v>
      </c>
      <c r="Q40" s="60">
        <v>1103393</v>
      </c>
      <c r="R40" s="60">
        <v>3549946</v>
      </c>
      <c r="S40" s="60"/>
      <c r="T40" s="60"/>
      <c r="U40" s="60"/>
      <c r="V40" s="60"/>
      <c r="W40" s="60">
        <v>11040684</v>
      </c>
      <c r="X40" s="60">
        <v>11742867</v>
      </c>
      <c r="Y40" s="60">
        <v>-702183</v>
      </c>
      <c r="Z40" s="140">
        <v>-5.98</v>
      </c>
      <c r="AA40" s="155">
        <v>14773649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17542045</v>
      </c>
      <c r="D42" s="153">
        <f>SUM(D43:D46)</f>
        <v>0</v>
      </c>
      <c r="E42" s="154">
        <f t="shared" si="8"/>
        <v>19890686</v>
      </c>
      <c r="F42" s="100">
        <f t="shared" si="8"/>
        <v>19861245</v>
      </c>
      <c r="G42" s="100">
        <f t="shared" si="8"/>
        <v>658820</v>
      </c>
      <c r="H42" s="100">
        <f t="shared" si="8"/>
        <v>682667</v>
      </c>
      <c r="I42" s="100">
        <f t="shared" si="8"/>
        <v>1210297</v>
      </c>
      <c r="J42" s="100">
        <f t="shared" si="8"/>
        <v>2551784</v>
      </c>
      <c r="K42" s="100">
        <f t="shared" si="8"/>
        <v>659439</v>
      </c>
      <c r="L42" s="100">
        <f t="shared" si="8"/>
        <v>3994506</v>
      </c>
      <c r="M42" s="100">
        <f t="shared" si="8"/>
        <v>984922</v>
      </c>
      <c r="N42" s="100">
        <f t="shared" si="8"/>
        <v>5638867</v>
      </c>
      <c r="O42" s="100">
        <f t="shared" si="8"/>
        <v>2094016</v>
      </c>
      <c r="P42" s="100">
        <f t="shared" si="8"/>
        <v>850842</v>
      </c>
      <c r="Q42" s="100">
        <f t="shared" si="8"/>
        <v>1810399</v>
      </c>
      <c r="R42" s="100">
        <f t="shared" si="8"/>
        <v>4755257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12945908</v>
      </c>
      <c r="X42" s="100">
        <f t="shared" si="8"/>
        <v>14918013</v>
      </c>
      <c r="Y42" s="100">
        <f t="shared" si="8"/>
        <v>-1972105</v>
      </c>
      <c r="Z42" s="137">
        <f>+IF(X42&lt;&gt;0,+(Y42/X42)*100,0)</f>
        <v>-13.219622479213552</v>
      </c>
      <c r="AA42" s="153">
        <f>SUM(AA43:AA46)</f>
        <v>19861245</v>
      </c>
    </row>
    <row r="43" spans="1:27" ht="12.75">
      <c r="A43" s="138" t="s">
        <v>89</v>
      </c>
      <c r="B43" s="136"/>
      <c r="C43" s="155">
        <v>11299633</v>
      </c>
      <c r="D43" s="155"/>
      <c r="E43" s="156">
        <v>12114479</v>
      </c>
      <c r="F43" s="60">
        <v>12321480</v>
      </c>
      <c r="G43" s="60">
        <v>116403</v>
      </c>
      <c r="H43" s="60">
        <v>163575</v>
      </c>
      <c r="I43" s="60">
        <v>772681</v>
      </c>
      <c r="J43" s="60">
        <v>1052659</v>
      </c>
      <c r="K43" s="60">
        <v>179058</v>
      </c>
      <c r="L43" s="60">
        <v>3224634</v>
      </c>
      <c r="M43" s="60">
        <v>501655</v>
      </c>
      <c r="N43" s="60">
        <v>3905347</v>
      </c>
      <c r="O43" s="60">
        <v>1428224</v>
      </c>
      <c r="P43" s="60">
        <v>225453</v>
      </c>
      <c r="Q43" s="60">
        <v>1312653</v>
      </c>
      <c r="R43" s="60">
        <v>2966330</v>
      </c>
      <c r="S43" s="60"/>
      <c r="T43" s="60"/>
      <c r="U43" s="60"/>
      <c r="V43" s="60"/>
      <c r="W43" s="60">
        <v>7924336</v>
      </c>
      <c r="X43" s="60">
        <v>9085860</v>
      </c>
      <c r="Y43" s="60">
        <v>-1161524</v>
      </c>
      <c r="Z43" s="140">
        <v>-12.78</v>
      </c>
      <c r="AA43" s="155">
        <v>12321480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6242412</v>
      </c>
      <c r="D46" s="155"/>
      <c r="E46" s="156">
        <v>7776207</v>
      </c>
      <c r="F46" s="60">
        <v>7539765</v>
      </c>
      <c r="G46" s="60">
        <v>542417</v>
      </c>
      <c r="H46" s="60">
        <v>519092</v>
      </c>
      <c r="I46" s="60">
        <v>437616</v>
      </c>
      <c r="J46" s="60">
        <v>1499125</v>
      </c>
      <c r="K46" s="60">
        <v>480381</v>
      </c>
      <c r="L46" s="60">
        <v>769872</v>
      </c>
      <c r="M46" s="60">
        <v>483267</v>
      </c>
      <c r="N46" s="60">
        <v>1733520</v>
      </c>
      <c r="O46" s="60">
        <v>665792</v>
      </c>
      <c r="P46" s="60">
        <v>625389</v>
      </c>
      <c r="Q46" s="60">
        <v>497746</v>
      </c>
      <c r="R46" s="60">
        <v>1788927</v>
      </c>
      <c r="S46" s="60"/>
      <c r="T46" s="60"/>
      <c r="U46" s="60"/>
      <c r="V46" s="60"/>
      <c r="W46" s="60">
        <v>5021572</v>
      </c>
      <c r="X46" s="60">
        <v>5832153</v>
      </c>
      <c r="Y46" s="60">
        <v>-810581</v>
      </c>
      <c r="Z46" s="140">
        <v>-13.9</v>
      </c>
      <c r="AA46" s="155">
        <v>7539765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159635286</v>
      </c>
      <c r="D48" s="168">
        <f>+D28+D32+D38+D42+D47</f>
        <v>0</v>
      </c>
      <c r="E48" s="169">
        <f t="shared" si="9"/>
        <v>127043260</v>
      </c>
      <c r="F48" s="73">
        <f t="shared" si="9"/>
        <v>126644339</v>
      </c>
      <c r="G48" s="73">
        <f t="shared" si="9"/>
        <v>4691026</v>
      </c>
      <c r="H48" s="73">
        <f t="shared" si="9"/>
        <v>5296297</v>
      </c>
      <c r="I48" s="73">
        <f t="shared" si="9"/>
        <v>6350188</v>
      </c>
      <c r="J48" s="73">
        <f t="shared" si="9"/>
        <v>16337511</v>
      </c>
      <c r="K48" s="73">
        <f t="shared" si="9"/>
        <v>5622312</v>
      </c>
      <c r="L48" s="73">
        <f t="shared" si="9"/>
        <v>13363190</v>
      </c>
      <c r="M48" s="73">
        <f t="shared" si="9"/>
        <v>6731132</v>
      </c>
      <c r="N48" s="73">
        <f t="shared" si="9"/>
        <v>25716634</v>
      </c>
      <c r="O48" s="73">
        <f t="shared" si="9"/>
        <v>7359326</v>
      </c>
      <c r="P48" s="73">
        <f t="shared" si="9"/>
        <v>6312654</v>
      </c>
      <c r="Q48" s="73">
        <f t="shared" si="9"/>
        <v>8806652</v>
      </c>
      <c r="R48" s="73">
        <f t="shared" si="9"/>
        <v>22478632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64532777</v>
      </c>
      <c r="X48" s="73">
        <f t="shared" si="9"/>
        <v>75032064</v>
      </c>
      <c r="Y48" s="73">
        <f t="shared" si="9"/>
        <v>-10499287</v>
      </c>
      <c r="Z48" s="170">
        <f>+IF(X48&lt;&gt;0,+(Y48/X48)*100,0)</f>
        <v>-13.993067017322089</v>
      </c>
      <c r="AA48" s="168">
        <f>+AA28+AA32+AA38+AA42+AA47</f>
        <v>126644339</v>
      </c>
    </row>
    <row r="49" spans="1:27" ht="12.75">
      <c r="A49" s="148" t="s">
        <v>49</v>
      </c>
      <c r="B49" s="149"/>
      <c r="C49" s="171">
        <f aca="true" t="shared" si="10" ref="C49:Y49">+C25-C48</f>
        <v>-51142463</v>
      </c>
      <c r="D49" s="171">
        <f>+D25-D48</f>
        <v>0</v>
      </c>
      <c r="E49" s="172">
        <f t="shared" si="10"/>
        <v>-2285752</v>
      </c>
      <c r="F49" s="173">
        <f t="shared" si="10"/>
        <v>-6967845</v>
      </c>
      <c r="G49" s="173">
        <f t="shared" si="10"/>
        <v>14482658</v>
      </c>
      <c r="H49" s="173">
        <f t="shared" si="10"/>
        <v>821068</v>
      </c>
      <c r="I49" s="173">
        <f t="shared" si="10"/>
        <v>208072</v>
      </c>
      <c r="J49" s="173">
        <f t="shared" si="10"/>
        <v>15511798</v>
      </c>
      <c r="K49" s="173">
        <f t="shared" si="10"/>
        <v>1125460</v>
      </c>
      <c r="L49" s="173">
        <f t="shared" si="10"/>
        <v>-8634312</v>
      </c>
      <c r="M49" s="173">
        <f t="shared" si="10"/>
        <v>12821141</v>
      </c>
      <c r="N49" s="173">
        <f t="shared" si="10"/>
        <v>5312289</v>
      </c>
      <c r="O49" s="173">
        <f t="shared" si="10"/>
        <v>-2836359</v>
      </c>
      <c r="P49" s="173">
        <f t="shared" si="10"/>
        <v>-1430259</v>
      </c>
      <c r="Q49" s="173">
        <f t="shared" si="10"/>
        <v>7710185</v>
      </c>
      <c r="R49" s="173">
        <f t="shared" si="10"/>
        <v>3443567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24267654</v>
      </c>
      <c r="X49" s="173">
        <f>IF(F25=F48,0,X25-X48)</f>
        <v>18461070</v>
      </c>
      <c r="Y49" s="173">
        <f t="shared" si="10"/>
        <v>5806584</v>
      </c>
      <c r="Z49" s="174">
        <f>+IF(X49&lt;&gt;0,+(Y49/X49)*100,0)</f>
        <v>31.453128123126124</v>
      </c>
      <c r="AA49" s="171">
        <f>+AA25-AA48</f>
        <v>-6967845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22786913</v>
      </c>
      <c r="D5" s="155">
        <v>0</v>
      </c>
      <c r="E5" s="156">
        <v>17000000</v>
      </c>
      <c r="F5" s="60">
        <v>24515988</v>
      </c>
      <c r="G5" s="60">
        <v>2043212</v>
      </c>
      <c r="H5" s="60">
        <v>2043212</v>
      </c>
      <c r="I5" s="60">
        <v>2043212</v>
      </c>
      <c r="J5" s="60">
        <v>6129636</v>
      </c>
      <c r="K5" s="60">
        <v>2042160</v>
      </c>
      <c r="L5" s="60">
        <v>2042999</v>
      </c>
      <c r="M5" s="60">
        <v>2042999</v>
      </c>
      <c r="N5" s="60">
        <v>6128158</v>
      </c>
      <c r="O5" s="60">
        <v>2039639</v>
      </c>
      <c r="P5" s="60">
        <v>1997911</v>
      </c>
      <c r="Q5" s="60">
        <v>2009330</v>
      </c>
      <c r="R5" s="60">
        <v>6046880</v>
      </c>
      <c r="S5" s="60">
        <v>0</v>
      </c>
      <c r="T5" s="60">
        <v>0</v>
      </c>
      <c r="U5" s="60">
        <v>0</v>
      </c>
      <c r="V5" s="60">
        <v>0</v>
      </c>
      <c r="W5" s="60">
        <v>18304674</v>
      </c>
      <c r="X5" s="60">
        <v>12750003</v>
      </c>
      <c r="Y5" s="60">
        <v>5554671</v>
      </c>
      <c r="Z5" s="140">
        <v>43.57</v>
      </c>
      <c r="AA5" s="155">
        <v>24515988</v>
      </c>
    </row>
    <row r="6" spans="1:27" ht="12.75">
      <c r="A6" s="181" t="s">
        <v>102</v>
      </c>
      <c r="B6" s="182"/>
      <c r="C6" s="155">
        <v>46557</v>
      </c>
      <c r="D6" s="155">
        <v>0</v>
      </c>
      <c r="E6" s="156">
        <v>0</v>
      </c>
      <c r="F6" s="60">
        <v>0</v>
      </c>
      <c r="G6" s="60">
        <v>4024</v>
      </c>
      <c r="H6" s="60">
        <v>0</v>
      </c>
      <c r="I6" s="60">
        <v>0</v>
      </c>
      <c r="J6" s="60">
        <v>4024</v>
      </c>
      <c r="K6" s="60">
        <v>0</v>
      </c>
      <c r="L6" s="60">
        <v>8138</v>
      </c>
      <c r="M6" s="60">
        <v>0</v>
      </c>
      <c r="N6" s="60">
        <v>8138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12162</v>
      </c>
      <c r="X6" s="60"/>
      <c r="Y6" s="60">
        <v>12162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6381511</v>
      </c>
      <c r="D7" s="155">
        <v>0</v>
      </c>
      <c r="E7" s="156">
        <v>7574654</v>
      </c>
      <c r="F7" s="60">
        <v>7501394</v>
      </c>
      <c r="G7" s="60">
        <v>430257</v>
      </c>
      <c r="H7" s="60">
        <v>441012</v>
      </c>
      <c r="I7" s="60">
        <v>237522</v>
      </c>
      <c r="J7" s="60">
        <v>1108791</v>
      </c>
      <c r="K7" s="60">
        <v>419189</v>
      </c>
      <c r="L7" s="60">
        <v>373312</v>
      </c>
      <c r="M7" s="60">
        <v>360476</v>
      </c>
      <c r="N7" s="60">
        <v>1152977</v>
      </c>
      <c r="O7" s="60">
        <v>388351</v>
      </c>
      <c r="P7" s="60">
        <v>234040</v>
      </c>
      <c r="Q7" s="60">
        <v>362515</v>
      </c>
      <c r="R7" s="60">
        <v>984906</v>
      </c>
      <c r="S7" s="60">
        <v>0</v>
      </c>
      <c r="T7" s="60">
        <v>0</v>
      </c>
      <c r="U7" s="60">
        <v>0</v>
      </c>
      <c r="V7" s="60">
        <v>0</v>
      </c>
      <c r="W7" s="60">
        <v>3246674</v>
      </c>
      <c r="X7" s="60">
        <v>5680989</v>
      </c>
      <c r="Y7" s="60">
        <v>-2434315</v>
      </c>
      <c r="Z7" s="140">
        <v>-42.85</v>
      </c>
      <c r="AA7" s="155">
        <v>7501394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9258007</v>
      </c>
      <c r="D10" s="155">
        <v>0</v>
      </c>
      <c r="E10" s="156">
        <v>5655838</v>
      </c>
      <c r="F10" s="54">
        <v>9951693</v>
      </c>
      <c r="G10" s="54">
        <v>828025</v>
      </c>
      <c r="H10" s="54">
        <v>830433</v>
      </c>
      <c r="I10" s="54">
        <v>830970</v>
      </c>
      <c r="J10" s="54">
        <v>2489428</v>
      </c>
      <c r="K10" s="54">
        <v>830842</v>
      </c>
      <c r="L10" s="54">
        <v>824599</v>
      </c>
      <c r="M10" s="54">
        <v>830978</v>
      </c>
      <c r="N10" s="54">
        <v>2486419</v>
      </c>
      <c r="O10" s="54">
        <v>826084</v>
      </c>
      <c r="P10" s="54">
        <v>824224</v>
      </c>
      <c r="Q10" s="54">
        <v>811719</v>
      </c>
      <c r="R10" s="54">
        <v>2462027</v>
      </c>
      <c r="S10" s="54">
        <v>0</v>
      </c>
      <c r="T10" s="54">
        <v>0</v>
      </c>
      <c r="U10" s="54">
        <v>0</v>
      </c>
      <c r="V10" s="54">
        <v>0</v>
      </c>
      <c r="W10" s="54">
        <v>7437874</v>
      </c>
      <c r="X10" s="54">
        <v>4241880</v>
      </c>
      <c r="Y10" s="54">
        <v>3195994</v>
      </c>
      <c r="Z10" s="184">
        <v>75.34</v>
      </c>
      <c r="AA10" s="130">
        <v>9951693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14778</v>
      </c>
      <c r="Q11" s="60">
        <v>0</v>
      </c>
      <c r="R11" s="60">
        <v>14778</v>
      </c>
      <c r="S11" s="60">
        <v>0</v>
      </c>
      <c r="T11" s="60">
        <v>0</v>
      </c>
      <c r="U11" s="60">
        <v>0</v>
      </c>
      <c r="V11" s="60">
        <v>0</v>
      </c>
      <c r="W11" s="60">
        <v>14778</v>
      </c>
      <c r="X11" s="60"/>
      <c r="Y11" s="60">
        <v>14778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286591</v>
      </c>
      <c r="D12" s="155">
        <v>0</v>
      </c>
      <c r="E12" s="156">
        <v>250000</v>
      </c>
      <c r="F12" s="60">
        <v>315000</v>
      </c>
      <c r="G12" s="60">
        <v>19424</v>
      </c>
      <c r="H12" s="60">
        <v>15397</v>
      </c>
      <c r="I12" s="60">
        <v>15200</v>
      </c>
      <c r="J12" s="60">
        <v>50021</v>
      </c>
      <c r="K12" s="60">
        <v>17100</v>
      </c>
      <c r="L12" s="60">
        <v>86821</v>
      </c>
      <c r="M12" s="60">
        <v>16230</v>
      </c>
      <c r="N12" s="60">
        <v>120151</v>
      </c>
      <c r="O12" s="60">
        <v>16750</v>
      </c>
      <c r="P12" s="60">
        <v>41351</v>
      </c>
      <c r="Q12" s="60">
        <v>41881</v>
      </c>
      <c r="R12" s="60">
        <v>99982</v>
      </c>
      <c r="S12" s="60">
        <v>0</v>
      </c>
      <c r="T12" s="60">
        <v>0</v>
      </c>
      <c r="U12" s="60">
        <v>0</v>
      </c>
      <c r="V12" s="60">
        <v>0</v>
      </c>
      <c r="W12" s="60">
        <v>270154</v>
      </c>
      <c r="X12" s="60">
        <v>187497</v>
      </c>
      <c r="Y12" s="60">
        <v>82657</v>
      </c>
      <c r="Z12" s="140">
        <v>44.08</v>
      </c>
      <c r="AA12" s="155">
        <v>315000</v>
      </c>
    </row>
    <row r="13" spans="1:27" ht="12.75">
      <c r="A13" s="181" t="s">
        <v>109</v>
      </c>
      <c r="B13" s="185"/>
      <c r="C13" s="155">
        <v>318819</v>
      </c>
      <c r="D13" s="155">
        <v>0</v>
      </c>
      <c r="E13" s="156">
        <v>517952</v>
      </c>
      <c r="F13" s="60">
        <v>214193</v>
      </c>
      <c r="G13" s="60">
        <v>0</v>
      </c>
      <c r="H13" s="60">
        <v>71114</v>
      </c>
      <c r="I13" s="60">
        <v>0</v>
      </c>
      <c r="J13" s="60">
        <v>71114</v>
      </c>
      <c r="K13" s="60">
        <v>11414</v>
      </c>
      <c r="L13" s="60">
        <v>0</v>
      </c>
      <c r="M13" s="60">
        <v>0</v>
      </c>
      <c r="N13" s="60">
        <v>11414</v>
      </c>
      <c r="O13" s="60">
        <v>853</v>
      </c>
      <c r="P13" s="60">
        <v>0</v>
      </c>
      <c r="Q13" s="60">
        <v>689</v>
      </c>
      <c r="R13" s="60">
        <v>1542</v>
      </c>
      <c r="S13" s="60">
        <v>0</v>
      </c>
      <c r="T13" s="60">
        <v>0</v>
      </c>
      <c r="U13" s="60">
        <v>0</v>
      </c>
      <c r="V13" s="60">
        <v>0</v>
      </c>
      <c r="W13" s="60">
        <v>84070</v>
      </c>
      <c r="X13" s="60">
        <v>388467</v>
      </c>
      <c r="Y13" s="60">
        <v>-304397</v>
      </c>
      <c r="Z13" s="140">
        <v>-78.36</v>
      </c>
      <c r="AA13" s="155">
        <v>214193</v>
      </c>
    </row>
    <row r="14" spans="1:27" ht="12.75">
      <c r="A14" s="181" t="s">
        <v>110</v>
      </c>
      <c r="B14" s="185"/>
      <c r="C14" s="155">
        <v>6304163</v>
      </c>
      <c r="D14" s="155">
        <v>0</v>
      </c>
      <c r="E14" s="156">
        <v>5813722</v>
      </c>
      <c r="F14" s="60">
        <v>6916593</v>
      </c>
      <c r="G14" s="60">
        <v>516599</v>
      </c>
      <c r="H14" s="60">
        <v>578520</v>
      </c>
      <c r="I14" s="60">
        <v>579345</v>
      </c>
      <c r="J14" s="60">
        <v>1674464</v>
      </c>
      <c r="K14" s="60">
        <v>586909</v>
      </c>
      <c r="L14" s="60">
        <v>592336</v>
      </c>
      <c r="M14" s="60">
        <v>604588</v>
      </c>
      <c r="N14" s="60">
        <v>1783833</v>
      </c>
      <c r="O14" s="60">
        <v>611820</v>
      </c>
      <c r="P14" s="60">
        <v>614761</v>
      </c>
      <c r="Q14" s="60">
        <v>600723</v>
      </c>
      <c r="R14" s="60">
        <v>1827304</v>
      </c>
      <c r="S14" s="60">
        <v>0</v>
      </c>
      <c r="T14" s="60">
        <v>0</v>
      </c>
      <c r="U14" s="60">
        <v>0</v>
      </c>
      <c r="V14" s="60">
        <v>0</v>
      </c>
      <c r="W14" s="60">
        <v>5285601</v>
      </c>
      <c r="X14" s="60">
        <v>4360293</v>
      </c>
      <c r="Y14" s="60">
        <v>925308</v>
      </c>
      <c r="Z14" s="140">
        <v>21.22</v>
      </c>
      <c r="AA14" s="155">
        <v>6916593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105200</v>
      </c>
      <c r="D16" s="155">
        <v>0</v>
      </c>
      <c r="E16" s="156">
        <v>2544</v>
      </c>
      <c r="F16" s="60">
        <v>2544</v>
      </c>
      <c r="G16" s="60">
        <v>0</v>
      </c>
      <c r="H16" s="60">
        <v>0</v>
      </c>
      <c r="I16" s="60">
        <v>0</v>
      </c>
      <c r="J16" s="60">
        <v>0</v>
      </c>
      <c r="K16" s="60">
        <v>700</v>
      </c>
      <c r="L16" s="60">
        <v>0</v>
      </c>
      <c r="M16" s="60">
        <v>0</v>
      </c>
      <c r="N16" s="60">
        <v>700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700</v>
      </c>
      <c r="X16" s="60">
        <v>1908</v>
      </c>
      <c r="Y16" s="60">
        <v>-1208</v>
      </c>
      <c r="Z16" s="140">
        <v>-63.31</v>
      </c>
      <c r="AA16" s="155">
        <v>2544</v>
      </c>
    </row>
    <row r="17" spans="1:27" ht="12.75">
      <c r="A17" s="181" t="s">
        <v>113</v>
      </c>
      <c r="B17" s="185"/>
      <c r="C17" s="155">
        <v>1411632</v>
      </c>
      <c r="D17" s="155">
        <v>0</v>
      </c>
      <c r="E17" s="156">
        <v>1488350</v>
      </c>
      <c r="F17" s="60">
        <v>1488350</v>
      </c>
      <c r="G17" s="60">
        <v>145738</v>
      </c>
      <c r="H17" s="60">
        <v>191815</v>
      </c>
      <c r="I17" s="60">
        <v>99910</v>
      </c>
      <c r="J17" s="60">
        <v>437463</v>
      </c>
      <c r="K17" s="60">
        <v>131598</v>
      </c>
      <c r="L17" s="60">
        <v>135564</v>
      </c>
      <c r="M17" s="60">
        <v>35025</v>
      </c>
      <c r="N17" s="60">
        <v>302187</v>
      </c>
      <c r="O17" s="60">
        <v>53915</v>
      </c>
      <c r="P17" s="60">
        <v>34862</v>
      </c>
      <c r="Q17" s="60">
        <v>76453</v>
      </c>
      <c r="R17" s="60">
        <v>165230</v>
      </c>
      <c r="S17" s="60">
        <v>0</v>
      </c>
      <c r="T17" s="60">
        <v>0</v>
      </c>
      <c r="U17" s="60">
        <v>0</v>
      </c>
      <c r="V17" s="60">
        <v>0</v>
      </c>
      <c r="W17" s="60">
        <v>904880</v>
      </c>
      <c r="X17" s="60">
        <v>1116261</v>
      </c>
      <c r="Y17" s="60">
        <v>-211381</v>
      </c>
      <c r="Z17" s="140">
        <v>-18.94</v>
      </c>
      <c r="AA17" s="155">
        <v>1488350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199947</v>
      </c>
      <c r="F18" s="60">
        <v>99947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149958</v>
      </c>
      <c r="Y18" s="60">
        <v>-149958</v>
      </c>
      <c r="Z18" s="140">
        <v>-100</v>
      </c>
      <c r="AA18" s="155">
        <v>99947</v>
      </c>
    </row>
    <row r="19" spans="1:27" ht="12.75">
      <c r="A19" s="181" t="s">
        <v>34</v>
      </c>
      <c r="B19" s="185"/>
      <c r="C19" s="155">
        <v>44804241</v>
      </c>
      <c r="D19" s="155">
        <v>0</v>
      </c>
      <c r="E19" s="156">
        <v>39036000</v>
      </c>
      <c r="F19" s="60">
        <v>38966000</v>
      </c>
      <c r="G19" s="60">
        <v>14625573</v>
      </c>
      <c r="H19" s="60">
        <v>244483</v>
      </c>
      <c r="I19" s="60">
        <v>349849</v>
      </c>
      <c r="J19" s="60">
        <v>15219905</v>
      </c>
      <c r="K19" s="60">
        <v>154103</v>
      </c>
      <c r="L19" s="60">
        <v>203188</v>
      </c>
      <c r="M19" s="60">
        <v>12724975</v>
      </c>
      <c r="N19" s="60">
        <v>13082266</v>
      </c>
      <c r="O19" s="60">
        <v>70753</v>
      </c>
      <c r="P19" s="60">
        <v>195615</v>
      </c>
      <c r="Q19" s="60">
        <v>8972172</v>
      </c>
      <c r="R19" s="60">
        <v>9238540</v>
      </c>
      <c r="S19" s="60">
        <v>0</v>
      </c>
      <c r="T19" s="60">
        <v>0</v>
      </c>
      <c r="U19" s="60">
        <v>0</v>
      </c>
      <c r="V19" s="60">
        <v>0</v>
      </c>
      <c r="W19" s="60">
        <v>37540711</v>
      </c>
      <c r="X19" s="60">
        <v>39036334</v>
      </c>
      <c r="Y19" s="60">
        <v>-1495623</v>
      </c>
      <c r="Z19" s="140">
        <v>-3.83</v>
      </c>
      <c r="AA19" s="155">
        <v>38966000</v>
      </c>
    </row>
    <row r="20" spans="1:27" ht="12.75">
      <c r="A20" s="181" t="s">
        <v>35</v>
      </c>
      <c r="B20" s="185"/>
      <c r="C20" s="155">
        <v>761163</v>
      </c>
      <c r="D20" s="155">
        <v>0</v>
      </c>
      <c r="E20" s="156">
        <v>31635101</v>
      </c>
      <c r="F20" s="54">
        <v>14121392</v>
      </c>
      <c r="G20" s="54">
        <v>251599</v>
      </c>
      <c r="H20" s="54">
        <v>289815</v>
      </c>
      <c r="I20" s="54">
        <v>337718</v>
      </c>
      <c r="J20" s="54">
        <v>879132</v>
      </c>
      <c r="K20" s="54">
        <v>233786</v>
      </c>
      <c r="L20" s="54">
        <v>307793</v>
      </c>
      <c r="M20" s="54">
        <v>297219</v>
      </c>
      <c r="N20" s="54">
        <v>838798</v>
      </c>
      <c r="O20" s="54">
        <v>317115</v>
      </c>
      <c r="P20" s="54">
        <v>771196</v>
      </c>
      <c r="Q20" s="54">
        <v>259426</v>
      </c>
      <c r="R20" s="54">
        <v>1347737</v>
      </c>
      <c r="S20" s="54">
        <v>0</v>
      </c>
      <c r="T20" s="54">
        <v>0</v>
      </c>
      <c r="U20" s="54">
        <v>0</v>
      </c>
      <c r="V20" s="54">
        <v>0</v>
      </c>
      <c r="W20" s="54">
        <v>3065667</v>
      </c>
      <c r="X20" s="54">
        <v>23726322</v>
      </c>
      <c r="Y20" s="54">
        <v>-20660655</v>
      </c>
      <c r="Z20" s="184">
        <v>-87.08</v>
      </c>
      <c r="AA20" s="130">
        <v>14121392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212400</v>
      </c>
      <c r="F21" s="60">
        <v>212400</v>
      </c>
      <c r="G21" s="60">
        <v>155570</v>
      </c>
      <c r="H21" s="60">
        <v>0</v>
      </c>
      <c r="I21" s="82">
        <v>0</v>
      </c>
      <c r="J21" s="60">
        <v>155570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155570</v>
      </c>
      <c r="X21" s="60">
        <v>159300</v>
      </c>
      <c r="Y21" s="60">
        <v>-3730</v>
      </c>
      <c r="Z21" s="140">
        <v>-2.34</v>
      </c>
      <c r="AA21" s="155">
        <v>212400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92464797</v>
      </c>
      <c r="D22" s="188">
        <f>SUM(D5:D21)</f>
        <v>0</v>
      </c>
      <c r="E22" s="189">
        <f t="shared" si="0"/>
        <v>109386508</v>
      </c>
      <c r="F22" s="190">
        <f t="shared" si="0"/>
        <v>104305494</v>
      </c>
      <c r="G22" s="190">
        <f t="shared" si="0"/>
        <v>19020021</v>
      </c>
      <c r="H22" s="190">
        <f t="shared" si="0"/>
        <v>4705801</v>
      </c>
      <c r="I22" s="190">
        <f t="shared" si="0"/>
        <v>4493726</v>
      </c>
      <c r="J22" s="190">
        <f t="shared" si="0"/>
        <v>28219548</v>
      </c>
      <c r="K22" s="190">
        <f t="shared" si="0"/>
        <v>4427801</v>
      </c>
      <c r="L22" s="190">
        <f t="shared" si="0"/>
        <v>4574750</v>
      </c>
      <c r="M22" s="190">
        <f t="shared" si="0"/>
        <v>16912490</v>
      </c>
      <c r="N22" s="190">
        <f t="shared" si="0"/>
        <v>25915041</v>
      </c>
      <c r="O22" s="190">
        <f t="shared" si="0"/>
        <v>4325280</v>
      </c>
      <c r="P22" s="190">
        <f t="shared" si="0"/>
        <v>4728738</v>
      </c>
      <c r="Q22" s="190">
        <f t="shared" si="0"/>
        <v>13134908</v>
      </c>
      <c r="R22" s="190">
        <f t="shared" si="0"/>
        <v>22188926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76323515</v>
      </c>
      <c r="X22" s="190">
        <f t="shared" si="0"/>
        <v>91799212</v>
      </c>
      <c r="Y22" s="190">
        <f t="shared" si="0"/>
        <v>-15475697</v>
      </c>
      <c r="Z22" s="191">
        <f>+IF(X22&lt;&gt;0,+(Y22/X22)*100,0)</f>
        <v>-16.85820244295779</v>
      </c>
      <c r="AA22" s="188">
        <f>SUM(AA5:AA21)</f>
        <v>104305494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48740149</v>
      </c>
      <c r="D25" s="155">
        <v>0</v>
      </c>
      <c r="E25" s="156">
        <v>59948263</v>
      </c>
      <c r="F25" s="60">
        <v>55354620</v>
      </c>
      <c r="G25" s="60">
        <v>4085239</v>
      </c>
      <c r="H25" s="60">
        <v>3878152</v>
      </c>
      <c r="I25" s="60">
        <v>4116526</v>
      </c>
      <c r="J25" s="60">
        <v>12079917</v>
      </c>
      <c r="K25" s="60">
        <v>3976232</v>
      </c>
      <c r="L25" s="60">
        <v>6475218</v>
      </c>
      <c r="M25" s="60">
        <v>4005910</v>
      </c>
      <c r="N25" s="60">
        <v>14457360</v>
      </c>
      <c r="O25" s="60">
        <v>4139876</v>
      </c>
      <c r="P25" s="60">
        <v>4010980</v>
      </c>
      <c r="Q25" s="60">
        <v>3709676</v>
      </c>
      <c r="R25" s="60">
        <v>11860532</v>
      </c>
      <c r="S25" s="60">
        <v>0</v>
      </c>
      <c r="T25" s="60">
        <v>0</v>
      </c>
      <c r="U25" s="60">
        <v>0</v>
      </c>
      <c r="V25" s="60">
        <v>0</v>
      </c>
      <c r="W25" s="60">
        <v>38397809</v>
      </c>
      <c r="X25" s="60">
        <v>44961192</v>
      </c>
      <c r="Y25" s="60">
        <v>-6563383</v>
      </c>
      <c r="Z25" s="140">
        <v>-14.6</v>
      </c>
      <c r="AA25" s="155">
        <v>55354620</v>
      </c>
    </row>
    <row r="26" spans="1:27" ht="12.75">
      <c r="A26" s="183" t="s">
        <v>38</v>
      </c>
      <c r="B26" s="182"/>
      <c r="C26" s="155">
        <v>4157107</v>
      </c>
      <c r="D26" s="155">
        <v>0</v>
      </c>
      <c r="E26" s="156">
        <v>4395497</v>
      </c>
      <c r="F26" s="60">
        <v>4659227</v>
      </c>
      <c r="G26" s="60">
        <v>344794</v>
      </c>
      <c r="H26" s="60">
        <v>344794</v>
      </c>
      <c r="I26" s="60">
        <v>344794</v>
      </c>
      <c r="J26" s="60">
        <v>1034382</v>
      </c>
      <c r="K26" s="60">
        <v>344794</v>
      </c>
      <c r="L26" s="60">
        <v>344794</v>
      </c>
      <c r="M26" s="60">
        <v>344806</v>
      </c>
      <c r="N26" s="60">
        <v>1034394</v>
      </c>
      <c r="O26" s="60">
        <v>344727</v>
      </c>
      <c r="P26" s="60">
        <v>344727</v>
      </c>
      <c r="Q26" s="60">
        <v>344727</v>
      </c>
      <c r="R26" s="60">
        <v>1034181</v>
      </c>
      <c r="S26" s="60">
        <v>0</v>
      </c>
      <c r="T26" s="60">
        <v>0</v>
      </c>
      <c r="U26" s="60">
        <v>0</v>
      </c>
      <c r="V26" s="60">
        <v>0</v>
      </c>
      <c r="W26" s="60">
        <v>3102957</v>
      </c>
      <c r="X26" s="60">
        <v>3296619</v>
      </c>
      <c r="Y26" s="60">
        <v>-193662</v>
      </c>
      <c r="Z26" s="140">
        <v>-5.87</v>
      </c>
      <c r="AA26" s="155">
        <v>4659227</v>
      </c>
    </row>
    <row r="27" spans="1:27" ht="12.75">
      <c r="A27" s="183" t="s">
        <v>118</v>
      </c>
      <c r="B27" s="182"/>
      <c r="C27" s="155">
        <v>10237328</v>
      </c>
      <c r="D27" s="155">
        <v>0</v>
      </c>
      <c r="E27" s="156">
        <v>12000000</v>
      </c>
      <c r="F27" s="60">
        <v>10200000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9000000</v>
      </c>
      <c r="Y27" s="60">
        <v>-9000000</v>
      </c>
      <c r="Z27" s="140">
        <v>-100</v>
      </c>
      <c r="AA27" s="155">
        <v>10200000</v>
      </c>
    </row>
    <row r="28" spans="1:27" ht="12.75">
      <c r="A28" s="183" t="s">
        <v>39</v>
      </c>
      <c r="B28" s="182"/>
      <c r="C28" s="155">
        <v>21541697</v>
      </c>
      <c r="D28" s="155">
        <v>0</v>
      </c>
      <c r="E28" s="156">
        <v>15000000</v>
      </c>
      <c r="F28" s="60">
        <v>15000000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11250000</v>
      </c>
      <c r="Y28" s="60">
        <v>-11250000</v>
      </c>
      <c r="Z28" s="140">
        <v>-100</v>
      </c>
      <c r="AA28" s="155">
        <v>15000000</v>
      </c>
    </row>
    <row r="29" spans="1:27" ht="12.75">
      <c r="A29" s="183" t="s">
        <v>40</v>
      </c>
      <c r="B29" s="182"/>
      <c r="C29" s="155">
        <v>2429850</v>
      </c>
      <c r="D29" s="155">
        <v>0</v>
      </c>
      <c r="E29" s="156">
        <v>664000</v>
      </c>
      <c r="F29" s="60">
        <v>664000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167767</v>
      </c>
      <c r="M29" s="60">
        <v>0</v>
      </c>
      <c r="N29" s="60">
        <v>167767</v>
      </c>
      <c r="O29" s="60">
        <v>169175</v>
      </c>
      <c r="P29" s="60">
        <v>0</v>
      </c>
      <c r="Q29" s="60">
        <v>0</v>
      </c>
      <c r="R29" s="60">
        <v>169175</v>
      </c>
      <c r="S29" s="60">
        <v>0</v>
      </c>
      <c r="T29" s="60">
        <v>0</v>
      </c>
      <c r="U29" s="60">
        <v>0</v>
      </c>
      <c r="V29" s="60">
        <v>0</v>
      </c>
      <c r="W29" s="60">
        <v>336942</v>
      </c>
      <c r="X29" s="60">
        <v>497997</v>
      </c>
      <c r="Y29" s="60">
        <v>-161055</v>
      </c>
      <c r="Z29" s="140">
        <v>-32.34</v>
      </c>
      <c r="AA29" s="155">
        <v>664000</v>
      </c>
    </row>
    <row r="30" spans="1:27" ht="12.75">
      <c r="A30" s="183" t="s">
        <v>119</v>
      </c>
      <c r="B30" s="182"/>
      <c r="C30" s="155">
        <v>8497041</v>
      </c>
      <c r="D30" s="155">
        <v>0</v>
      </c>
      <c r="E30" s="156">
        <v>8763500</v>
      </c>
      <c r="F30" s="60">
        <v>8763500</v>
      </c>
      <c r="G30" s="60">
        <v>0</v>
      </c>
      <c r="H30" s="60">
        <v>0</v>
      </c>
      <c r="I30" s="60">
        <v>614035</v>
      </c>
      <c r="J30" s="60">
        <v>614035</v>
      </c>
      <c r="K30" s="60">
        <v>0</v>
      </c>
      <c r="L30" s="60">
        <v>2991394</v>
      </c>
      <c r="M30" s="60">
        <v>0</v>
      </c>
      <c r="N30" s="60">
        <v>2991394</v>
      </c>
      <c r="O30" s="60">
        <v>1174131</v>
      </c>
      <c r="P30" s="60">
        <v>87719</v>
      </c>
      <c r="Q30" s="60">
        <v>1124081</v>
      </c>
      <c r="R30" s="60">
        <v>2385931</v>
      </c>
      <c r="S30" s="60">
        <v>0</v>
      </c>
      <c r="T30" s="60">
        <v>0</v>
      </c>
      <c r="U30" s="60">
        <v>0</v>
      </c>
      <c r="V30" s="60">
        <v>0</v>
      </c>
      <c r="W30" s="60">
        <v>5991360</v>
      </c>
      <c r="X30" s="60">
        <v>6572628</v>
      </c>
      <c r="Y30" s="60">
        <v>-581268</v>
      </c>
      <c r="Z30" s="140">
        <v>-8.84</v>
      </c>
      <c r="AA30" s="155">
        <v>8763500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50000</v>
      </c>
      <c r="F31" s="60">
        <v>50000</v>
      </c>
      <c r="G31" s="60">
        <v>568</v>
      </c>
      <c r="H31" s="60">
        <v>704</v>
      </c>
      <c r="I31" s="60">
        <v>724</v>
      </c>
      <c r="J31" s="60">
        <v>1996</v>
      </c>
      <c r="K31" s="60">
        <v>0</v>
      </c>
      <c r="L31" s="60">
        <v>1130</v>
      </c>
      <c r="M31" s="60">
        <v>920</v>
      </c>
      <c r="N31" s="60">
        <v>2050</v>
      </c>
      <c r="O31" s="60">
        <v>335</v>
      </c>
      <c r="P31" s="60">
        <v>0</v>
      </c>
      <c r="Q31" s="60">
        <v>1139</v>
      </c>
      <c r="R31" s="60">
        <v>1474</v>
      </c>
      <c r="S31" s="60">
        <v>0</v>
      </c>
      <c r="T31" s="60">
        <v>0</v>
      </c>
      <c r="U31" s="60">
        <v>0</v>
      </c>
      <c r="V31" s="60">
        <v>0</v>
      </c>
      <c r="W31" s="60">
        <v>5520</v>
      </c>
      <c r="X31" s="60">
        <v>37503</v>
      </c>
      <c r="Y31" s="60">
        <v>-31983</v>
      </c>
      <c r="Z31" s="140">
        <v>-85.28</v>
      </c>
      <c r="AA31" s="155">
        <v>50000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39573367</v>
      </c>
      <c r="D34" s="155">
        <v>0</v>
      </c>
      <c r="E34" s="156">
        <v>26222000</v>
      </c>
      <c r="F34" s="60">
        <v>31952992</v>
      </c>
      <c r="G34" s="60">
        <v>260425</v>
      </c>
      <c r="H34" s="60">
        <v>1072647</v>
      </c>
      <c r="I34" s="60">
        <v>1274109</v>
      </c>
      <c r="J34" s="60">
        <v>2607181</v>
      </c>
      <c r="K34" s="60">
        <v>1301286</v>
      </c>
      <c r="L34" s="60">
        <v>3382887</v>
      </c>
      <c r="M34" s="60">
        <v>2379496</v>
      </c>
      <c r="N34" s="60">
        <v>7063669</v>
      </c>
      <c r="O34" s="60">
        <v>1531082</v>
      </c>
      <c r="P34" s="60">
        <v>1869228</v>
      </c>
      <c r="Q34" s="60">
        <v>3627029</v>
      </c>
      <c r="R34" s="60">
        <v>7027339</v>
      </c>
      <c r="S34" s="60">
        <v>0</v>
      </c>
      <c r="T34" s="60">
        <v>0</v>
      </c>
      <c r="U34" s="60">
        <v>0</v>
      </c>
      <c r="V34" s="60">
        <v>0</v>
      </c>
      <c r="W34" s="60">
        <v>16698189</v>
      </c>
      <c r="X34" s="60">
        <v>19666116</v>
      </c>
      <c r="Y34" s="60">
        <v>-2967927</v>
      </c>
      <c r="Z34" s="140">
        <v>-15.09</v>
      </c>
      <c r="AA34" s="155">
        <v>31952992</v>
      </c>
    </row>
    <row r="35" spans="1:27" ht="12.75">
      <c r="A35" s="181" t="s">
        <v>122</v>
      </c>
      <c r="B35" s="185"/>
      <c r="C35" s="155">
        <v>24458747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159635286</v>
      </c>
      <c r="D36" s="188">
        <f>SUM(D25:D35)</f>
        <v>0</v>
      </c>
      <c r="E36" s="189">
        <f t="shared" si="1"/>
        <v>127043260</v>
      </c>
      <c r="F36" s="190">
        <f t="shared" si="1"/>
        <v>126644339</v>
      </c>
      <c r="G36" s="190">
        <f t="shared" si="1"/>
        <v>4691026</v>
      </c>
      <c r="H36" s="190">
        <f t="shared" si="1"/>
        <v>5296297</v>
      </c>
      <c r="I36" s="190">
        <f t="shared" si="1"/>
        <v>6350188</v>
      </c>
      <c r="J36" s="190">
        <f t="shared" si="1"/>
        <v>16337511</v>
      </c>
      <c r="K36" s="190">
        <f t="shared" si="1"/>
        <v>5622312</v>
      </c>
      <c r="L36" s="190">
        <f t="shared" si="1"/>
        <v>13363190</v>
      </c>
      <c r="M36" s="190">
        <f t="shared" si="1"/>
        <v>6731132</v>
      </c>
      <c r="N36" s="190">
        <f t="shared" si="1"/>
        <v>25716634</v>
      </c>
      <c r="O36" s="190">
        <f t="shared" si="1"/>
        <v>7359326</v>
      </c>
      <c r="P36" s="190">
        <f t="shared" si="1"/>
        <v>6312654</v>
      </c>
      <c r="Q36" s="190">
        <f t="shared" si="1"/>
        <v>8806652</v>
      </c>
      <c r="R36" s="190">
        <f t="shared" si="1"/>
        <v>22478632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64532777</v>
      </c>
      <c r="X36" s="190">
        <f t="shared" si="1"/>
        <v>95282055</v>
      </c>
      <c r="Y36" s="190">
        <f t="shared" si="1"/>
        <v>-30749278</v>
      </c>
      <c r="Z36" s="191">
        <f>+IF(X36&lt;&gt;0,+(Y36/X36)*100,0)</f>
        <v>-32.27184594202969</v>
      </c>
      <c r="AA36" s="188">
        <f>SUM(AA25:AA35)</f>
        <v>126644339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-67170489</v>
      </c>
      <c r="D38" s="199">
        <f>+D22-D36</f>
        <v>0</v>
      </c>
      <c r="E38" s="200">
        <f t="shared" si="2"/>
        <v>-17656752</v>
      </c>
      <c r="F38" s="106">
        <f t="shared" si="2"/>
        <v>-22338845</v>
      </c>
      <c r="G38" s="106">
        <f t="shared" si="2"/>
        <v>14328995</v>
      </c>
      <c r="H38" s="106">
        <f t="shared" si="2"/>
        <v>-590496</v>
      </c>
      <c r="I38" s="106">
        <f t="shared" si="2"/>
        <v>-1856462</v>
      </c>
      <c r="J38" s="106">
        <f t="shared" si="2"/>
        <v>11882037</v>
      </c>
      <c r="K38" s="106">
        <f t="shared" si="2"/>
        <v>-1194511</v>
      </c>
      <c r="L38" s="106">
        <f t="shared" si="2"/>
        <v>-8788440</v>
      </c>
      <c r="M38" s="106">
        <f t="shared" si="2"/>
        <v>10181358</v>
      </c>
      <c r="N38" s="106">
        <f t="shared" si="2"/>
        <v>198407</v>
      </c>
      <c r="O38" s="106">
        <f t="shared" si="2"/>
        <v>-3034046</v>
      </c>
      <c r="P38" s="106">
        <f t="shared" si="2"/>
        <v>-1583916</v>
      </c>
      <c r="Q38" s="106">
        <f t="shared" si="2"/>
        <v>4328256</v>
      </c>
      <c r="R38" s="106">
        <f t="shared" si="2"/>
        <v>-289706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11790738</v>
      </c>
      <c r="X38" s="106">
        <f>IF(F22=F36,0,X22-X36)</f>
        <v>-3482843</v>
      </c>
      <c r="Y38" s="106">
        <f t="shared" si="2"/>
        <v>15273581</v>
      </c>
      <c r="Z38" s="201">
        <f>+IF(X38&lt;&gt;0,+(Y38/X38)*100,0)</f>
        <v>-438.53774057573077</v>
      </c>
      <c r="AA38" s="199">
        <f>+AA22-AA36</f>
        <v>-22338845</v>
      </c>
    </row>
    <row r="39" spans="1:27" ht="12.75">
      <c r="A39" s="181" t="s">
        <v>46</v>
      </c>
      <c r="B39" s="185"/>
      <c r="C39" s="155">
        <v>16028026</v>
      </c>
      <c r="D39" s="155">
        <v>0</v>
      </c>
      <c r="E39" s="156">
        <v>15371000</v>
      </c>
      <c r="F39" s="60">
        <v>15371000</v>
      </c>
      <c r="G39" s="60">
        <v>153663</v>
      </c>
      <c r="H39" s="60">
        <v>1411564</v>
      </c>
      <c r="I39" s="60">
        <v>2064534</v>
      </c>
      <c r="J39" s="60">
        <v>3629761</v>
      </c>
      <c r="K39" s="60">
        <v>2319971</v>
      </c>
      <c r="L39" s="60">
        <v>154128</v>
      </c>
      <c r="M39" s="60">
        <v>2639783</v>
      </c>
      <c r="N39" s="60">
        <v>5113882</v>
      </c>
      <c r="O39" s="60">
        <v>197687</v>
      </c>
      <c r="P39" s="60">
        <v>153657</v>
      </c>
      <c r="Q39" s="60">
        <v>3381929</v>
      </c>
      <c r="R39" s="60">
        <v>3733273</v>
      </c>
      <c r="S39" s="60">
        <v>0</v>
      </c>
      <c r="T39" s="60">
        <v>0</v>
      </c>
      <c r="U39" s="60">
        <v>0</v>
      </c>
      <c r="V39" s="60">
        <v>0</v>
      </c>
      <c r="W39" s="60">
        <v>12476916</v>
      </c>
      <c r="X39" s="60">
        <v>15370666</v>
      </c>
      <c r="Y39" s="60">
        <v>-2893750</v>
      </c>
      <c r="Z39" s="140">
        <v>-18.83</v>
      </c>
      <c r="AA39" s="155">
        <v>15371000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-51142463</v>
      </c>
      <c r="D42" s="206">
        <f>SUM(D38:D41)</f>
        <v>0</v>
      </c>
      <c r="E42" s="207">
        <f t="shared" si="3"/>
        <v>-2285752</v>
      </c>
      <c r="F42" s="88">
        <f t="shared" si="3"/>
        <v>-6967845</v>
      </c>
      <c r="G42" s="88">
        <f t="shared" si="3"/>
        <v>14482658</v>
      </c>
      <c r="H42" s="88">
        <f t="shared" si="3"/>
        <v>821068</v>
      </c>
      <c r="I42" s="88">
        <f t="shared" si="3"/>
        <v>208072</v>
      </c>
      <c r="J42" s="88">
        <f t="shared" si="3"/>
        <v>15511798</v>
      </c>
      <c r="K42" s="88">
        <f t="shared" si="3"/>
        <v>1125460</v>
      </c>
      <c r="L42" s="88">
        <f t="shared" si="3"/>
        <v>-8634312</v>
      </c>
      <c r="M42" s="88">
        <f t="shared" si="3"/>
        <v>12821141</v>
      </c>
      <c r="N42" s="88">
        <f t="shared" si="3"/>
        <v>5312289</v>
      </c>
      <c r="O42" s="88">
        <f t="shared" si="3"/>
        <v>-2836359</v>
      </c>
      <c r="P42" s="88">
        <f t="shared" si="3"/>
        <v>-1430259</v>
      </c>
      <c r="Q42" s="88">
        <f t="shared" si="3"/>
        <v>7710185</v>
      </c>
      <c r="R42" s="88">
        <f t="shared" si="3"/>
        <v>3443567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24267654</v>
      </c>
      <c r="X42" s="88">
        <f t="shared" si="3"/>
        <v>11887823</v>
      </c>
      <c r="Y42" s="88">
        <f t="shared" si="3"/>
        <v>12379831</v>
      </c>
      <c r="Z42" s="208">
        <f>+IF(X42&lt;&gt;0,+(Y42/X42)*100,0)</f>
        <v>104.13875610361964</v>
      </c>
      <c r="AA42" s="206">
        <f>SUM(AA38:AA41)</f>
        <v>-6967845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-51142463</v>
      </c>
      <c r="D44" s="210">
        <f>+D42-D43</f>
        <v>0</v>
      </c>
      <c r="E44" s="211">
        <f t="shared" si="4"/>
        <v>-2285752</v>
      </c>
      <c r="F44" s="77">
        <f t="shared" si="4"/>
        <v>-6967845</v>
      </c>
      <c r="G44" s="77">
        <f t="shared" si="4"/>
        <v>14482658</v>
      </c>
      <c r="H44" s="77">
        <f t="shared" si="4"/>
        <v>821068</v>
      </c>
      <c r="I44" s="77">
        <f t="shared" si="4"/>
        <v>208072</v>
      </c>
      <c r="J44" s="77">
        <f t="shared" si="4"/>
        <v>15511798</v>
      </c>
      <c r="K44" s="77">
        <f t="shared" si="4"/>
        <v>1125460</v>
      </c>
      <c r="L44" s="77">
        <f t="shared" si="4"/>
        <v>-8634312</v>
      </c>
      <c r="M44" s="77">
        <f t="shared" si="4"/>
        <v>12821141</v>
      </c>
      <c r="N44" s="77">
        <f t="shared" si="4"/>
        <v>5312289</v>
      </c>
      <c r="O44" s="77">
        <f t="shared" si="4"/>
        <v>-2836359</v>
      </c>
      <c r="P44" s="77">
        <f t="shared" si="4"/>
        <v>-1430259</v>
      </c>
      <c r="Q44" s="77">
        <f t="shared" si="4"/>
        <v>7710185</v>
      </c>
      <c r="R44" s="77">
        <f t="shared" si="4"/>
        <v>3443567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24267654</v>
      </c>
      <c r="X44" s="77">
        <f t="shared" si="4"/>
        <v>11887823</v>
      </c>
      <c r="Y44" s="77">
        <f t="shared" si="4"/>
        <v>12379831</v>
      </c>
      <c r="Z44" s="212">
        <f>+IF(X44&lt;&gt;0,+(Y44/X44)*100,0)</f>
        <v>104.13875610361964</v>
      </c>
      <c r="AA44" s="210">
        <f>+AA42-AA43</f>
        <v>-6967845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-51142463</v>
      </c>
      <c r="D46" s="206">
        <f>SUM(D44:D45)</f>
        <v>0</v>
      </c>
      <c r="E46" s="207">
        <f t="shared" si="5"/>
        <v>-2285752</v>
      </c>
      <c r="F46" s="88">
        <f t="shared" si="5"/>
        <v>-6967845</v>
      </c>
      <c r="G46" s="88">
        <f t="shared" si="5"/>
        <v>14482658</v>
      </c>
      <c r="H46" s="88">
        <f t="shared" si="5"/>
        <v>821068</v>
      </c>
      <c r="I46" s="88">
        <f t="shared" si="5"/>
        <v>208072</v>
      </c>
      <c r="J46" s="88">
        <f t="shared" si="5"/>
        <v>15511798</v>
      </c>
      <c r="K46" s="88">
        <f t="shared" si="5"/>
        <v>1125460</v>
      </c>
      <c r="L46" s="88">
        <f t="shared" si="5"/>
        <v>-8634312</v>
      </c>
      <c r="M46" s="88">
        <f t="shared" si="5"/>
        <v>12821141</v>
      </c>
      <c r="N46" s="88">
        <f t="shared" si="5"/>
        <v>5312289</v>
      </c>
      <c r="O46" s="88">
        <f t="shared" si="5"/>
        <v>-2836359</v>
      </c>
      <c r="P46" s="88">
        <f t="shared" si="5"/>
        <v>-1430259</v>
      </c>
      <c r="Q46" s="88">
        <f t="shared" si="5"/>
        <v>7710185</v>
      </c>
      <c r="R46" s="88">
        <f t="shared" si="5"/>
        <v>3443567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24267654</v>
      </c>
      <c r="X46" s="88">
        <f t="shared" si="5"/>
        <v>11887823</v>
      </c>
      <c r="Y46" s="88">
        <f t="shared" si="5"/>
        <v>12379831</v>
      </c>
      <c r="Z46" s="208">
        <f>+IF(X46&lt;&gt;0,+(Y46/X46)*100,0)</f>
        <v>104.13875610361964</v>
      </c>
      <c r="AA46" s="206">
        <f>SUM(AA44:AA45)</f>
        <v>-6967845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-51142463</v>
      </c>
      <c r="D48" s="217">
        <f>SUM(D46:D47)</f>
        <v>0</v>
      </c>
      <c r="E48" s="218">
        <f t="shared" si="6"/>
        <v>-2285752</v>
      </c>
      <c r="F48" s="219">
        <f t="shared" si="6"/>
        <v>-6967845</v>
      </c>
      <c r="G48" s="219">
        <f t="shared" si="6"/>
        <v>14482658</v>
      </c>
      <c r="H48" s="220">
        <f t="shared" si="6"/>
        <v>821068</v>
      </c>
      <c r="I48" s="220">
        <f t="shared" si="6"/>
        <v>208072</v>
      </c>
      <c r="J48" s="220">
        <f t="shared" si="6"/>
        <v>15511798</v>
      </c>
      <c r="K48" s="220">
        <f t="shared" si="6"/>
        <v>1125460</v>
      </c>
      <c r="L48" s="220">
        <f t="shared" si="6"/>
        <v>-8634312</v>
      </c>
      <c r="M48" s="219">
        <f t="shared" si="6"/>
        <v>12821141</v>
      </c>
      <c r="N48" s="219">
        <f t="shared" si="6"/>
        <v>5312289</v>
      </c>
      <c r="O48" s="220">
        <f t="shared" si="6"/>
        <v>-2836359</v>
      </c>
      <c r="P48" s="220">
        <f t="shared" si="6"/>
        <v>-1430259</v>
      </c>
      <c r="Q48" s="220">
        <f t="shared" si="6"/>
        <v>7710185</v>
      </c>
      <c r="R48" s="220">
        <f t="shared" si="6"/>
        <v>3443567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24267654</v>
      </c>
      <c r="X48" s="220">
        <f t="shared" si="6"/>
        <v>11887823</v>
      </c>
      <c r="Y48" s="220">
        <f t="shared" si="6"/>
        <v>12379831</v>
      </c>
      <c r="Z48" s="221">
        <f>+IF(X48&lt;&gt;0,+(Y48/X48)*100,0)</f>
        <v>104.13875610361964</v>
      </c>
      <c r="AA48" s="222">
        <f>SUM(AA46:AA47)</f>
        <v>-6967845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168250</v>
      </c>
      <c r="D5" s="153">
        <f>SUM(D6:D8)</f>
        <v>0</v>
      </c>
      <c r="E5" s="154">
        <f t="shared" si="0"/>
        <v>1550000</v>
      </c>
      <c r="F5" s="100">
        <f t="shared" si="0"/>
        <v>750000</v>
      </c>
      <c r="G5" s="100">
        <f t="shared" si="0"/>
        <v>0</v>
      </c>
      <c r="H5" s="100">
        <f t="shared" si="0"/>
        <v>948</v>
      </c>
      <c r="I5" s="100">
        <f t="shared" si="0"/>
        <v>134827</v>
      </c>
      <c r="J5" s="100">
        <f t="shared" si="0"/>
        <v>135775</v>
      </c>
      <c r="K5" s="100">
        <f t="shared" si="0"/>
        <v>0</v>
      </c>
      <c r="L5" s="100">
        <f t="shared" si="0"/>
        <v>9603</v>
      </c>
      <c r="M5" s="100">
        <f t="shared" si="0"/>
        <v>9253</v>
      </c>
      <c r="N5" s="100">
        <f t="shared" si="0"/>
        <v>18856</v>
      </c>
      <c r="O5" s="100">
        <f t="shared" si="0"/>
        <v>0</v>
      </c>
      <c r="P5" s="100">
        <f t="shared" si="0"/>
        <v>93083</v>
      </c>
      <c r="Q5" s="100">
        <f t="shared" si="0"/>
        <v>31643</v>
      </c>
      <c r="R5" s="100">
        <f t="shared" si="0"/>
        <v>124726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279357</v>
      </c>
      <c r="X5" s="100">
        <f t="shared" si="0"/>
        <v>1162503</v>
      </c>
      <c r="Y5" s="100">
        <f t="shared" si="0"/>
        <v>-883146</v>
      </c>
      <c r="Z5" s="137">
        <f>+IF(X5&lt;&gt;0,+(Y5/X5)*100,0)</f>
        <v>-75.96935233715526</v>
      </c>
      <c r="AA5" s="153">
        <f>SUM(AA6:AA8)</f>
        <v>750000</v>
      </c>
    </row>
    <row r="6" spans="1:27" ht="12.75">
      <c r="A6" s="138" t="s">
        <v>75</v>
      </c>
      <c r="B6" s="136"/>
      <c r="C6" s="155">
        <v>36000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132250</v>
      </c>
      <c r="D7" s="157"/>
      <c r="E7" s="158">
        <v>1550000</v>
      </c>
      <c r="F7" s="159">
        <v>750000</v>
      </c>
      <c r="G7" s="159"/>
      <c r="H7" s="159">
        <v>948</v>
      </c>
      <c r="I7" s="159">
        <v>134827</v>
      </c>
      <c r="J7" s="159">
        <v>135775</v>
      </c>
      <c r="K7" s="159"/>
      <c r="L7" s="159">
        <v>9603</v>
      </c>
      <c r="M7" s="159">
        <v>9253</v>
      </c>
      <c r="N7" s="159">
        <v>18856</v>
      </c>
      <c r="O7" s="159"/>
      <c r="P7" s="159">
        <v>93083</v>
      </c>
      <c r="Q7" s="159">
        <v>31643</v>
      </c>
      <c r="R7" s="159">
        <v>124726</v>
      </c>
      <c r="S7" s="159"/>
      <c r="T7" s="159"/>
      <c r="U7" s="159"/>
      <c r="V7" s="159"/>
      <c r="W7" s="159">
        <v>279357</v>
      </c>
      <c r="X7" s="159">
        <v>1162503</v>
      </c>
      <c r="Y7" s="159">
        <v>-883146</v>
      </c>
      <c r="Z7" s="141">
        <v>-75.97</v>
      </c>
      <c r="AA7" s="225">
        <v>750000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13472783</v>
      </c>
      <c r="D15" s="153">
        <f>SUM(D16:D18)</f>
        <v>0</v>
      </c>
      <c r="E15" s="154">
        <f t="shared" si="2"/>
        <v>11464250</v>
      </c>
      <c r="F15" s="100">
        <f t="shared" si="2"/>
        <v>10864250</v>
      </c>
      <c r="G15" s="100">
        <f t="shared" si="2"/>
        <v>0</v>
      </c>
      <c r="H15" s="100">
        <f t="shared" si="2"/>
        <v>631241</v>
      </c>
      <c r="I15" s="100">
        <f t="shared" si="2"/>
        <v>678346</v>
      </c>
      <c r="J15" s="100">
        <f t="shared" si="2"/>
        <v>1309587</v>
      </c>
      <c r="K15" s="100">
        <f t="shared" si="2"/>
        <v>1082053</v>
      </c>
      <c r="L15" s="100">
        <f t="shared" si="2"/>
        <v>0</v>
      </c>
      <c r="M15" s="100">
        <f t="shared" si="2"/>
        <v>2180813</v>
      </c>
      <c r="N15" s="100">
        <f t="shared" si="2"/>
        <v>3262866</v>
      </c>
      <c r="O15" s="100">
        <f t="shared" si="2"/>
        <v>0</v>
      </c>
      <c r="P15" s="100">
        <f t="shared" si="2"/>
        <v>0</v>
      </c>
      <c r="Q15" s="100">
        <f t="shared" si="2"/>
        <v>2245519</v>
      </c>
      <c r="R15" s="100">
        <f t="shared" si="2"/>
        <v>2245519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6817972</v>
      </c>
      <c r="X15" s="100">
        <f t="shared" si="2"/>
        <v>8598186</v>
      </c>
      <c r="Y15" s="100">
        <f t="shared" si="2"/>
        <v>-1780214</v>
      </c>
      <c r="Z15" s="137">
        <f>+IF(X15&lt;&gt;0,+(Y15/X15)*100,0)</f>
        <v>-20.704530002026008</v>
      </c>
      <c r="AA15" s="102">
        <f>SUM(AA16:AA18)</f>
        <v>10864250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13472783</v>
      </c>
      <c r="D17" s="155"/>
      <c r="E17" s="156">
        <v>11464250</v>
      </c>
      <c r="F17" s="60">
        <v>10864250</v>
      </c>
      <c r="G17" s="60"/>
      <c r="H17" s="60">
        <v>631241</v>
      </c>
      <c r="I17" s="60">
        <v>678346</v>
      </c>
      <c r="J17" s="60">
        <v>1309587</v>
      </c>
      <c r="K17" s="60">
        <v>1082053</v>
      </c>
      <c r="L17" s="60"/>
      <c r="M17" s="60">
        <v>2180813</v>
      </c>
      <c r="N17" s="60">
        <v>3262866</v>
      </c>
      <c r="O17" s="60"/>
      <c r="P17" s="60"/>
      <c r="Q17" s="60">
        <v>2245519</v>
      </c>
      <c r="R17" s="60">
        <v>2245519</v>
      </c>
      <c r="S17" s="60"/>
      <c r="T17" s="60"/>
      <c r="U17" s="60"/>
      <c r="V17" s="60"/>
      <c r="W17" s="60">
        <v>6817972</v>
      </c>
      <c r="X17" s="60">
        <v>8598186</v>
      </c>
      <c r="Y17" s="60">
        <v>-1780214</v>
      </c>
      <c r="Z17" s="140">
        <v>-20.7</v>
      </c>
      <c r="AA17" s="62">
        <v>10864250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4700000</v>
      </c>
      <c r="F19" s="100">
        <f t="shared" si="3"/>
        <v>4000000</v>
      </c>
      <c r="G19" s="100">
        <f t="shared" si="3"/>
        <v>0</v>
      </c>
      <c r="H19" s="100">
        <f t="shared" si="3"/>
        <v>271360</v>
      </c>
      <c r="I19" s="100">
        <f t="shared" si="3"/>
        <v>997862</v>
      </c>
      <c r="J19" s="100">
        <f t="shared" si="3"/>
        <v>1269222</v>
      </c>
      <c r="K19" s="100">
        <f t="shared" si="3"/>
        <v>818223</v>
      </c>
      <c r="L19" s="100">
        <f t="shared" si="3"/>
        <v>0</v>
      </c>
      <c r="M19" s="100">
        <f t="shared" si="3"/>
        <v>0</v>
      </c>
      <c r="N19" s="100">
        <f t="shared" si="3"/>
        <v>818223</v>
      </c>
      <c r="O19" s="100">
        <f t="shared" si="3"/>
        <v>0</v>
      </c>
      <c r="P19" s="100">
        <f t="shared" si="3"/>
        <v>0</v>
      </c>
      <c r="Q19" s="100">
        <f t="shared" si="3"/>
        <v>633101</v>
      </c>
      <c r="R19" s="100">
        <f t="shared" si="3"/>
        <v>633101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2720546</v>
      </c>
      <c r="X19" s="100">
        <f t="shared" si="3"/>
        <v>3524994</v>
      </c>
      <c r="Y19" s="100">
        <f t="shared" si="3"/>
        <v>-804448</v>
      </c>
      <c r="Z19" s="137">
        <f>+IF(X19&lt;&gt;0,+(Y19/X19)*100,0)</f>
        <v>-22.821258702851694</v>
      </c>
      <c r="AA19" s="102">
        <f>SUM(AA20:AA23)</f>
        <v>4000000</v>
      </c>
    </row>
    <row r="20" spans="1:27" ht="12.75">
      <c r="A20" s="138" t="s">
        <v>89</v>
      </c>
      <c r="B20" s="136"/>
      <c r="C20" s="155"/>
      <c r="D20" s="155"/>
      <c r="E20" s="156">
        <v>4000000</v>
      </c>
      <c r="F20" s="60">
        <v>4000000</v>
      </c>
      <c r="G20" s="60"/>
      <c r="H20" s="60">
        <v>271360</v>
      </c>
      <c r="I20" s="60">
        <v>997862</v>
      </c>
      <c r="J20" s="60">
        <v>1269222</v>
      </c>
      <c r="K20" s="60">
        <v>818223</v>
      </c>
      <c r="L20" s="60"/>
      <c r="M20" s="60"/>
      <c r="N20" s="60">
        <v>818223</v>
      </c>
      <c r="O20" s="60"/>
      <c r="P20" s="60"/>
      <c r="Q20" s="60">
        <v>633101</v>
      </c>
      <c r="R20" s="60">
        <v>633101</v>
      </c>
      <c r="S20" s="60"/>
      <c r="T20" s="60"/>
      <c r="U20" s="60"/>
      <c r="V20" s="60"/>
      <c r="W20" s="60">
        <v>2720546</v>
      </c>
      <c r="X20" s="60">
        <v>2999997</v>
      </c>
      <c r="Y20" s="60">
        <v>-279451</v>
      </c>
      <c r="Z20" s="140">
        <v>-9.32</v>
      </c>
      <c r="AA20" s="62">
        <v>4000000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700000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524997</v>
      </c>
      <c r="Y23" s="60">
        <v>-524997</v>
      </c>
      <c r="Z23" s="140">
        <v>-100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13641033</v>
      </c>
      <c r="D25" s="217">
        <f>+D5+D9+D15+D19+D24</f>
        <v>0</v>
      </c>
      <c r="E25" s="230">
        <f t="shared" si="4"/>
        <v>17714250</v>
      </c>
      <c r="F25" s="219">
        <f t="shared" si="4"/>
        <v>15614250</v>
      </c>
      <c r="G25" s="219">
        <f t="shared" si="4"/>
        <v>0</v>
      </c>
      <c r="H25" s="219">
        <f t="shared" si="4"/>
        <v>903549</v>
      </c>
      <c r="I25" s="219">
        <f t="shared" si="4"/>
        <v>1811035</v>
      </c>
      <c r="J25" s="219">
        <f t="shared" si="4"/>
        <v>2714584</v>
      </c>
      <c r="K25" s="219">
        <f t="shared" si="4"/>
        <v>1900276</v>
      </c>
      <c r="L25" s="219">
        <f t="shared" si="4"/>
        <v>9603</v>
      </c>
      <c r="M25" s="219">
        <f t="shared" si="4"/>
        <v>2190066</v>
      </c>
      <c r="N25" s="219">
        <f t="shared" si="4"/>
        <v>4099945</v>
      </c>
      <c r="O25" s="219">
        <f t="shared" si="4"/>
        <v>0</v>
      </c>
      <c r="P25" s="219">
        <f t="shared" si="4"/>
        <v>93083</v>
      </c>
      <c r="Q25" s="219">
        <f t="shared" si="4"/>
        <v>2910263</v>
      </c>
      <c r="R25" s="219">
        <f t="shared" si="4"/>
        <v>3003346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9817875</v>
      </c>
      <c r="X25" s="219">
        <f t="shared" si="4"/>
        <v>13285683</v>
      </c>
      <c r="Y25" s="219">
        <f t="shared" si="4"/>
        <v>-3467808</v>
      </c>
      <c r="Z25" s="231">
        <f>+IF(X25&lt;&gt;0,+(Y25/X25)*100,0)</f>
        <v>-26.101842110789487</v>
      </c>
      <c r="AA25" s="232">
        <f>+AA5+AA9+AA15+AA19+AA24</f>
        <v>15614250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13472783</v>
      </c>
      <c r="D28" s="155"/>
      <c r="E28" s="156">
        <v>15464250</v>
      </c>
      <c r="F28" s="60">
        <v>14864250</v>
      </c>
      <c r="G28" s="60"/>
      <c r="H28" s="60">
        <v>902600</v>
      </c>
      <c r="I28" s="60">
        <v>1676208</v>
      </c>
      <c r="J28" s="60">
        <v>2578808</v>
      </c>
      <c r="K28" s="60">
        <v>1900276</v>
      </c>
      <c r="L28" s="60"/>
      <c r="M28" s="60">
        <v>2180813</v>
      </c>
      <c r="N28" s="60">
        <v>4081089</v>
      </c>
      <c r="O28" s="60"/>
      <c r="P28" s="60"/>
      <c r="Q28" s="60">
        <v>2878620</v>
      </c>
      <c r="R28" s="60">
        <v>2878620</v>
      </c>
      <c r="S28" s="60"/>
      <c r="T28" s="60"/>
      <c r="U28" s="60"/>
      <c r="V28" s="60"/>
      <c r="W28" s="60">
        <v>9538517</v>
      </c>
      <c r="X28" s="60">
        <v>11133189</v>
      </c>
      <c r="Y28" s="60">
        <v>-1594672</v>
      </c>
      <c r="Z28" s="140">
        <v>-14.32</v>
      </c>
      <c r="AA28" s="155">
        <v>14864250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13472783</v>
      </c>
      <c r="D32" s="210">
        <f>SUM(D28:D31)</f>
        <v>0</v>
      </c>
      <c r="E32" s="211">
        <f t="shared" si="5"/>
        <v>15464250</v>
      </c>
      <c r="F32" s="77">
        <f t="shared" si="5"/>
        <v>14864250</v>
      </c>
      <c r="G32" s="77">
        <f t="shared" si="5"/>
        <v>0</v>
      </c>
      <c r="H32" s="77">
        <f t="shared" si="5"/>
        <v>902600</v>
      </c>
      <c r="I32" s="77">
        <f t="shared" si="5"/>
        <v>1676208</v>
      </c>
      <c r="J32" s="77">
        <f t="shared" si="5"/>
        <v>2578808</v>
      </c>
      <c r="K32" s="77">
        <f t="shared" si="5"/>
        <v>1900276</v>
      </c>
      <c r="L32" s="77">
        <f t="shared" si="5"/>
        <v>0</v>
      </c>
      <c r="M32" s="77">
        <f t="shared" si="5"/>
        <v>2180813</v>
      </c>
      <c r="N32" s="77">
        <f t="shared" si="5"/>
        <v>4081089</v>
      </c>
      <c r="O32" s="77">
        <f t="shared" si="5"/>
        <v>0</v>
      </c>
      <c r="P32" s="77">
        <f t="shared" si="5"/>
        <v>0</v>
      </c>
      <c r="Q32" s="77">
        <f t="shared" si="5"/>
        <v>2878620</v>
      </c>
      <c r="R32" s="77">
        <f t="shared" si="5"/>
        <v>2878620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9538517</v>
      </c>
      <c r="X32" s="77">
        <f t="shared" si="5"/>
        <v>11133189</v>
      </c>
      <c r="Y32" s="77">
        <f t="shared" si="5"/>
        <v>-1594672</v>
      </c>
      <c r="Z32" s="212">
        <f>+IF(X32&lt;&gt;0,+(Y32/X32)*100,0)</f>
        <v>-14.323586889614468</v>
      </c>
      <c r="AA32" s="79">
        <f>SUM(AA28:AA31)</f>
        <v>14864250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168250</v>
      </c>
      <c r="D35" s="155"/>
      <c r="E35" s="156">
        <v>2250000</v>
      </c>
      <c r="F35" s="60">
        <v>750000</v>
      </c>
      <c r="G35" s="60"/>
      <c r="H35" s="60">
        <v>948</v>
      </c>
      <c r="I35" s="60">
        <v>134827</v>
      </c>
      <c r="J35" s="60">
        <v>135775</v>
      </c>
      <c r="K35" s="60"/>
      <c r="L35" s="60">
        <v>9603</v>
      </c>
      <c r="M35" s="60">
        <v>9253</v>
      </c>
      <c r="N35" s="60">
        <v>18856</v>
      </c>
      <c r="O35" s="60"/>
      <c r="P35" s="60">
        <v>93083</v>
      </c>
      <c r="Q35" s="60">
        <v>31643</v>
      </c>
      <c r="R35" s="60">
        <v>124726</v>
      </c>
      <c r="S35" s="60"/>
      <c r="T35" s="60"/>
      <c r="U35" s="60"/>
      <c r="V35" s="60"/>
      <c r="W35" s="60">
        <v>279357</v>
      </c>
      <c r="X35" s="60">
        <v>2152503</v>
      </c>
      <c r="Y35" s="60">
        <v>-1873146</v>
      </c>
      <c r="Z35" s="140">
        <v>-87.02</v>
      </c>
      <c r="AA35" s="62">
        <v>750000</v>
      </c>
    </row>
    <row r="36" spans="1:27" ht="12.75">
      <c r="A36" s="238" t="s">
        <v>139</v>
      </c>
      <c r="B36" s="149"/>
      <c r="C36" s="222">
        <f aca="true" t="shared" si="6" ref="C36:Y36">SUM(C32:C35)</f>
        <v>13641033</v>
      </c>
      <c r="D36" s="222">
        <f>SUM(D32:D35)</f>
        <v>0</v>
      </c>
      <c r="E36" s="218">
        <f t="shared" si="6"/>
        <v>17714250</v>
      </c>
      <c r="F36" s="220">
        <f t="shared" si="6"/>
        <v>15614250</v>
      </c>
      <c r="G36" s="220">
        <f t="shared" si="6"/>
        <v>0</v>
      </c>
      <c r="H36" s="220">
        <f t="shared" si="6"/>
        <v>903548</v>
      </c>
      <c r="I36" s="220">
        <f t="shared" si="6"/>
        <v>1811035</v>
      </c>
      <c r="J36" s="220">
        <f t="shared" si="6"/>
        <v>2714583</v>
      </c>
      <c r="K36" s="220">
        <f t="shared" si="6"/>
        <v>1900276</v>
      </c>
      <c r="L36" s="220">
        <f t="shared" si="6"/>
        <v>9603</v>
      </c>
      <c r="M36" s="220">
        <f t="shared" si="6"/>
        <v>2190066</v>
      </c>
      <c r="N36" s="220">
        <f t="shared" si="6"/>
        <v>4099945</v>
      </c>
      <c r="O36" s="220">
        <f t="shared" si="6"/>
        <v>0</v>
      </c>
      <c r="P36" s="220">
        <f t="shared" si="6"/>
        <v>93083</v>
      </c>
      <c r="Q36" s="220">
        <f t="shared" si="6"/>
        <v>2910263</v>
      </c>
      <c r="R36" s="220">
        <f t="shared" si="6"/>
        <v>3003346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9817874</v>
      </c>
      <c r="X36" s="220">
        <f t="shared" si="6"/>
        <v>13285692</v>
      </c>
      <c r="Y36" s="220">
        <f t="shared" si="6"/>
        <v>-3467818</v>
      </c>
      <c r="Z36" s="221">
        <f>+IF(X36&lt;&gt;0,+(Y36/X36)*100,0)</f>
        <v>-26.101899697810243</v>
      </c>
      <c r="AA36" s="239">
        <f>SUM(AA32:AA35)</f>
        <v>15614250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184559</v>
      </c>
      <c r="F6" s="60">
        <v>1034559</v>
      </c>
      <c r="G6" s="60">
        <v>3012803</v>
      </c>
      <c r="H6" s="60">
        <v>3012803</v>
      </c>
      <c r="I6" s="60">
        <v>249319</v>
      </c>
      <c r="J6" s="60">
        <v>249319</v>
      </c>
      <c r="K6" s="60">
        <v>447048</v>
      </c>
      <c r="L6" s="60"/>
      <c r="M6" s="60">
        <v>1790570</v>
      </c>
      <c r="N6" s="60">
        <v>1790570</v>
      </c>
      <c r="O6" s="60">
        <v>1790570</v>
      </c>
      <c r="P6" s="60">
        <v>563576</v>
      </c>
      <c r="Q6" s="60">
        <v>3180209</v>
      </c>
      <c r="R6" s="60">
        <v>3180209</v>
      </c>
      <c r="S6" s="60"/>
      <c r="T6" s="60"/>
      <c r="U6" s="60"/>
      <c r="V6" s="60"/>
      <c r="W6" s="60">
        <v>3180209</v>
      </c>
      <c r="X6" s="60">
        <v>775919</v>
      </c>
      <c r="Y6" s="60">
        <v>2404290</v>
      </c>
      <c r="Z6" s="140">
        <v>309.86</v>
      </c>
      <c r="AA6" s="62">
        <v>1034559</v>
      </c>
    </row>
    <row r="7" spans="1:27" ht="12.75">
      <c r="A7" s="249" t="s">
        <v>144</v>
      </c>
      <c r="B7" s="182"/>
      <c r="C7" s="155">
        <v>52952</v>
      </c>
      <c r="D7" s="155"/>
      <c r="E7" s="59">
        <v>1971367</v>
      </c>
      <c r="F7" s="60">
        <v>2001367</v>
      </c>
      <c r="G7" s="60">
        <v>7730123</v>
      </c>
      <c r="H7" s="60">
        <v>7730123</v>
      </c>
      <c r="I7" s="60">
        <v>2389462</v>
      </c>
      <c r="J7" s="60">
        <v>2389462</v>
      </c>
      <c r="K7" s="60">
        <v>168101</v>
      </c>
      <c r="L7" s="60">
        <v>225079</v>
      </c>
      <c r="M7" s="60">
        <v>294739</v>
      </c>
      <c r="N7" s="60">
        <v>294739</v>
      </c>
      <c r="O7" s="60">
        <v>294739</v>
      </c>
      <c r="P7" s="60">
        <v>1004532</v>
      </c>
      <c r="Q7" s="60">
        <v>291862</v>
      </c>
      <c r="R7" s="60">
        <v>291862</v>
      </c>
      <c r="S7" s="60"/>
      <c r="T7" s="60"/>
      <c r="U7" s="60"/>
      <c r="V7" s="60"/>
      <c r="W7" s="60">
        <v>291862</v>
      </c>
      <c r="X7" s="60">
        <v>1501025</v>
      </c>
      <c r="Y7" s="60">
        <v>-1209163</v>
      </c>
      <c r="Z7" s="140">
        <v>-80.56</v>
      </c>
      <c r="AA7" s="62">
        <v>2001367</v>
      </c>
    </row>
    <row r="8" spans="1:27" ht="12.75">
      <c r="A8" s="249" t="s">
        <v>145</v>
      </c>
      <c r="B8" s="182"/>
      <c r="C8" s="155">
        <v>15780121</v>
      </c>
      <c r="D8" s="155"/>
      <c r="E8" s="59">
        <v>11252498</v>
      </c>
      <c r="F8" s="60">
        <v>23752498</v>
      </c>
      <c r="G8" s="60">
        <v>3110997</v>
      </c>
      <c r="H8" s="60">
        <v>3110997</v>
      </c>
      <c r="I8" s="60">
        <v>8275637</v>
      </c>
      <c r="J8" s="60">
        <v>8275637</v>
      </c>
      <c r="K8" s="60">
        <v>4286331</v>
      </c>
      <c r="L8" s="60">
        <v>5008510</v>
      </c>
      <c r="M8" s="60">
        <v>6064415</v>
      </c>
      <c r="N8" s="60">
        <v>6064415</v>
      </c>
      <c r="O8" s="60">
        <v>6064415</v>
      </c>
      <c r="P8" s="60">
        <v>-3213617</v>
      </c>
      <c r="Q8" s="60">
        <v>-5949047</v>
      </c>
      <c r="R8" s="60">
        <v>-5949047</v>
      </c>
      <c r="S8" s="60"/>
      <c r="T8" s="60"/>
      <c r="U8" s="60"/>
      <c r="V8" s="60"/>
      <c r="W8" s="60">
        <v>-5949047</v>
      </c>
      <c r="X8" s="60">
        <v>17814374</v>
      </c>
      <c r="Y8" s="60">
        <v>-23763421</v>
      </c>
      <c r="Z8" s="140">
        <v>-133.39</v>
      </c>
      <c r="AA8" s="62">
        <v>23752498</v>
      </c>
    </row>
    <row r="9" spans="1:27" ht="12.75">
      <c r="A9" s="249" t="s">
        <v>146</v>
      </c>
      <c r="B9" s="182"/>
      <c r="C9" s="155"/>
      <c r="D9" s="155"/>
      <c r="E9" s="59"/>
      <c r="F9" s="60">
        <v>1000000</v>
      </c>
      <c r="G9" s="60"/>
      <c r="H9" s="60"/>
      <c r="I9" s="60"/>
      <c r="J9" s="60"/>
      <c r="K9" s="60"/>
      <c r="L9" s="60"/>
      <c r="M9" s="60"/>
      <c r="N9" s="60"/>
      <c r="O9" s="60"/>
      <c r="P9" s="60">
        <v>2763042</v>
      </c>
      <c r="Q9" s="60">
        <v>4191724</v>
      </c>
      <c r="R9" s="60">
        <v>4191724</v>
      </c>
      <c r="S9" s="60"/>
      <c r="T9" s="60"/>
      <c r="U9" s="60"/>
      <c r="V9" s="60"/>
      <c r="W9" s="60">
        <v>4191724</v>
      </c>
      <c r="X9" s="60">
        <v>750000</v>
      </c>
      <c r="Y9" s="60">
        <v>3441724</v>
      </c>
      <c r="Z9" s="140">
        <v>458.9</v>
      </c>
      <c r="AA9" s="62">
        <v>1000000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>
        <v>1091</v>
      </c>
      <c r="R10" s="159">
        <v>1091</v>
      </c>
      <c r="S10" s="159"/>
      <c r="T10" s="60"/>
      <c r="U10" s="159"/>
      <c r="V10" s="159"/>
      <c r="W10" s="159">
        <v>1091</v>
      </c>
      <c r="X10" s="60"/>
      <c r="Y10" s="159">
        <v>1091</v>
      </c>
      <c r="Z10" s="141"/>
      <c r="AA10" s="225"/>
    </row>
    <row r="11" spans="1:27" ht="12.75">
      <c r="A11" s="249" t="s">
        <v>148</v>
      </c>
      <c r="B11" s="182"/>
      <c r="C11" s="155">
        <v>184246</v>
      </c>
      <c r="D11" s="155"/>
      <c r="E11" s="59">
        <v>174738</v>
      </c>
      <c r="F11" s="60">
        <v>199738</v>
      </c>
      <c r="G11" s="60">
        <v>26009093</v>
      </c>
      <c r="H11" s="60">
        <v>26009093</v>
      </c>
      <c r="I11" s="60">
        <v>187392</v>
      </c>
      <c r="J11" s="60">
        <v>187392</v>
      </c>
      <c r="K11" s="60">
        <v>-6090</v>
      </c>
      <c r="L11" s="60">
        <v>176775</v>
      </c>
      <c r="M11" s="60">
        <v>-31624</v>
      </c>
      <c r="N11" s="60">
        <v>-31624</v>
      </c>
      <c r="O11" s="60">
        <v>-31624</v>
      </c>
      <c r="P11" s="60">
        <v>26079060</v>
      </c>
      <c r="Q11" s="60">
        <v>14484843</v>
      </c>
      <c r="R11" s="60">
        <v>14484843</v>
      </c>
      <c r="S11" s="60"/>
      <c r="T11" s="60"/>
      <c r="U11" s="60"/>
      <c r="V11" s="60"/>
      <c r="W11" s="60">
        <v>14484843</v>
      </c>
      <c r="X11" s="60">
        <v>149804</v>
      </c>
      <c r="Y11" s="60">
        <v>14335039</v>
      </c>
      <c r="Z11" s="140">
        <v>9569.2</v>
      </c>
      <c r="AA11" s="62">
        <v>199738</v>
      </c>
    </row>
    <row r="12" spans="1:27" ht="12.75">
      <c r="A12" s="250" t="s">
        <v>56</v>
      </c>
      <c r="B12" s="251"/>
      <c r="C12" s="168">
        <f aca="true" t="shared" si="0" ref="C12:Y12">SUM(C6:C11)</f>
        <v>16017319</v>
      </c>
      <c r="D12" s="168">
        <f>SUM(D6:D11)</f>
        <v>0</v>
      </c>
      <c r="E12" s="72">
        <f t="shared" si="0"/>
        <v>13583162</v>
      </c>
      <c r="F12" s="73">
        <f t="shared" si="0"/>
        <v>27988162</v>
      </c>
      <c r="G12" s="73">
        <f t="shared" si="0"/>
        <v>39863016</v>
      </c>
      <c r="H12" s="73">
        <f t="shared" si="0"/>
        <v>39863016</v>
      </c>
      <c r="I12" s="73">
        <f t="shared" si="0"/>
        <v>11101810</v>
      </c>
      <c r="J12" s="73">
        <f t="shared" si="0"/>
        <v>11101810</v>
      </c>
      <c r="K12" s="73">
        <f t="shared" si="0"/>
        <v>4895390</v>
      </c>
      <c r="L12" s="73">
        <f t="shared" si="0"/>
        <v>5410364</v>
      </c>
      <c r="M12" s="73">
        <f t="shared" si="0"/>
        <v>8118100</v>
      </c>
      <c r="N12" s="73">
        <f t="shared" si="0"/>
        <v>8118100</v>
      </c>
      <c r="O12" s="73">
        <f t="shared" si="0"/>
        <v>8118100</v>
      </c>
      <c r="P12" s="73">
        <f t="shared" si="0"/>
        <v>27196593</v>
      </c>
      <c r="Q12" s="73">
        <f t="shared" si="0"/>
        <v>16200682</v>
      </c>
      <c r="R12" s="73">
        <f t="shared" si="0"/>
        <v>16200682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16200682</v>
      </c>
      <c r="X12" s="73">
        <f t="shared" si="0"/>
        <v>20991122</v>
      </c>
      <c r="Y12" s="73">
        <f t="shared" si="0"/>
        <v>-4790440</v>
      </c>
      <c r="Z12" s="170">
        <f>+IF(X12&lt;&gt;0,+(Y12/X12)*100,0)</f>
        <v>-22.821267009929244</v>
      </c>
      <c r="AA12" s="74">
        <f>SUM(AA6:AA11)</f>
        <v>27988162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71543700</v>
      </c>
      <c r="D17" s="155"/>
      <c r="E17" s="59">
        <v>71543700</v>
      </c>
      <c r="F17" s="60">
        <v>71543700</v>
      </c>
      <c r="G17" s="60"/>
      <c r="H17" s="60"/>
      <c r="I17" s="60"/>
      <c r="J17" s="60"/>
      <c r="K17" s="60"/>
      <c r="L17" s="60"/>
      <c r="M17" s="60"/>
      <c r="N17" s="60"/>
      <c r="O17" s="60"/>
      <c r="P17" s="60">
        <v>71543700</v>
      </c>
      <c r="Q17" s="60">
        <v>71543700</v>
      </c>
      <c r="R17" s="60">
        <v>71543700</v>
      </c>
      <c r="S17" s="60"/>
      <c r="T17" s="60"/>
      <c r="U17" s="60"/>
      <c r="V17" s="60"/>
      <c r="W17" s="60">
        <v>71543700</v>
      </c>
      <c r="X17" s="60">
        <v>53657775</v>
      </c>
      <c r="Y17" s="60">
        <v>17885925</v>
      </c>
      <c r="Z17" s="140">
        <v>33.33</v>
      </c>
      <c r="AA17" s="62">
        <v>71543700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269894503</v>
      </c>
      <c r="D19" s="155"/>
      <c r="E19" s="59">
        <v>303213320</v>
      </c>
      <c r="F19" s="60">
        <v>304813320</v>
      </c>
      <c r="G19" s="60"/>
      <c r="H19" s="60"/>
      <c r="I19" s="60">
        <v>13788034</v>
      </c>
      <c r="J19" s="60">
        <v>13788034</v>
      </c>
      <c r="K19" s="60">
        <v>40753</v>
      </c>
      <c r="L19" s="60">
        <v>40753</v>
      </c>
      <c r="M19" s="60">
        <v>40753</v>
      </c>
      <c r="N19" s="60">
        <v>40753</v>
      </c>
      <c r="O19" s="60">
        <v>40753</v>
      </c>
      <c r="P19" s="60">
        <v>6442754</v>
      </c>
      <c r="Q19" s="60">
        <v>5278964</v>
      </c>
      <c r="R19" s="60">
        <v>5278964</v>
      </c>
      <c r="S19" s="60"/>
      <c r="T19" s="60"/>
      <c r="U19" s="60"/>
      <c r="V19" s="60"/>
      <c r="W19" s="60">
        <v>5278964</v>
      </c>
      <c r="X19" s="60">
        <v>228609990</v>
      </c>
      <c r="Y19" s="60">
        <v>-223331026</v>
      </c>
      <c r="Z19" s="140">
        <v>-97.69</v>
      </c>
      <c r="AA19" s="62">
        <v>304813320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75044</v>
      </c>
      <c r="D22" s="155"/>
      <c r="E22" s="59">
        <v>113926</v>
      </c>
      <c r="F22" s="60">
        <v>113926</v>
      </c>
      <c r="G22" s="60"/>
      <c r="H22" s="60"/>
      <c r="I22" s="60"/>
      <c r="J22" s="60"/>
      <c r="K22" s="60"/>
      <c r="L22" s="60"/>
      <c r="M22" s="60"/>
      <c r="N22" s="60"/>
      <c r="O22" s="60"/>
      <c r="P22" s="60">
        <v>149032</v>
      </c>
      <c r="Q22" s="60">
        <v>75044</v>
      </c>
      <c r="R22" s="60">
        <v>75044</v>
      </c>
      <c r="S22" s="60"/>
      <c r="T22" s="60"/>
      <c r="U22" s="60"/>
      <c r="V22" s="60"/>
      <c r="W22" s="60">
        <v>75044</v>
      </c>
      <c r="X22" s="60">
        <v>85445</v>
      </c>
      <c r="Y22" s="60">
        <v>-10401</v>
      </c>
      <c r="Z22" s="140">
        <v>-12.17</v>
      </c>
      <c r="AA22" s="62">
        <v>113926</v>
      </c>
    </row>
    <row r="23" spans="1:27" ht="12.75">
      <c r="A23" s="249" t="s">
        <v>158</v>
      </c>
      <c r="B23" s="182"/>
      <c r="C23" s="155">
        <v>36000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341549247</v>
      </c>
      <c r="D24" s="168">
        <f>SUM(D15:D23)</f>
        <v>0</v>
      </c>
      <c r="E24" s="76">
        <f t="shared" si="1"/>
        <v>374870946</v>
      </c>
      <c r="F24" s="77">
        <f t="shared" si="1"/>
        <v>376470946</v>
      </c>
      <c r="G24" s="77">
        <f t="shared" si="1"/>
        <v>0</v>
      </c>
      <c r="H24" s="77">
        <f t="shared" si="1"/>
        <v>0</v>
      </c>
      <c r="I24" s="77">
        <f t="shared" si="1"/>
        <v>13788034</v>
      </c>
      <c r="J24" s="77">
        <f t="shared" si="1"/>
        <v>13788034</v>
      </c>
      <c r="K24" s="77">
        <f t="shared" si="1"/>
        <v>40753</v>
      </c>
      <c r="L24" s="77">
        <f t="shared" si="1"/>
        <v>40753</v>
      </c>
      <c r="M24" s="77">
        <f t="shared" si="1"/>
        <v>40753</v>
      </c>
      <c r="N24" s="77">
        <f t="shared" si="1"/>
        <v>40753</v>
      </c>
      <c r="O24" s="77">
        <f t="shared" si="1"/>
        <v>40753</v>
      </c>
      <c r="P24" s="77">
        <f t="shared" si="1"/>
        <v>78135486</v>
      </c>
      <c r="Q24" s="77">
        <f t="shared" si="1"/>
        <v>76897708</v>
      </c>
      <c r="R24" s="77">
        <f t="shared" si="1"/>
        <v>76897708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76897708</v>
      </c>
      <c r="X24" s="77">
        <f t="shared" si="1"/>
        <v>282353210</v>
      </c>
      <c r="Y24" s="77">
        <f t="shared" si="1"/>
        <v>-205455502</v>
      </c>
      <c r="Z24" s="212">
        <f>+IF(X24&lt;&gt;0,+(Y24/X24)*100,0)</f>
        <v>-72.76542101292208</v>
      </c>
      <c r="AA24" s="79">
        <f>SUM(AA15:AA23)</f>
        <v>376470946</v>
      </c>
    </row>
    <row r="25" spans="1:27" ht="12.75">
      <c r="A25" s="250" t="s">
        <v>159</v>
      </c>
      <c r="B25" s="251"/>
      <c r="C25" s="168">
        <f aca="true" t="shared" si="2" ref="C25:Y25">+C12+C24</f>
        <v>357566566</v>
      </c>
      <c r="D25" s="168">
        <f>+D12+D24</f>
        <v>0</v>
      </c>
      <c r="E25" s="72">
        <f t="shared" si="2"/>
        <v>388454108</v>
      </c>
      <c r="F25" s="73">
        <f t="shared" si="2"/>
        <v>404459108</v>
      </c>
      <c r="G25" s="73">
        <f t="shared" si="2"/>
        <v>39863016</v>
      </c>
      <c r="H25" s="73">
        <f t="shared" si="2"/>
        <v>39863016</v>
      </c>
      <c r="I25" s="73">
        <f t="shared" si="2"/>
        <v>24889844</v>
      </c>
      <c r="J25" s="73">
        <f t="shared" si="2"/>
        <v>24889844</v>
      </c>
      <c r="K25" s="73">
        <f t="shared" si="2"/>
        <v>4936143</v>
      </c>
      <c r="L25" s="73">
        <f t="shared" si="2"/>
        <v>5451117</v>
      </c>
      <c r="M25" s="73">
        <f t="shared" si="2"/>
        <v>8158853</v>
      </c>
      <c r="N25" s="73">
        <f t="shared" si="2"/>
        <v>8158853</v>
      </c>
      <c r="O25" s="73">
        <f t="shared" si="2"/>
        <v>8158853</v>
      </c>
      <c r="P25" s="73">
        <f t="shared" si="2"/>
        <v>105332079</v>
      </c>
      <c r="Q25" s="73">
        <f t="shared" si="2"/>
        <v>93098390</v>
      </c>
      <c r="R25" s="73">
        <f t="shared" si="2"/>
        <v>93098390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93098390</v>
      </c>
      <c r="X25" s="73">
        <f t="shared" si="2"/>
        <v>303344332</v>
      </c>
      <c r="Y25" s="73">
        <f t="shared" si="2"/>
        <v>-210245942</v>
      </c>
      <c r="Z25" s="170">
        <f>+IF(X25&lt;&gt;0,+(Y25/X25)*100,0)</f>
        <v>-69.30933590016774</v>
      </c>
      <c r="AA25" s="74">
        <f>+AA12+AA24</f>
        <v>404459108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314657</v>
      </c>
      <c r="D29" s="155"/>
      <c r="E29" s="59"/>
      <c r="F29" s="60"/>
      <c r="G29" s="60"/>
      <c r="H29" s="60"/>
      <c r="I29" s="60"/>
      <c r="J29" s="60"/>
      <c r="K29" s="60"/>
      <c r="L29" s="60">
        <v>-7467700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798185</v>
      </c>
      <c r="D30" s="155"/>
      <c r="E30" s="59">
        <v>487267</v>
      </c>
      <c r="F30" s="60">
        <v>337267</v>
      </c>
      <c r="G30" s="60"/>
      <c r="H30" s="60"/>
      <c r="I30" s="60"/>
      <c r="J30" s="60"/>
      <c r="K30" s="60"/>
      <c r="L30" s="60"/>
      <c r="M30" s="60"/>
      <c r="N30" s="60"/>
      <c r="O30" s="60"/>
      <c r="P30" s="60">
        <v>-487268</v>
      </c>
      <c r="Q30" s="60">
        <v>-487268</v>
      </c>
      <c r="R30" s="60">
        <v>-487268</v>
      </c>
      <c r="S30" s="60"/>
      <c r="T30" s="60"/>
      <c r="U30" s="60"/>
      <c r="V30" s="60"/>
      <c r="W30" s="60">
        <v>-487268</v>
      </c>
      <c r="X30" s="60">
        <v>252950</v>
      </c>
      <c r="Y30" s="60">
        <v>-740218</v>
      </c>
      <c r="Z30" s="140">
        <v>-292.63</v>
      </c>
      <c r="AA30" s="62">
        <v>337267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>
        <v>1449644</v>
      </c>
      <c r="J31" s="60">
        <v>1449644</v>
      </c>
      <c r="K31" s="60">
        <v>1860312</v>
      </c>
      <c r="L31" s="60">
        <v>2305505</v>
      </c>
      <c r="M31" s="60">
        <v>2786021</v>
      </c>
      <c r="N31" s="60">
        <v>2786021</v>
      </c>
      <c r="O31" s="60">
        <v>2786021</v>
      </c>
      <c r="P31" s="60">
        <v>10576269</v>
      </c>
      <c r="Q31" s="60">
        <v>17167569</v>
      </c>
      <c r="R31" s="60">
        <v>17167569</v>
      </c>
      <c r="S31" s="60"/>
      <c r="T31" s="60"/>
      <c r="U31" s="60"/>
      <c r="V31" s="60"/>
      <c r="W31" s="60">
        <v>17167569</v>
      </c>
      <c r="X31" s="60"/>
      <c r="Y31" s="60">
        <v>17167569</v>
      </c>
      <c r="Z31" s="140"/>
      <c r="AA31" s="62"/>
    </row>
    <row r="32" spans="1:27" ht="12.75">
      <c r="A32" s="249" t="s">
        <v>164</v>
      </c>
      <c r="B32" s="182"/>
      <c r="C32" s="155">
        <v>40606892</v>
      </c>
      <c r="D32" s="155"/>
      <c r="E32" s="59">
        <v>24860255</v>
      </c>
      <c r="F32" s="60">
        <v>26360255</v>
      </c>
      <c r="G32" s="60">
        <v>-270376</v>
      </c>
      <c r="H32" s="60">
        <v>-270376</v>
      </c>
      <c r="I32" s="60">
        <v>10244739</v>
      </c>
      <c r="J32" s="60">
        <v>10244739</v>
      </c>
      <c r="K32" s="60">
        <v>11493775</v>
      </c>
      <c r="L32" s="60">
        <v>7073954</v>
      </c>
      <c r="M32" s="60">
        <v>7624005</v>
      </c>
      <c r="N32" s="60">
        <v>7624005</v>
      </c>
      <c r="O32" s="60">
        <v>7624005</v>
      </c>
      <c r="P32" s="60">
        <v>-5521516</v>
      </c>
      <c r="Q32" s="60">
        <v>-15034107</v>
      </c>
      <c r="R32" s="60">
        <v>-15034107</v>
      </c>
      <c r="S32" s="60"/>
      <c r="T32" s="60"/>
      <c r="U32" s="60"/>
      <c r="V32" s="60"/>
      <c r="W32" s="60">
        <v>-15034107</v>
      </c>
      <c r="X32" s="60">
        <v>19770191</v>
      </c>
      <c r="Y32" s="60">
        <v>-34804298</v>
      </c>
      <c r="Z32" s="140">
        <v>-176.04</v>
      </c>
      <c r="AA32" s="62">
        <v>26360255</v>
      </c>
    </row>
    <row r="33" spans="1:27" ht="12.75">
      <c r="A33" s="249" t="s">
        <v>165</v>
      </c>
      <c r="B33" s="182"/>
      <c r="C33" s="155">
        <v>1001874</v>
      </c>
      <c r="D33" s="155"/>
      <c r="E33" s="59">
        <v>970987</v>
      </c>
      <c r="F33" s="60">
        <v>970987</v>
      </c>
      <c r="G33" s="60"/>
      <c r="H33" s="60"/>
      <c r="I33" s="60"/>
      <c r="J33" s="60"/>
      <c r="K33" s="60"/>
      <c r="L33" s="60"/>
      <c r="M33" s="60"/>
      <c r="N33" s="60"/>
      <c r="O33" s="60"/>
      <c r="P33" s="60">
        <v>-3705613</v>
      </c>
      <c r="Q33" s="60">
        <v>1463929</v>
      </c>
      <c r="R33" s="60">
        <v>1463929</v>
      </c>
      <c r="S33" s="60"/>
      <c r="T33" s="60"/>
      <c r="U33" s="60"/>
      <c r="V33" s="60"/>
      <c r="W33" s="60">
        <v>1463929</v>
      </c>
      <c r="X33" s="60">
        <v>728240</v>
      </c>
      <c r="Y33" s="60">
        <v>735689</v>
      </c>
      <c r="Z33" s="140">
        <v>101.02</v>
      </c>
      <c r="AA33" s="62">
        <v>970987</v>
      </c>
    </row>
    <row r="34" spans="1:27" ht="12.75">
      <c r="A34" s="250" t="s">
        <v>58</v>
      </c>
      <c r="B34" s="251"/>
      <c r="C34" s="168">
        <f aca="true" t="shared" si="3" ref="C34:Y34">SUM(C29:C33)</f>
        <v>42721608</v>
      </c>
      <c r="D34" s="168">
        <f>SUM(D29:D33)</f>
        <v>0</v>
      </c>
      <c r="E34" s="72">
        <f t="shared" si="3"/>
        <v>26318509</v>
      </c>
      <c r="F34" s="73">
        <f t="shared" si="3"/>
        <v>27668509</v>
      </c>
      <c r="G34" s="73">
        <f t="shared" si="3"/>
        <v>-270376</v>
      </c>
      <c r="H34" s="73">
        <f t="shared" si="3"/>
        <v>-270376</v>
      </c>
      <c r="I34" s="73">
        <f t="shared" si="3"/>
        <v>11694383</v>
      </c>
      <c r="J34" s="73">
        <f t="shared" si="3"/>
        <v>11694383</v>
      </c>
      <c r="K34" s="73">
        <f t="shared" si="3"/>
        <v>13354087</v>
      </c>
      <c r="L34" s="73">
        <f t="shared" si="3"/>
        <v>1911759</v>
      </c>
      <c r="M34" s="73">
        <f t="shared" si="3"/>
        <v>10410026</v>
      </c>
      <c r="N34" s="73">
        <f t="shared" si="3"/>
        <v>10410026</v>
      </c>
      <c r="O34" s="73">
        <f t="shared" si="3"/>
        <v>10410026</v>
      </c>
      <c r="P34" s="73">
        <f t="shared" si="3"/>
        <v>861872</v>
      </c>
      <c r="Q34" s="73">
        <f t="shared" si="3"/>
        <v>3110123</v>
      </c>
      <c r="R34" s="73">
        <f t="shared" si="3"/>
        <v>3110123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3110123</v>
      </c>
      <c r="X34" s="73">
        <f t="shared" si="3"/>
        <v>20751381</v>
      </c>
      <c r="Y34" s="73">
        <f t="shared" si="3"/>
        <v>-17641258</v>
      </c>
      <c r="Z34" s="170">
        <f>+IF(X34&lt;&gt;0,+(Y34/X34)*100,0)</f>
        <v>-85.01245290614634</v>
      </c>
      <c r="AA34" s="74">
        <f>SUM(AA29:AA33)</f>
        <v>27668509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700048</v>
      </c>
      <c r="D37" s="155"/>
      <c r="E37" s="59">
        <v>1023508</v>
      </c>
      <c r="F37" s="60">
        <v>1053508</v>
      </c>
      <c r="G37" s="60"/>
      <c r="H37" s="60"/>
      <c r="I37" s="60"/>
      <c r="J37" s="60"/>
      <c r="K37" s="60"/>
      <c r="L37" s="60"/>
      <c r="M37" s="60"/>
      <c r="N37" s="60"/>
      <c r="O37" s="60"/>
      <c r="P37" s="60">
        <v>-2891432</v>
      </c>
      <c r="Q37" s="60">
        <v>-2567972</v>
      </c>
      <c r="R37" s="60">
        <v>-2567972</v>
      </c>
      <c r="S37" s="60"/>
      <c r="T37" s="60"/>
      <c r="U37" s="60"/>
      <c r="V37" s="60"/>
      <c r="W37" s="60">
        <v>-2567972</v>
      </c>
      <c r="X37" s="60">
        <v>790131</v>
      </c>
      <c r="Y37" s="60">
        <v>-3358103</v>
      </c>
      <c r="Z37" s="140">
        <v>-425.01</v>
      </c>
      <c r="AA37" s="62">
        <v>1053508</v>
      </c>
    </row>
    <row r="38" spans="1:27" ht="12.75">
      <c r="A38" s="249" t="s">
        <v>165</v>
      </c>
      <c r="B38" s="182"/>
      <c r="C38" s="155">
        <v>19313442</v>
      </c>
      <c r="D38" s="155"/>
      <c r="E38" s="59">
        <v>17755542</v>
      </c>
      <c r="F38" s="60">
        <v>19255542</v>
      </c>
      <c r="G38" s="60"/>
      <c r="H38" s="60"/>
      <c r="I38" s="60"/>
      <c r="J38" s="60"/>
      <c r="K38" s="60"/>
      <c r="L38" s="60"/>
      <c r="M38" s="60"/>
      <c r="N38" s="60"/>
      <c r="O38" s="60"/>
      <c r="P38" s="60">
        <v>-6720596</v>
      </c>
      <c r="Q38" s="60">
        <v>-7692723</v>
      </c>
      <c r="R38" s="60">
        <v>-7692723</v>
      </c>
      <c r="S38" s="60"/>
      <c r="T38" s="60"/>
      <c r="U38" s="60"/>
      <c r="V38" s="60"/>
      <c r="W38" s="60">
        <v>-7692723</v>
      </c>
      <c r="X38" s="60">
        <v>14441657</v>
      </c>
      <c r="Y38" s="60">
        <v>-22134380</v>
      </c>
      <c r="Z38" s="140">
        <v>-153.27</v>
      </c>
      <c r="AA38" s="62">
        <v>19255542</v>
      </c>
    </row>
    <row r="39" spans="1:27" ht="12.75">
      <c r="A39" s="250" t="s">
        <v>59</v>
      </c>
      <c r="B39" s="253"/>
      <c r="C39" s="168">
        <f aca="true" t="shared" si="4" ref="C39:Y39">SUM(C37:C38)</f>
        <v>20013490</v>
      </c>
      <c r="D39" s="168">
        <f>SUM(D37:D38)</f>
        <v>0</v>
      </c>
      <c r="E39" s="76">
        <f t="shared" si="4"/>
        <v>18779050</v>
      </c>
      <c r="F39" s="77">
        <f t="shared" si="4"/>
        <v>20309050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-9612028</v>
      </c>
      <c r="Q39" s="77">
        <f t="shared" si="4"/>
        <v>-10260695</v>
      </c>
      <c r="R39" s="77">
        <f t="shared" si="4"/>
        <v>-10260695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-10260695</v>
      </c>
      <c r="X39" s="77">
        <f t="shared" si="4"/>
        <v>15231788</v>
      </c>
      <c r="Y39" s="77">
        <f t="shared" si="4"/>
        <v>-25492483</v>
      </c>
      <c r="Z39" s="212">
        <f>+IF(X39&lt;&gt;0,+(Y39/X39)*100,0)</f>
        <v>-167.36369361233233</v>
      </c>
      <c r="AA39" s="79">
        <f>SUM(AA37:AA38)</f>
        <v>20309050</v>
      </c>
    </row>
    <row r="40" spans="1:27" ht="12.75">
      <c r="A40" s="250" t="s">
        <v>167</v>
      </c>
      <c r="B40" s="251"/>
      <c r="C40" s="168">
        <f aca="true" t="shared" si="5" ref="C40:Y40">+C34+C39</f>
        <v>62735098</v>
      </c>
      <c r="D40" s="168">
        <f>+D34+D39</f>
        <v>0</v>
      </c>
      <c r="E40" s="72">
        <f t="shared" si="5"/>
        <v>45097559</v>
      </c>
      <c r="F40" s="73">
        <f t="shared" si="5"/>
        <v>47977559</v>
      </c>
      <c r="G40" s="73">
        <f t="shared" si="5"/>
        <v>-270376</v>
      </c>
      <c r="H40" s="73">
        <f t="shared" si="5"/>
        <v>-270376</v>
      </c>
      <c r="I40" s="73">
        <f t="shared" si="5"/>
        <v>11694383</v>
      </c>
      <c r="J40" s="73">
        <f t="shared" si="5"/>
        <v>11694383</v>
      </c>
      <c r="K40" s="73">
        <f t="shared" si="5"/>
        <v>13354087</v>
      </c>
      <c r="L40" s="73">
        <f t="shared" si="5"/>
        <v>1911759</v>
      </c>
      <c r="M40" s="73">
        <f t="shared" si="5"/>
        <v>10410026</v>
      </c>
      <c r="N40" s="73">
        <f t="shared" si="5"/>
        <v>10410026</v>
      </c>
      <c r="O40" s="73">
        <f t="shared" si="5"/>
        <v>10410026</v>
      </c>
      <c r="P40" s="73">
        <f t="shared" si="5"/>
        <v>-8750156</v>
      </c>
      <c r="Q40" s="73">
        <f t="shared" si="5"/>
        <v>-7150572</v>
      </c>
      <c r="R40" s="73">
        <f t="shared" si="5"/>
        <v>-7150572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-7150572</v>
      </c>
      <c r="X40" s="73">
        <f t="shared" si="5"/>
        <v>35983169</v>
      </c>
      <c r="Y40" s="73">
        <f t="shared" si="5"/>
        <v>-43133741</v>
      </c>
      <c r="Z40" s="170">
        <f>+IF(X40&lt;&gt;0,+(Y40/X40)*100,0)</f>
        <v>-119.87199070765557</v>
      </c>
      <c r="AA40" s="74">
        <f>+AA34+AA39</f>
        <v>47977559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294831468</v>
      </c>
      <c r="D42" s="257">
        <f>+D25-D40</f>
        <v>0</v>
      </c>
      <c r="E42" s="258">
        <f t="shared" si="6"/>
        <v>343356549</v>
      </c>
      <c r="F42" s="259">
        <f t="shared" si="6"/>
        <v>356481549</v>
      </c>
      <c r="G42" s="259">
        <f t="shared" si="6"/>
        <v>40133392</v>
      </c>
      <c r="H42" s="259">
        <f t="shared" si="6"/>
        <v>40133392</v>
      </c>
      <c r="I42" s="259">
        <f t="shared" si="6"/>
        <v>13195461</v>
      </c>
      <c r="J42" s="259">
        <f t="shared" si="6"/>
        <v>13195461</v>
      </c>
      <c r="K42" s="259">
        <f t="shared" si="6"/>
        <v>-8417944</v>
      </c>
      <c r="L42" s="259">
        <f t="shared" si="6"/>
        <v>3539358</v>
      </c>
      <c r="M42" s="259">
        <f t="shared" si="6"/>
        <v>-2251173</v>
      </c>
      <c r="N42" s="259">
        <f t="shared" si="6"/>
        <v>-2251173</v>
      </c>
      <c r="O42" s="259">
        <f t="shared" si="6"/>
        <v>-2251173</v>
      </c>
      <c r="P42" s="259">
        <f t="shared" si="6"/>
        <v>114082235</v>
      </c>
      <c r="Q42" s="259">
        <f t="shared" si="6"/>
        <v>100248962</v>
      </c>
      <c r="R42" s="259">
        <f t="shared" si="6"/>
        <v>100248962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100248962</v>
      </c>
      <c r="X42" s="259">
        <f t="shared" si="6"/>
        <v>267361163</v>
      </c>
      <c r="Y42" s="259">
        <f t="shared" si="6"/>
        <v>-167112201</v>
      </c>
      <c r="Z42" s="260">
        <f>+IF(X42&lt;&gt;0,+(Y42/X42)*100,0)</f>
        <v>-62.504291619946315</v>
      </c>
      <c r="AA42" s="261">
        <f>+AA25-AA40</f>
        <v>356481549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294831468</v>
      </c>
      <c r="D45" s="155"/>
      <c r="E45" s="59">
        <v>343356549</v>
      </c>
      <c r="F45" s="60">
        <v>356481549</v>
      </c>
      <c r="G45" s="60">
        <v>40133392</v>
      </c>
      <c r="H45" s="60">
        <v>40133392</v>
      </c>
      <c r="I45" s="60">
        <v>13195460</v>
      </c>
      <c r="J45" s="60">
        <v>13195460</v>
      </c>
      <c r="K45" s="60">
        <v>-8417944</v>
      </c>
      <c r="L45" s="60">
        <v>3539358</v>
      </c>
      <c r="M45" s="60">
        <v>-2251171</v>
      </c>
      <c r="N45" s="60">
        <v>-2251171</v>
      </c>
      <c r="O45" s="60">
        <v>-2251171</v>
      </c>
      <c r="P45" s="60">
        <v>114082234</v>
      </c>
      <c r="Q45" s="60">
        <v>100248962</v>
      </c>
      <c r="R45" s="60">
        <v>100248962</v>
      </c>
      <c r="S45" s="60"/>
      <c r="T45" s="60"/>
      <c r="U45" s="60"/>
      <c r="V45" s="60"/>
      <c r="W45" s="60">
        <v>100248962</v>
      </c>
      <c r="X45" s="60">
        <v>267361162</v>
      </c>
      <c r="Y45" s="60">
        <v>-167112200</v>
      </c>
      <c r="Z45" s="139">
        <v>-62.5</v>
      </c>
      <c r="AA45" s="62">
        <v>356481549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294831468</v>
      </c>
      <c r="D48" s="217">
        <f>SUM(D45:D47)</f>
        <v>0</v>
      </c>
      <c r="E48" s="264">
        <f t="shared" si="7"/>
        <v>343356549</v>
      </c>
      <c r="F48" s="219">
        <f t="shared" si="7"/>
        <v>356481549</v>
      </c>
      <c r="G48" s="219">
        <f t="shared" si="7"/>
        <v>40133392</v>
      </c>
      <c r="H48" s="219">
        <f t="shared" si="7"/>
        <v>40133392</v>
      </c>
      <c r="I48" s="219">
        <f t="shared" si="7"/>
        <v>13195460</v>
      </c>
      <c r="J48" s="219">
        <f t="shared" si="7"/>
        <v>13195460</v>
      </c>
      <c r="K48" s="219">
        <f t="shared" si="7"/>
        <v>-8417944</v>
      </c>
      <c r="L48" s="219">
        <f t="shared" si="7"/>
        <v>3539358</v>
      </c>
      <c r="M48" s="219">
        <f t="shared" si="7"/>
        <v>-2251171</v>
      </c>
      <c r="N48" s="219">
        <f t="shared" si="7"/>
        <v>-2251171</v>
      </c>
      <c r="O48" s="219">
        <f t="shared" si="7"/>
        <v>-2251171</v>
      </c>
      <c r="P48" s="219">
        <f t="shared" si="7"/>
        <v>114082234</v>
      </c>
      <c r="Q48" s="219">
        <f t="shared" si="7"/>
        <v>100248962</v>
      </c>
      <c r="R48" s="219">
        <f t="shared" si="7"/>
        <v>100248962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100248962</v>
      </c>
      <c r="X48" s="219">
        <f t="shared" si="7"/>
        <v>267361162</v>
      </c>
      <c r="Y48" s="219">
        <f t="shared" si="7"/>
        <v>-167112200</v>
      </c>
      <c r="Z48" s="265">
        <f>+IF(X48&lt;&gt;0,+(Y48/X48)*100,0)</f>
        <v>-62.504291479702644</v>
      </c>
      <c r="AA48" s="232">
        <f>SUM(AA45:AA47)</f>
        <v>356481549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16339196</v>
      </c>
      <c r="D6" s="155"/>
      <c r="E6" s="59">
        <v>17000004</v>
      </c>
      <c r="F6" s="60">
        <v>17000000</v>
      </c>
      <c r="G6" s="60">
        <v>1174171</v>
      </c>
      <c r="H6" s="60">
        <v>1669476</v>
      </c>
      <c r="I6" s="60">
        <v>1155451</v>
      </c>
      <c r="J6" s="60">
        <v>3999098</v>
      </c>
      <c r="K6" s="60">
        <v>1501055</v>
      </c>
      <c r="L6" s="60">
        <v>1857009</v>
      </c>
      <c r="M6" s="60">
        <v>1171264</v>
      </c>
      <c r="N6" s="60">
        <v>4529328</v>
      </c>
      <c r="O6" s="60">
        <v>1632992</v>
      </c>
      <c r="P6" s="60">
        <v>2283154</v>
      </c>
      <c r="Q6" s="60">
        <v>1965340</v>
      </c>
      <c r="R6" s="60">
        <v>5881486</v>
      </c>
      <c r="S6" s="60"/>
      <c r="T6" s="60"/>
      <c r="U6" s="60"/>
      <c r="V6" s="60"/>
      <c r="W6" s="60">
        <v>14409912</v>
      </c>
      <c r="X6" s="60">
        <v>12764213</v>
      </c>
      <c r="Y6" s="60">
        <v>1645699</v>
      </c>
      <c r="Z6" s="140">
        <v>12.89</v>
      </c>
      <c r="AA6" s="62">
        <v>17000000</v>
      </c>
    </row>
    <row r="7" spans="1:27" ht="12.75">
      <c r="A7" s="249" t="s">
        <v>32</v>
      </c>
      <c r="B7" s="182"/>
      <c r="C7" s="155">
        <v>11514510</v>
      </c>
      <c r="D7" s="155"/>
      <c r="E7" s="59">
        <v>13230492</v>
      </c>
      <c r="F7" s="60">
        <v>12923400</v>
      </c>
      <c r="G7" s="60">
        <v>476469</v>
      </c>
      <c r="H7" s="60">
        <v>575126</v>
      </c>
      <c r="I7" s="60">
        <v>637330</v>
      </c>
      <c r="J7" s="60">
        <v>1688925</v>
      </c>
      <c r="K7" s="60">
        <v>771892</v>
      </c>
      <c r="L7" s="60">
        <v>611232</v>
      </c>
      <c r="M7" s="60">
        <v>526529</v>
      </c>
      <c r="N7" s="60">
        <v>1909653</v>
      </c>
      <c r="O7" s="60">
        <v>573837</v>
      </c>
      <c r="P7" s="60">
        <v>494051</v>
      </c>
      <c r="Q7" s="60">
        <v>588278</v>
      </c>
      <c r="R7" s="60">
        <v>1656166</v>
      </c>
      <c r="S7" s="60"/>
      <c r="T7" s="60"/>
      <c r="U7" s="60"/>
      <c r="V7" s="60"/>
      <c r="W7" s="60">
        <v>5254744</v>
      </c>
      <c r="X7" s="60">
        <v>8260989</v>
      </c>
      <c r="Y7" s="60">
        <v>-3006245</v>
      </c>
      <c r="Z7" s="140">
        <v>-36.39</v>
      </c>
      <c r="AA7" s="62">
        <v>12923400</v>
      </c>
    </row>
    <row r="8" spans="1:27" ht="12.75">
      <c r="A8" s="249" t="s">
        <v>178</v>
      </c>
      <c r="B8" s="182"/>
      <c r="C8" s="155">
        <v>8656243</v>
      </c>
      <c r="D8" s="155"/>
      <c r="E8" s="59">
        <v>33788388</v>
      </c>
      <c r="F8" s="60">
        <v>16405991</v>
      </c>
      <c r="G8" s="60">
        <v>788752</v>
      </c>
      <c r="H8" s="60">
        <v>619692</v>
      </c>
      <c r="I8" s="60">
        <v>1212414</v>
      </c>
      <c r="J8" s="60">
        <v>2620858</v>
      </c>
      <c r="K8" s="60">
        <v>1452742</v>
      </c>
      <c r="L8" s="60">
        <v>798703</v>
      </c>
      <c r="M8" s="60">
        <v>919806</v>
      </c>
      <c r="N8" s="60">
        <v>3171251</v>
      </c>
      <c r="O8" s="60">
        <v>739865</v>
      </c>
      <c r="P8" s="60">
        <v>1616148</v>
      </c>
      <c r="Q8" s="60">
        <v>541824</v>
      </c>
      <c r="R8" s="60">
        <v>2897837</v>
      </c>
      <c r="S8" s="60"/>
      <c r="T8" s="60"/>
      <c r="U8" s="60"/>
      <c r="V8" s="60"/>
      <c r="W8" s="60">
        <v>8689946</v>
      </c>
      <c r="X8" s="60">
        <v>11099400</v>
      </c>
      <c r="Y8" s="60">
        <v>-2409454</v>
      </c>
      <c r="Z8" s="140">
        <v>-21.71</v>
      </c>
      <c r="AA8" s="62">
        <v>16405991</v>
      </c>
    </row>
    <row r="9" spans="1:27" ht="12.75">
      <c r="A9" s="249" t="s">
        <v>179</v>
      </c>
      <c r="B9" s="182"/>
      <c r="C9" s="155">
        <v>44848151</v>
      </c>
      <c r="D9" s="155"/>
      <c r="E9" s="59">
        <v>39036000</v>
      </c>
      <c r="F9" s="60">
        <v>38966000</v>
      </c>
      <c r="G9" s="60">
        <v>16928000</v>
      </c>
      <c r="H9" s="60">
        <v>316000</v>
      </c>
      <c r="I9" s="60"/>
      <c r="J9" s="60">
        <v>17244000</v>
      </c>
      <c r="K9" s="60"/>
      <c r="L9" s="60">
        <v>568000</v>
      </c>
      <c r="M9" s="60">
        <v>11616000</v>
      </c>
      <c r="N9" s="60">
        <v>12184000</v>
      </c>
      <c r="O9" s="60"/>
      <c r="P9" s="60">
        <v>789000</v>
      </c>
      <c r="Q9" s="60">
        <v>8749000</v>
      </c>
      <c r="R9" s="60">
        <v>9538000</v>
      </c>
      <c r="S9" s="60"/>
      <c r="T9" s="60"/>
      <c r="U9" s="60"/>
      <c r="V9" s="60"/>
      <c r="W9" s="60">
        <v>38966000</v>
      </c>
      <c r="X9" s="60">
        <v>38966000</v>
      </c>
      <c r="Y9" s="60"/>
      <c r="Z9" s="140"/>
      <c r="AA9" s="62">
        <v>38966000</v>
      </c>
    </row>
    <row r="10" spans="1:27" ht="12.75">
      <c r="A10" s="249" t="s">
        <v>180</v>
      </c>
      <c r="B10" s="182"/>
      <c r="C10" s="155">
        <v>16028026</v>
      </c>
      <c r="D10" s="155"/>
      <c r="E10" s="59">
        <v>15371004</v>
      </c>
      <c r="F10" s="60">
        <v>15371000</v>
      </c>
      <c r="G10" s="60">
        <v>7099000</v>
      </c>
      <c r="H10" s="60"/>
      <c r="I10" s="60"/>
      <c r="J10" s="60">
        <v>7099000</v>
      </c>
      <c r="K10" s="60">
        <v>1000000</v>
      </c>
      <c r="L10" s="60"/>
      <c r="M10" s="60">
        <v>4415000</v>
      </c>
      <c r="N10" s="60">
        <v>5415000</v>
      </c>
      <c r="O10" s="60"/>
      <c r="P10" s="60"/>
      <c r="Q10" s="60">
        <v>2857000</v>
      </c>
      <c r="R10" s="60">
        <v>2857000</v>
      </c>
      <c r="S10" s="60"/>
      <c r="T10" s="60"/>
      <c r="U10" s="60"/>
      <c r="V10" s="60"/>
      <c r="W10" s="60">
        <v>15371000</v>
      </c>
      <c r="X10" s="60">
        <v>15371000</v>
      </c>
      <c r="Y10" s="60"/>
      <c r="Z10" s="140"/>
      <c r="AA10" s="62">
        <v>15371000</v>
      </c>
    </row>
    <row r="11" spans="1:27" ht="12.75">
      <c r="A11" s="249" t="s">
        <v>181</v>
      </c>
      <c r="B11" s="182"/>
      <c r="C11" s="155">
        <v>6622982</v>
      </c>
      <c r="D11" s="155"/>
      <c r="E11" s="59">
        <v>6331680</v>
      </c>
      <c r="F11" s="60">
        <v>1395917</v>
      </c>
      <c r="G11" s="60">
        <v>76878</v>
      </c>
      <c r="H11" s="60">
        <v>129478</v>
      </c>
      <c r="I11" s="60">
        <v>60485</v>
      </c>
      <c r="J11" s="60">
        <v>266841</v>
      </c>
      <c r="K11" s="60">
        <v>108649</v>
      </c>
      <c r="L11" s="60">
        <v>147739</v>
      </c>
      <c r="M11" s="60">
        <v>175630</v>
      </c>
      <c r="N11" s="60">
        <v>432018</v>
      </c>
      <c r="O11" s="60">
        <v>57659</v>
      </c>
      <c r="P11" s="60">
        <v>94003</v>
      </c>
      <c r="Q11" s="60">
        <v>61457</v>
      </c>
      <c r="R11" s="60">
        <v>213119</v>
      </c>
      <c r="S11" s="60"/>
      <c r="T11" s="60"/>
      <c r="U11" s="60"/>
      <c r="V11" s="60"/>
      <c r="W11" s="60">
        <v>911978</v>
      </c>
      <c r="X11" s="60">
        <v>1047388</v>
      </c>
      <c r="Y11" s="60">
        <v>-135410</v>
      </c>
      <c r="Z11" s="140">
        <v>-12.93</v>
      </c>
      <c r="AA11" s="62">
        <v>1395917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-90355543</v>
      </c>
      <c r="D14" s="155"/>
      <c r="E14" s="59">
        <v>-99378744</v>
      </c>
      <c r="F14" s="60">
        <v>-99091338</v>
      </c>
      <c r="G14" s="60">
        <v>-16182193</v>
      </c>
      <c r="H14" s="60">
        <v>-5403841</v>
      </c>
      <c r="I14" s="60">
        <v>-5543334</v>
      </c>
      <c r="J14" s="60">
        <v>-27129368</v>
      </c>
      <c r="K14" s="60">
        <v>-4303723</v>
      </c>
      <c r="L14" s="60">
        <v>-7967604</v>
      </c>
      <c r="M14" s="60">
        <v>-11665667</v>
      </c>
      <c r="N14" s="60">
        <v>-23936994</v>
      </c>
      <c r="O14" s="60">
        <v>-6022645</v>
      </c>
      <c r="P14" s="60">
        <v>-5161183</v>
      </c>
      <c r="Q14" s="60">
        <v>-9463453</v>
      </c>
      <c r="R14" s="60">
        <v>-20647281</v>
      </c>
      <c r="S14" s="60"/>
      <c r="T14" s="60"/>
      <c r="U14" s="60"/>
      <c r="V14" s="60"/>
      <c r="W14" s="60">
        <v>-71713643</v>
      </c>
      <c r="X14" s="60">
        <v>-75053850</v>
      </c>
      <c r="Y14" s="60">
        <v>3340207</v>
      </c>
      <c r="Z14" s="140">
        <v>-4.45</v>
      </c>
      <c r="AA14" s="62">
        <v>-99091338</v>
      </c>
    </row>
    <row r="15" spans="1:27" ht="12.75">
      <c r="A15" s="249" t="s">
        <v>40</v>
      </c>
      <c r="B15" s="182"/>
      <c r="C15" s="155">
        <v>-2429850</v>
      </c>
      <c r="D15" s="155"/>
      <c r="E15" s="59">
        <v>-414000</v>
      </c>
      <c r="F15" s="60">
        <v>-245999</v>
      </c>
      <c r="G15" s="60">
        <v>-37274</v>
      </c>
      <c r="H15" s="60"/>
      <c r="I15" s="60"/>
      <c r="J15" s="60">
        <v>-37274</v>
      </c>
      <c r="K15" s="60"/>
      <c r="L15" s="60">
        <v>-35587</v>
      </c>
      <c r="M15" s="60"/>
      <c r="N15" s="60">
        <v>-35587</v>
      </c>
      <c r="O15" s="60">
        <v>-32782</v>
      </c>
      <c r="P15" s="60"/>
      <c r="Q15" s="60"/>
      <c r="R15" s="60">
        <v>-32782</v>
      </c>
      <c r="S15" s="60"/>
      <c r="T15" s="60"/>
      <c r="U15" s="60"/>
      <c r="V15" s="60"/>
      <c r="W15" s="60">
        <v>-105643</v>
      </c>
      <c r="X15" s="60">
        <v>-245999</v>
      </c>
      <c r="Y15" s="60">
        <v>140356</v>
      </c>
      <c r="Z15" s="140">
        <v>-57.06</v>
      </c>
      <c r="AA15" s="62">
        <v>-245999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11223715</v>
      </c>
      <c r="D17" s="168">
        <f t="shared" si="0"/>
        <v>0</v>
      </c>
      <c r="E17" s="72">
        <f t="shared" si="0"/>
        <v>24964824</v>
      </c>
      <c r="F17" s="73">
        <f t="shared" si="0"/>
        <v>2724971</v>
      </c>
      <c r="G17" s="73">
        <f t="shared" si="0"/>
        <v>10323803</v>
      </c>
      <c r="H17" s="73">
        <f t="shared" si="0"/>
        <v>-2094069</v>
      </c>
      <c r="I17" s="73">
        <f t="shared" si="0"/>
        <v>-2477654</v>
      </c>
      <c r="J17" s="73">
        <f t="shared" si="0"/>
        <v>5752080</v>
      </c>
      <c r="K17" s="73">
        <f t="shared" si="0"/>
        <v>530615</v>
      </c>
      <c r="L17" s="73">
        <f t="shared" si="0"/>
        <v>-4020508</v>
      </c>
      <c r="M17" s="73">
        <f t="shared" si="0"/>
        <v>7158562</v>
      </c>
      <c r="N17" s="73">
        <f t="shared" si="0"/>
        <v>3668669</v>
      </c>
      <c r="O17" s="73">
        <f t="shared" si="0"/>
        <v>-3051074</v>
      </c>
      <c r="P17" s="73">
        <f t="shared" si="0"/>
        <v>115173</v>
      </c>
      <c r="Q17" s="73">
        <f t="shared" si="0"/>
        <v>5299446</v>
      </c>
      <c r="R17" s="73">
        <f t="shared" si="0"/>
        <v>2363545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11784294</v>
      </c>
      <c r="X17" s="73">
        <f t="shared" si="0"/>
        <v>12209141</v>
      </c>
      <c r="Y17" s="73">
        <f t="shared" si="0"/>
        <v>-424847</v>
      </c>
      <c r="Z17" s="170">
        <f>+IF(X17&lt;&gt;0,+(Y17/X17)*100,0)</f>
        <v>-3.4797452171287073</v>
      </c>
      <c r="AA17" s="74">
        <f>SUM(AA6:AA16)</f>
        <v>2724971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-13641033</v>
      </c>
      <c r="D26" s="155"/>
      <c r="E26" s="59">
        <v>-17714256</v>
      </c>
      <c r="F26" s="60">
        <v>-15614248</v>
      </c>
      <c r="G26" s="60"/>
      <c r="H26" s="60">
        <v>-1028965</v>
      </c>
      <c r="I26" s="60">
        <v>-2064580</v>
      </c>
      <c r="J26" s="60">
        <v>-3093545</v>
      </c>
      <c r="K26" s="60">
        <v>-2166315</v>
      </c>
      <c r="L26" s="60"/>
      <c r="M26" s="60">
        <v>-2486126</v>
      </c>
      <c r="N26" s="60">
        <v>-4652441</v>
      </c>
      <c r="O26" s="60"/>
      <c r="P26" s="60"/>
      <c r="Q26" s="60">
        <v>-3281627</v>
      </c>
      <c r="R26" s="60">
        <v>-3281627</v>
      </c>
      <c r="S26" s="60"/>
      <c r="T26" s="60"/>
      <c r="U26" s="60"/>
      <c r="V26" s="60"/>
      <c r="W26" s="60">
        <v>-11027613</v>
      </c>
      <c r="X26" s="60">
        <v>-12991494</v>
      </c>
      <c r="Y26" s="60">
        <v>1963881</v>
      </c>
      <c r="Z26" s="140">
        <v>-15.12</v>
      </c>
      <c r="AA26" s="62">
        <v>-15614248</v>
      </c>
    </row>
    <row r="27" spans="1:27" ht="12.75">
      <c r="A27" s="250" t="s">
        <v>192</v>
      </c>
      <c r="B27" s="251"/>
      <c r="C27" s="168">
        <f aca="true" t="shared" si="1" ref="C27:Y27">SUM(C21:C26)</f>
        <v>-13641031</v>
      </c>
      <c r="D27" s="168">
        <f>SUM(D21:D26)</f>
        <v>0</v>
      </c>
      <c r="E27" s="72">
        <f t="shared" si="1"/>
        <v>-17714256</v>
      </c>
      <c r="F27" s="73">
        <f t="shared" si="1"/>
        <v>-15614248</v>
      </c>
      <c r="G27" s="73">
        <f t="shared" si="1"/>
        <v>0</v>
      </c>
      <c r="H27" s="73">
        <f t="shared" si="1"/>
        <v>-1028965</v>
      </c>
      <c r="I27" s="73">
        <f t="shared" si="1"/>
        <v>-2064580</v>
      </c>
      <c r="J27" s="73">
        <f t="shared" si="1"/>
        <v>-3093545</v>
      </c>
      <c r="K27" s="73">
        <f t="shared" si="1"/>
        <v>-2166315</v>
      </c>
      <c r="L27" s="73">
        <f t="shared" si="1"/>
        <v>0</v>
      </c>
      <c r="M27" s="73">
        <f t="shared" si="1"/>
        <v>-2486126</v>
      </c>
      <c r="N27" s="73">
        <f t="shared" si="1"/>
        <v>-4652441</v>
      </c>
      <c r="O27" s="73">
        <f t="shared" si="1"/>
        <v>0</v>
      </c>
      <c r="P27" s="73">
        <f t="shared" si="1"/>
        <v>0</v>
      </c>
      <c r="Q27" s="73">
        <f t="shared" si="1"/>
        <v>-3281627</v>
      </c>
      <c r="R27" s="73">
        <f t="shared" si="1"/>
        <v>-3281627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-11027613</v>
      </c>
      <c r="X27" s="73">
        <f t="shared" si="1"/>
        <v>-12991494</v>
      </c>
      <c r="Y27" s="73">
        <f t="shared" si="1"/>
        <v>1963881</v>
      </c>
      <c r="Z27" s="170">
        <f>+IF(X27&lt;&gt;0,+(Y27/X27)*100,0)</f>
        <v>-15.116667875149695</v>
      </c>
      <c r="AA27" s="74">
        <f>SUM(AA21:AA26)</f>
        <v>-15614248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-249996</v>
      </c>
      <c r="F35" s="60">
        <v>-417999</v>
      </c>
      <c r="G35" s="60">
        <v>-128383</v>
      </c>
      <c r="H35" s="60"/>
      <c r="I35" s="60"/>
      <c r="J35" s="60">
        <v>-128383</v>
      </c>
      <c r="K35" s="60"/>
      <c r="L35" s="60">
        <v>-132180</v>
      </c>
      <c r="M35" s="60"/>
      <c r="N35" s="60">
        <v>-132180</v>
      </c>
      <c r="O35" s="60">
        <v>-136393</v>
      </c>
      <c r="P35" s="60"/>
      <c r="Q35" s="60"/>
      <c r="R35" s="60">
        <v>-136393</v>
      </c>
      <c r="S35" s="60"/>
      <c r="T35" s="60"/>
      <c r="U35" s="60"/>
      <c r="V35" s="60"/>
      <c r="W35" s="60">
        <v>-396956</v>
      </c>
      <c r="X35" s="60">
        <v>-417999</v>
      </c>
      <c r="Y35" s="60">
        <v>21043</v>
      </c>
      <c r="Z35" s="140">
        <v>-5.03</v>
      </c>
      <c r="AA35" s="62">
        <v>-417999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-249996</v>
      </c>
      <c r="F36" s="73">
        <f t="shared" si="2"/>
        <v>-417999</v>
      </c>
      <c r="G36" s="73">
        <f t="shared" si="2"/>
        <v>-128383</v>
      </c>
      <c r="H36" s="73">
        <f t="shared" si="2"/>
        <v>0</v>
      </c>
      <c r="I36" s="73">
        <f t="shared" si="2"/>
        <v>0</v>
      </c>
      <c r="J36" s="73">
        <f t="shared" si="2"/>
        <v>-128383</v>
      </c>
      <c r="K36" s="73">
        <f t="shared" si="2"/>
        <v>0</v>
      </c>
      <c r="L36" s="73">
        <f t="shared" si="2"/>
        <v>-132180</v>
      </c>
      <c r="M36" s="73">
        <f t="shared" si="2"/>
        <v>0</v>
      </c>
      <c r="N36" s="73">
        <f t="shared" si="2"/>
        <v>-132180</v>
      </c>
      <c r="O36" s="73">
        <f t="shared" si="2"/>
        <v>-136393</v>
      </c>
      <c r="P36" s="73">
        <f t="shared" si="2"/>
        <v>0</v>
      </c>
      <c r="Q36" s="73">
        <f t="shared" si="2"/>
        <v>0</v>
      </c>
      <c r="R36" s="73">
        <f t="shared" si="2"/>
        <v>-136393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-396956</v>
      </c>
      <c r="X36" s="73">
        <f t="shared" si="2"/>
        <v>-417999</v>
      </c>
      <c r="Y36" s="73">
        <f t="shared" si="2"/>
        <v>21043</v>
      </c>
      <c r="Z36" s="170">
        <f>+IF(X36&lt;&gt;0,+(Y36/X36)*100,0)</f>
        <v>-5.034222569910455</v>
      </c>
      <c r="AA36" s="74">
        <f>SUM(AA31:AA35)</f>
        <v>-417999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-2417316</v>
      </c>
      <c r="D38" s="153">
        <f>+D17+D27+D36</f>
        <v>0</v>
      </c>
      <c r="E38" s="99">
        <f t="shared" si="3"/>
        <v>7000572</v>
      </c>
      <c r="F38" s="100">
        <f t="shared" si="3"/>
        <v>-13307276</v>
      </c>
      <c r="G38" s="100">
        <f t="shared" si="3"/>
        <v>10195420</v>
      </c>
      <c r="H38" s="100">
        <f t="shared" si="3"/>
        <v>-3123034</v>
      </c>
      <c r="I38" s="100">
        <f t="shared" si="3"/>
        <v>-4542234</v>
      </c>
      <c r="J38" s="100">
        <f t="shared" si="3"/>
        <v>2530152</v>
      </c>
      <c r="K38" s="100">
        <f t="shared" si="3"/>
        <v>-1635700</v>
      </c>
      <c r="L38" s="100">
        <f t="shared" si="3"/>
        <v>-4152688</v>
      </c>
      <c r="M38" s="100">
        <f t="shared" si="3"/>
        <v>4672436</v>
      </c>
      <c r="N38" s="100">
        <f t="shared" si="3"/>
        <v>-1115952</v>
      </c>
      <c r="O38" s="100">
        <f t="shared" si="3"/>
        <v>-3187467</v>
      </c>
      <c r="P38" s="100">
        <f t="shared" si="3"/>
        <v>115173</v>
      </c>
      <c r="Q38" s="100">
        <f t="shared" si="3"/>
        <v>2017819</v>
      </c>
      <c r="R38" s="100">
        <f t="shared" si="3"/>
        <v>-1054475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359725</v>
      </c>
      <c r="X38" s="100">
        <f t="shared" si="3"/>
        <v>-1200352</v>
      </c>
      <c r="Y38" s="100">
        <f t="shared" si="3"/>
        <v>1560077</v>
      </c>
      <c r="Z38" s="137">
        <f>+IF(X38&lt;&gt;0,+(Y38/X38)*100,0)</f>
        <v>-129.96829263416066</v>
      </c>
      <c r="AA38" s="102">
        <f>+AA17+AA27+AA36</f>
        <v>-13307276</v>
      </c>
    </row>
    <row r="39" spans="1:27" ht="12.75">
      <c r="A39" s="249" t="s">
        <v>200</v>
      </c>
      <c r="B39" s="182"/>
      <c r="C39" s="153">
        <v>2155926</v>
      </c>
      <c r="D39" s="153"/>
      <c r="E39" s="99"/>
      <c r="F39" s="100">
        <v>60248</v>
      </c>
      <c r="G39" s="100">
        <v>60248</v>
      </c>
      <c r="H39" s="100">
        <v>10255668</v>
      </c>
      <c r="I39" s="100">
        <v>7132634</v>
      </c>
      <c r="J39" s="100">
        <v>60248</v>
      </c>
      <c r="K39" s="100">
        <v>2590400</v>
      </c>
      <c r="L39" s="100">
        <v>954700</v>
      </c>
      <c r="M39" s="100">
        <v>-3197988</v>
      </c>
      <c r="N39" s="100">
        <v>2590400</v>
      </c>
      <c r="O39" s="100">
        <v>1474448</v>
      </c>
      <c r="P39" s="100">
        <v>-1713019</v>
      </c>
      <c r="Q39" s="100">
        <v>-1597846</v>
      </c>
      <c r="R39" s="100">
        <v>1474448</v>
      </c>
      <c r="S39" s="100"/>
      <c r="T39" s="100"/>
      <c r="U39" s="100"/>
      <c r="V39" s="100"/>
      <c r="W39" s="100">
        <v>60248</v>
      </c>
      <c r="X39" s="100">
        <v>60248</v>
      </c>
      <c r="Y39" s="100"/>
      <c r="Z39" s="137"/>
      <c r="AA39" s="102">
        <v>60248</v>
      </c>
    </row>
    <row r="40" spans="1:27" ht="12.75">
      <c r="A40" s="269" t="s">
        <v>201</v>
      </c>
      <c r="B40" s="256"/>
      <c r="C40" s="257">
        <v>-261390</v>
      </c>
      <c r="D40" s="257"/>
      <c r="E40" s="258">
        <v>7000572</v>
      </c>
      <c r="F40" s="259">
        <v>-13247027</v>
      </c>
      <c r="G40" s="259">
        <v>10255668</v>
      </c>
      <c r="H40" s="259">
        <v>7132634</v>
      </c>
      <c r="I40" s="259">
        <v>2590400</v>
      </c>
      <c r="J40" s="259">
        <v>2590400</v>
      </c>
      <c r="K40" s="259">
        <v>954700</v>
      </c>
      <c r="L40" s="259">
        <v>-3197988</v>
      </c>
      <c r="M40" s="259">
        <v>1474448</v>
      </c>
      <c r="N40" s="259">
        <v>1474448</v>
      </c>
      <c r="O40" s="259">
        <v>-1713019</v>
      </c>
      <c r="P40" s="259">
        <v>-1597846</v>
      </c>
      <c r="Q40" s="259">
        <v>419973</v>
      </c>
      <c r="R40" s="259">
        <v>419973</v>
      </c>
      <c r="S40" s="259"/>
      <c r="T40" s="259"/>
      <c r="U40" s="259"/>
      <c r="V40" s="259"/>
      <c r="W40" s="259">
        <v>419973</v>
      </c>
      <c r="X40" s="259">
        <v>-1140103</v>
      </c>
      <c r="Y40" s="259">
        <v>1560076</v>
      </c>
      <c r="Z40" s="260">
        <v>-136.84</v>
      </c>
      <c r="AA40" s="261">
        <v>-13247027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13641033</v>
      </c>
      <c r="D5" s="200">
        <f t="shared" si="0"/>
        <v>0</v>
      </c>
      <c r="E5" s="106">
        <f t="shared" si="0"/>
        <v>17714250</v>
      </c>
      <c r="F5" s="106">
        <f t="shared" si="0"/>
        <v>15614250</v>
      </c>
      <c r="G5" s="106">
        <f t="shared" si="0"/>
        <v>0</v>
      </c>
      <c r="H5" s="106">
        <f t="shared" si="0"/>
        <v>903549</v>
      </c>
      <c r="I5" s="106">
        <f t="shared" si="0"/>
        <v>1811035</v>
      </c>
      <c r="J5" s="106">
        <f t="shared" si="0"/>
        <v>2714584</v>
      </c>
      <c r="K5" s="106">
        <f t="shared" si="0"/>
        <v>1900276</v>
      </c>
      <c r="L5" s="106">
        <f t="shared" si="0"/>
        <v>9603</v>
      </c>
      <c r="M5" s="106">
        <f t="shared" si="0"/>
        <v>2190066</v>
      </c>
      <c r="N5" s="106">
        <f t="shared" si="0"/>
        <v>4099945</v>
      </c>
      <c r="O5" s="106">
        <f t="shared" si="0"/>
        <v>0</v>
      </c>
      <c r="P5" s="106">
        <f t="shared" si="0"/>
        <v>93083</v>
      </c>
      <c r="Q5" s="106">
        <f t="shared" si="0"/>
        <v>2910263</v>
      </c>
      <c r="R5" s="106">
        <f t="shared" si="0"/>
        <v>3003346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9817875</v>
      </c>
      <c r="X5" s="106">
        <f t="shared" si="0"/>
        <v>11710688</v>
      </c>
      <c r="Y5" s="106">
        <f t="shared" si="0"/>
        <v>-1892813</v>
      </c>
      <c r="Z5" s="201">
        <f>+IF(X5&lt;&gt;0,+(Y5/X5)*100,0)</f>
        <v>-16.163123806218728</v>
      </c>
      <c r="AA5" s="199">
        <f>SUM(AA11:AA18)</f>
        <v>15614250</v>
      </c>
    </row>
    <row r="6" spans="1:27" ht="12.75">
      <c r="A6" s="291" t="s">
        <v>205</v>
      </c>
      <c r="B6" s="142"/>
      <c r="C6" s="62">
        <v>3109249</v>
      </c>
      <c r="D6" s="156"/>
      <c r="E6" s="60">
        <v>5644250</v>
      </c>
      <c r="F6" s="60">
        <v>5644250</v>
      </c>
      <c r="G6" s="60"/>
      <c r="H6" s="60">
        <v>152398</v>
      </c>
      <c r="I6" s="60"/>
      <c r="J6" s="60">
        <v>152398</v>
      </c>
      <c r="K6" s="60">
        <v>181260</v>
      </c>
      <c r="L6" s="60"/>
      <c r="M6" s="60">
        <v>878607</v>
      </c>
      <c r="N6" s="60">
        <v>1059867</v>
      </c>
      <c r="O6" s="60"/>
      <c r="P6" s="60"/>
      <c r="Q6" s="60">
        <v>2245519</v>
      </c>
      <c r="R6" s="60">
        <v>2245519</v>
      </c>
      <c r="S6" s="60"/>
      <c r="T6" s="60"/>
      <c r="U6" s="60"/>
      <c r="V6" s="60"/>
      <c r="W6" s="60">
        <v>3457784</v>
      </c>
      <c r="X6" s="60">
        <v>4233188</v>
      </c>
      <c r="Y6" s="60">
        <v>-775404</v>
      </c>
      <c r="Z6" s="140">
        <v>-18.32</v>
      </c>
      <c r="AA6" s="155">
        <v>5644250</v>
      </c>
    </row>
    <row r="7" spans="1:27" ht="12.75">
      <c r="A7" s="291" t="s">
        <v>206</v>
      </c>
      <c r="B7" s="142"/>
      <c r="C7" s="62">
        <v>2673168</v>
      </c>
      <c r="D7" s="156"/>
      <c r="E7" s="60">
        <v>4000000</v>
      </c>
      <c r="F7" s="60">
        <v>4000000</v>
      </c>
      <c r="G7" s="60"/>
      <c r="H7" s="60">
        <v>271360</v>
      </c>
      <c r="I7" s="60">
        <v>997862</v>
      </c>
      <c r="J7" s="60">
        <v>1269222</v>
      </c>
      <c r="K7" s="60">
        <v>818223</v>
      </c>
      <c r="L7" s="60"/>
      <c r="M7" s="60"/>
      <c r="N7" s="60">
        <v>818223</v>
      </c>
      <c r="O7" s="60"/>
      <c r="P7" s="60"/>
      <c r="Q7" s="60">
        <v>633101</v>
      </c>
      <c r="R7" s="60">
        <v>633101</v>
      </c>
      <c r="S7" s="60"/>
      <c r="T7" s="60"/>
      <c r="U7" s="60"/>
      <c r="V7" s="60"/>
      <c r="W7" s="60">
        <v>2720546</v>
      </c>
      <c r="X7" s="60">
        <v>3000000</v>
      </c>
      <c r="Y7" s="60">
        <v>-279454</v>
      </c>
      <c r="Z7" s="140">
        <v>-9.32</v>
      </c>
      <c r="AA7" s="155">
        <v>4000000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5782417</v>
      </c>
      <c r="D11" s="294">
        <f t="shared" si="1"/>
        <v>0</v>
      </c>
      <c r="E11" s="295">
        <f t="shared" si="1"/>
        <v>9644250</v>
      </c>
      <c r="F11" s="295">
        <f t="shared" si="1"/>
        <v>9644250</v>
      </c>
      <c r="G11" s="295">
        <f t="shared" si="1"/>
        <v>0</v>
      </c>
      <c r="H11" s="295">
        <f t="shared" si="1"/>
        <v>423758</v>
      </c>
      <c r="I11" s="295">
        <f t="shared" si="1"/>
        <v>997862</v>
      </c>
      <c r="J11" s="295">
        <f t="shared" si="1"/>
        <v>1421620</v>
      </c>
      <c r="K11" s="295">
        <f t="shared" si="1"/>
        <v>999483</v>
      </c>
      <c r="L11" s="295">
        <f t="shared" si="1"/>
        <v>0</v>
      </c>
      <c r="M11" s="295">
        <f t="shared" si="1"/>
        <v>878607</v>
      </c>
      <c r="N11" s="295">
        <f t="shared" si="1"/>
        <v>1878090</v>
      </c>
      <c r="O11" s="295">
        <f t="shared" si="1"/>
        <v>0</v>
      </c>
      <c r="P11" s="295">
        <f t="shared" si="1"/>
        <v>0</v>
      </c>
      <c r="Q11" s="295">
        <f t="shared" si="1"/>
        <v>2878620</v>
      </c>
      <c r="R11" s="295">
        <f t="shared" si="1"/>
        <v>2878620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6178330</v>
      </c>
      <c r="X11" s="295">
        <f t="shared" si="1"/>
        <v>7233188</v>
      </c>
      <c r="Y11" s="295">
        <f t="shared" si="1"/>
        <v>-1054858</v>
      </c>
      <c r="Z11" s="296">
        <f>+IF(X11&lt;&gt;0,+(Y11/X11)*100,0)</f>
        <v>-14.583583338356476</v>
      </c>
      <c r="AA11" s="297">
        <f>SUM(AA6:AA10)</f>
        <v>9644250</v>
      </c>
    </row>
    <row r="12" spans="1:27" ht="12.75">
      <c r="A12" s="298" t="s">
        <v>211</v>
      </c>
      <c r="B12" s="136"/>
      <c r="C12" s="62">
        <v>7690366</v>
      </c>
      <c r="D12" s="156"/>
      <c r="E12" s="60">
        <v>5200000</v>
      </c>
      <c r="F12" s="60">
        <v>5200000</v>
      </c>
      <c r="G12" s="60"/>
      <c r="H12" s="60">
        <v>478843</v>
      </c>
      <c r="I12" s="60">
        <v>678346</v>
      </c>
      <c r="J12" s="60">
        <v>1157189</v>
      </c>
      <c r="K12" s="60">
        <v>900793</v>
      </c>
      <c r="L12" s="60"/>
      <c r="M12" s="60">
        <v>1302206</v>
      </c>
      <c r="N12" s="60">
        <v>2202999</v>
      </c>
      <c r="O12" s="60"/>
      <c r="P12" s="60"/>
      <c r="Q12" s="60"/>
      <c r="R12" s="60"/>
      <c r="S12" s="60"/>
      <c r="T12" s="60"/>
      <c r="U12" s="60"/>
      <c r="V12" s="60"/>
      <c r="W12" s="60">
        <v>3360188</v>
      </c>
      <c r="X12" s="60">
        <v>3900000</v>
      </c>
      <c r="Y12" s="60">
        <v>-539812</v>
      </c>
      <c r="Z12" s="140">
        <v>-13.84</v>
      </c>
      <c r="AA12" s="155">
        <v>5200000</v>
      </c>
    </row>
    <row r="13" spans="1:27" ht="12.75">
      <c r="A13" s="298" t="s">
        <v>212</v>
      </c>
      <c r="B13" s="136"/>
      <c r="C13" s="273">
        <v>36000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97144</v>
      </c>
      <c r="D15" s="156"/>
      <c r="E15" s="60">
        <v>2870000</v>
      </c>
      <c r="F15" s="60">
        <v>770000</v>
      </c>
      <c r="G15" s="60"/>
      <c r="H15" s="60">
        <v>948</v>
      </c>
      <c r="I15" s="60">
        <v>134827</v>
      </c>
      <c r="J15" s="60">
        <v>135775</v>
      </c>
      <c r="K15" s="60"/>
      <c r="L15" s="60">
        <v>9603</v>
      </c>
      <c r="M15" s="60">
        <v>9253</v>
      </c>
      <c r="N15" s="60">
        <v>18856</v>
      </c>
      <c r="O15" s="60"/>
      <c r="P15" s="60">
        <v>93083</v>
      </c>
      <c r="Q15" s="60">
        <v>31643</v>
      </c>
      <c r="R15" s="60">
        <v>124726</v>
      </c>
      <c r="S15" s="60"/>
      <c r="T15" s="60"/>
      <c r="U15" s="60"/>
      <c r="V15" s="60"/>
      <c r="W15" s="60">
        <v>279357</v>
      </c>
      <c r="X15" s="60">
        <v>577500</v>
      </c>
      <c r="Y15" s="60">
        <v>-298143</v>
      </c>
      <c r="Z15" s="140">
        <v>-51.63</v>
      </c>
      <c r="AA15" s="155">
        <v>770000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35106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3109249</v>
      </c>
      <c r="D36" s="156">
        <f t="shared" si="4"/>
        <v>0</v>
      </c>
      <c r="E36" s="60">
        <f t="shared" si="4"/>
        <v>5644250</v>
      </c>
      <c r="F36" s="60">
        <f t="shared" si="4"/>
        <v>5644250</v>
      </c>
      <c r="G36" s="60">
        <f t="shared" si="4"/>
        <v>0</v>
      </c>
      <c r="H36" s="60">
        <f t="shared" si="4"/>
        <v>152398</v>
      </c>
      <c r="I36" s="60">
        <f t="shared" si="4"/>
        <v>0</v>
      </c>
      <c r="J36" s="60">
        <f t="shared" si="4"/>
        <v>152398</v>
      </c>
      <c r="K36" s="60">
        <f t="shared" si="4"/>
        <v>181260</v>
      </c>
      <c r="L36" s="60">
        <f t="shared" si="4"/>
        <v>0</v>
      </c>
      <c r="M36" s="60">
        <f t="shared" si="4"/>
        <v>878607</v>
      </c>
      <c r="N36" s="60">
        <f t="shared" si="4"/>
        <v>1059867</v>
      </c>
      <c r="O36" s="60">
        <f t="shared" si="4"/>
        <v>0</v>
      </c>
      <c r="P36" s="60">
        <f t="shared" si="4"/>
        <v>0</v>
      </c>
      <c r="Q36" s="60">
        <f t="shared" si="4"/>
        <v>2245519</v>
      </c>
      <c r="R36" s="60">
        <f t="shared" si="4"/>
        <v>2245519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3457784</v>
      </c>
      <c r="X36" s="60">
        <f t="shared" si="4"/>
        <v>4233188</v>
      </c>
      <c r="Y36" s="60">
        <f t="shared" si="4"/>
        <v>-775404</v>
      </c>
      <c r="Z36" s="140">
        <f aca="true" t="shared" si="5" ref="Z36:Z49">+IF(X36&lt;&gt;0,+(Y36/X36)*100,0)</f>
        <v>-18.317258765734003</v>
      </c>
      <c r="AA36" s="155">
        <f>AA6+AA21</f>
        <v>5644250</v>
      </c>
    </row>
    <row r="37" spans="1:27" ht="12.75">
      <c r="A37" s="291" t="s">
        <v>206</v>
      </c>
      <c r="B37" s="142"/>
      <c r="C37" s="62">
        <f t="shared" si="4"/>
        <v>2673168</v>
      </c>
      <c r="D37" s="156">
        <f t="shared" si="4"/>
        <v>0</v>
      </c>
      <c r="E37" s="60">
        <f t="shared" si="4"/>
        <v>4000000</v>
      </c>
      <c r="F37" s="60">
        <f t="shared" si="4"/>
        <v>4000000</v>
      </c>
      <c r="G37" s="60">
        <f t="shared" si="4"/>
        <v>0</v>
      </c>
      <c r="H37" s="60">
        <f t="shared" si="4"/>
        <v>271360</v>
      </c>
      <c r="I37" s="60">
        <f t="shared" si="4"/>
        <v>997862</v>
      </c>
      <c r="J37" s="60">
        <f t="shared" si="4"/>
        <v>1269222</v>
      </c>
      <c r="K37" s="60">
        <f t="shared" si="4"/>
        <v>818223</v>
      </c>
      <c r="L37" s="60">
        <f t="shared" si="4"/>
        <v>0</v>
      </c>
      <c r="M37" s="60">
        <f t="shared" si="4"/>
        <v>0</v>
      </c>
      <c r="N37" s="60">
        <f t="shared" si="4"/>
        <v>818223</v>
      </c>
      <c r="O37" s="60">
        <f t="shared" si="4"/>
        <v>0</v>
      </c>
      <c r="P37" s="60">
        <f t="shared" si="4"/>
        <v>0</v>
      </c>
      <c r="Q37" s="60">
        <f t="shared" si="4"/>
        <v>633101</v>
      </c>
      <c r="R37" s="60">
        <f t="shared" si="4"/>
        <v>633101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2720546</v>
      </c>
      <c r="X37" s="60">
        <f t="shared" si="4"/>
        <v>3000000</v>
      </c>
      <c r="Y37" s="60">
        <f t="shared" si="4"/>
        <v>-279454</v>
      </c>
      <c r="Z37" s="140">
        <f t="shared" si="5"/>
        <v>-9.315133333333334</v>
      </c>
      <c r="AA37" s="155">
        <f>AA7+AA22</f>
        <v>4000000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5782417</v>
      </c>
      <c r="D41" s="294">
        <f t="shared" si="6"/>
        <v>0</v>
      </c>
      <c r="E41" s="295">
        <f t="shared" si="6"/>
        <v>9644250</v>
      </c>
      <c r="F41" s="295">
        <f t="shared" si="6"/>
        <v>9644250</v>
      </c>
      <c r="G41" s="295">
        <f t="shared" si="6"/>
        <v>0</v>
      </c>
      <c r="H41" s="295">
        <f t="shared" si="6"/>
        <v>423758</v>
      </c>
      <c r="I41" s="295">
        <f t="shared" si="6"/>
        <v>997862</v>
      </c>
      <c r="J41" s="295">
        <f t="shared" si="6"/>
        <v>1421620</v>
      </c>
      <c r="K41" s="295">
        <f t="shared" si="6"/>
        <v>999483</v>
      </c>
      <c r="L41" s="295">
        <f t="shared" si="6"/>
        <v>0</v>
      </c>
      <c r="M41" s="295">
        <f t="shared" si="6"/>
        <v>878607</v>
      </c>
      <c r="N41" s="295">
        <f t="shared" si="6"/>
        <v>1878090</v>
      </c>
      <c r="O41" s="295">
        <f t="shared" si="6"/>
        <v>0</v>
      </c>
      <c r="P41" s="295">
        <f t="shared" si="6"/>
        <v>0</v>
      </c>
      <c r="Q41" s="295">
        <f t="shared" si="6"/>
        <v>2878620</v>
      </c>
      <c r="R41" s="295">
        <f t="shared" si="6"/>
        <v>2878620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6178330</v>
      </c>
      <c r="X41" s="295">
        <f t="shared" si="6"/>
        <v>7233188</v>
      </c>
      <c r="Y41" s="295">
        <f t="shared" si="6"/>
        <v>-1054858</v>
      </c>
      <c r="Z41" s="296">
        <f t="shared" si="5"/>
        <v>-14.583583338356476</v>
      </c>
      <c r="AA41" s="297">
        <f>SUM(AA36:AA40)</f>
        <v>9644250</v>
      </c>
    </row>
    <row r="42" spans="1:27" ht="12.75">
      <c r="A42" s="298" t="s">
        <v>211</v>
      </c>
      <c r="B42" s="136"/>
      <c r="C42" s="95">
        <f aca="true" t="shared" si="7" ref="C42:Y48">C12+C27</f>
        <v>7690366</v>
      </c>
      <c r="D42" s="129">
        <f t="shared" si="7"/>
        <v>0</v>
      </c>
      <c r="E42" s="54">
        <f t="shared" si="7"/>
        <v>5200000</v>
      </c>
      <c r="F42" s="54">
        <f t="shared" si="7"/>
        <v>5200000</v>
      </c>
      <c r="G42" s="54">
        <f t="shared" si="7"/>
        <v>0</v>
      </c>
      <c r="H42" s="54">
        <f t="shared" si="7"/>
        <v>478843</v>
      </c>
      <c r="I42" s="54">
        <f t="shared" si="7"/>
        <v>678346</v>
      </c>
      <c r="J42" s="54">
        <f t="shared" si="7"/>
        <v>1157189</v>
      </c>
      <c r="K42" s="54">
        <f t="shared" si="7"/>
        <v>900793</v>
      </c>
      <c r="L42" s="54">
        <f t="shared" si="7"/>
        <v>0</v>
      </c>
      <c r="M42" s="54">
        <f t="shared" si="7"/>
        <v>1302206</v>
      </c>
      <c r="N42" s="54">
        <f t="shared" si="7"/>
        <v>2202999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3360188</v>
      </c>
      <c r="X42" s="54">
        <f t="shared" si="7"/>
        <v>3900000</v>
      </c>
      <c r="Y42" s="54">
        <f t="shared" si="7"/>
        <v>-539812</v>
      </c>
      <c r="Z42" s="184">
        <f t="shared" si="5"/>
        <v>-13.841333333333333</v>
      </c>
      <c r="AA42" s="130">
        <f aca="true" t="shared" si="8" ref="AA42:AA48">AA12+AA27</f>
        <v>5200000</v>
      </c>
    </row>
    <row r="43" spans="1:27" ht="12.75">
      <c r="A43" s="298" t="s">
        <v>212</v>
      </c>
      <c r="B43" s="136"/>
      <c r="C43" s="303">
        <f t="shared" si="7"/>
        <v>36000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97144</v>
      </c>
      <c r="D45" s="129">
        <f t="shared" si="7"/>
        <v>0</v>
      </c>
      <c r="E45" s="54">
        <f t="shared" si="7"/>
        <v>2870000</v>
      </c>
      <c r="F45" s="54">
        <f t="shared" si="7"/>
        <v>770000</v>
      </c>
      <c r="G45" s="54">
        <f t="shared" si="7"/>
        <v>0</v>
      </c>
      <c r="H45" s="54">
        <f t="shared" si="7"/>
        <v>948</v>
      </c>
      <c r="I45" s="54">
        <f t="shared" si="7"/>
        <v>134827</v>
      </c>
      <c r="J45" s="54">
        <f t="shared" si="7"/>
        <v>135775</v>
      </c>
      <c r="K45" s="54">
        <f t="shared" si="7"/>
        <v>0</v>
      </c>
      <c r="L45" s="54">
        <f t="shared" si="7"/>
        <v>9603</v>
      </c>
      <c r="M45" s="54">
        <f t="shared" si="7"/>
        <v>9253</v>
      </c>
      <c r="N45" s="54">
        <f t="shared" si="7"/>
        <v>18856</v>
      </c>
      <c r="O45" s="54">
        <f t="shared" si="7"/>
        <v>0</v>
      </c>
      <c r="P45" s="54">
        <f t="shared" si="7"/>
        <v>93083</v>
      </c>
      <c r="Q45" s="54">
        <f t="shared" si="7"/>
        <v>31643</v>
      </c>
      <c r="R45" s="54">
        <f t="shared" si="7"/>
        <v>124726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279357</v>
      </c>
      <c r="X45" s="54">
        <f t="shared" si="7"/>
        <v>577500</v>
      </c>
      <c r="Y45" s="54">
        <f t="shared" si="7"/>
        <v>-298143</v>
      </c>
      <c r="Z45" s="184">
        <f t="shared" si="5"/>
        <v>-51.62649350649351</v>
      </c>
      <c r="AA45" s="130">
        <f t="shared" si="8"/>
        <v>770000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35106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13641033</v>
      </c>
      <c r="D49" s="218">
        <f t="shared" si="9"/>
        <v>0</v>
      </c>
      <c r="E49" s="220">
        <f t="shared" si="9"/>
        <v>17714250</v>
      </c>
      <c r="F49" s="220">
        <f t="shared" si="9"/>
        <v>15614250</v>
      </c>
      <c r="G49" s="220">
        <f t="shared" si="9"/>
        <v>0</v>
      </c>
      <c r="H49" s="220">
        <f t="shared" si="9"/>
        <v>903549</v>
      </c>
      <c r="I49" s="220">
        <f t="shared" si="9"/>
        <v>1811035</v>
      </c>
      <c r="J49" s="220">
        <f t="shared" si="9"/>
        <v>2714584</v>
      </c>
      <c r="K49" s="220">
        <f t="shared" si="9"/>
        <v>1900276</v>
      </c>
      <c r="L49" s="220">
        <f t="shared" si="9"/>
        <v>9603</v>
      </c>
      <c r="M49" s="220">
        <f t="shared" si="9"/>
        <v>2190066</v>
      </c>
      <c r="N49" s="220">
        <f t="shared" si="9"/>
        <v>4099945</v>
      </c>
      <c r="O49" s="220">
        <f t="shared" si="9"/>
        <v>0</v>
      </c>
      <c r="P49" s="220">
        <f t="shared" si="9"/>
        <v>93083</v>
      </c>
      <c r="Q49" s="220">
        <f t="shared" si="9"/>
        <v>2910263</v>
      </c>
      <c r="R49" s="220">
        <f t="shared" si="9"/>
        <v>3003346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9817875</v>
      </c>
      <c r="X49" s="220">
        <f t="shared" si="9"/>
        <v>11710688</v>
      </c>
      <c r="Y49" s="220">
        <f t="shared" si="9"/>
        <v>-1892813</v>
      </c>
      <c r="Z49" s="221">
        <f t="shared" si="5"/>
        <v>-16.163123806218728</v>
      </c>
      <c r="AA49" s="222">
        <f>SUM(AA41:AA48)</f>
        <v>15614250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1356500</v>
      </c>
      <c r="D51" s="129">
        <f t="shared" si="10"/>
        <v>0</v>
      </c>
      <c r="E51" s="54">
        <f t="shared" si="10"/>
        <v>3445000</v>
      </c>
      <c r="F51" s="54">
        <f t="shared" si="10"/>
        <v>3505000</v>
      </c>
      <c r="G51" s="54">
        <f t="shared" si="10"/>
        <v>85801</v>
      </c>
      <c r="H51" s="54">
        <f t="shared" si="10"/>
        <v>159521</v>
      </c>
      <c r="I51" s="54">
        <f t="shared" si="10"/>
        <v>48558</v>
      </c>
      <c r="J51" s="54">
        <f t="shared" si="10"/>
        <v>293880</v>
      </c>
      <c r="K51" s="54">
        <f t="shared" si="10"/>
        <v>94438</v>
      </c>
      <c r="L51" s="54">
        <f t="shared" si="10"/>
        <v>289011</v>
      </c>
      <c r="M51" s="54">
        <f t="shared" si="10"/>
        <v>425514</v>
      </c>
      <c r="N51" s="54">
        <f t="shared" si="10"/>
        <v>808963</v>
      </c>
      <c r="O51" s="54">
        <f t="shared" si="10"/>
        <v>201506</v>
      </c>
      <c r="P51" s="54">
        <f t="shared" si="10"/>
        <v>266625</v>
      </c>
      <c r="Q51" s="54">
        <f t="shared" si="10"/>
        <v>103881</v>
      </c>
      <c r="R51" s="54">
        <f t="shared" si="10"/>
        <v>572012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1674855</v>
      </c>
      <c r="X51" s="54">
        <f t="shared" si="10"/>
        <v>2628750</v>
      </c>
      <c r="Y51" s="54">
        <f t="shared" si="10"/>
        <v>-953895</v>
      </c>
      <c r="Z51" s="184">
        <f>+IF(X51&lt;&gt;0,+(Y51/X51)*100,0)</f>
        <v>-36.287018544935805</v>
      </c>
      <c r="AA51" s="130">
        <f>SUM(AA57:AA61)</f>
        <v>3505000</v>
      </c>
    </row>
    <row r="52" spans="1:27" ht="12.75">
      <c r="A52" s="310" t="s">
        <v>205</v>
      </c>
      <c r="B52" s="142"/>
      <c r="C52" s="62">
        <v>273701</v>
      </c>
      <c r="D52" s="156"/>
      <c r="E52" s="60">
        <v>1000000</v>
      </c>
      <c r="F52" s="60">
        <v>600000</v>
      </c>
      <c r="G52" s="60"/>
      <c r="H52" s="60">
        <v>40753</v>
      </c>
      <c r="I52" s="60">
        <v>29266</v>
      </c>
      <c r="J52" s="60">
        <v>70019</v>
      </c>
      <c r="K52" s="60"/>
      <c r="L52" s="60">
        <v>265208</v>
      </c>
      <c r="M52" s="60">
        <v>35400</v>
      </c>
      <c r="N52" s="60">
        <v>300608</v>
      </c>
      <c r="O52" s="60"/>
      <c r="P52" s="60">
        <v>98000</v>
      </c>
      <c r="Q52" s="60">
        <v>650</v>
      </c>
      <c r="R52" s="60">
        <v>98650</v>
      </c>
      <c r="S52" s="60"/>
      <c r="T52" s="60"/>
      <c r="U52" s="60"/>
      <c r="V52" s="60"/>
      <c r="W52" s="60">
        <v>469277</v>
      </c>
      <c r="X52" s="60">
        <v>450000</v>
      </c>
      <c r="Y52" s="60">
        <v>19277</v>
      </c>
      <c r="Z52" s="140">
        <v>4.28</v>
      </c>
      <c r="AA52" s="155">
        <v>600000</v>
      </c>
    </row>
    <row r="53" spans="1:27" ht="12.75">
      <c r="A53" s="310" t="s">
        <v>206</v>
      </c>
      <c r="B53" s="142"/>
      <c r="C53" s="62">
        <v>225831</v>
      </c>
      <c r="D53" s="156"/>
      <c r="E53" s="60">
        <v>230000</v>
      </c>
      <c r="F53" s="60">
        <v>785000</v>
      </c>
      <c r="G53" s="60">
        <v>333</v>
      </c>
      <c r="H53" s="60">
        <v>323</v>
      </c>
      <c r="I53" s="60">
        <v>647</v>
      </c>
      <c r="J53" s="60">
        <v>1303</v>
      </c>
      <c r="K53" s="60"/>
      <c r="L53" s="60">
        <v>9385</v>
      </c>
      <c r="M53" s="60">
        <v>317416</v>
      </c>
      <c r="N53" s="60">
        <v>326801</v>
      </c>
      <c r="O53" s="60"/>
      <c r="P53" s="60"/>
      <c r="Q53" s="60">
        <v>12293</v>
      </c>
      <c r="R53" s="60">
        <v>12293</v>
      </c>
      <c r="S53" s="60"/>
      <c r="T53" s="60"/>
      <c r="U53" s="60"/>
      <c r="V53" s="60"/>
      <c r="W53" s="60">
        <v>340397</v>
      </c>
      <c r="X53" s="60">
        <v>588750</v>
      </c>
      <c r="Y53" s="60">
        <v>-248353</v>
      </c>
      <c r="Z53" s="140">
        <v>-42.18</v>
      </c>
      <c r="AA53" s="155">
        <v>785000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14000</v>
      </c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>
        <v>22750</v>
      </c>
      <c r="P55" s="60"/>
      <c r="Q55" s="60"/>
      <c r="R55" s="60">
        <v>22750</v>
      </c>
      <c r="S55" s="60"/>
      <c r="T55" s="60"/>
      <c r="U55" s="60"/>
      <c r="V55" s="60"/>
      <c r="W55" s="60">
        <v>22750</v>
      </c>
      <c r="X55" s="60"/>
      <c r="Y55" s="60">
        <v>22750</v>
      </c>
      <c r="Z55" s="140"/>
      <c r="AA55" s="155"/>
    </row>
    <row r="56" spans="1:27" ht="12.75">
      <c r="A56" s="310" t="s">
        <v>209</v>
      </c>
      <c r="B56" s="142"/>
      <c r="C56" s="62">
        <v>138648</v>
      </c>
      <c r="D56" s="156"/>
      <c r="E56" s="60">
        <v>1200000</v>
      </c>
      <c r="F56" s="60">
        <v>300000</v>
      </c>
      <c r="G56" s="60"/>
      <c r="H56" s="60"/>
      <c r="I56" s="60"/>
      <c r="J56" s="60"/>
      <c r="K56" s="60"/>
      <c r="L56" s="60"/>
      <c r="M56" s="60"/>
      <c r="N56" s="60"/>
      <c r="O56" s="60">
        <v>62800</v>
      </c>
      <c r="P56" s="60"/>
      <c r="Q56" s="60">
        <v>68504</v>
      </c>
      <c r="R56" s="60">
        <v>131304</v>
      </c>
      <c r="S56" s="60"/>
      <c r="T56" s="60"/>
      <c r="U56" s="60"/>
      <c r="V56" s="60"/>
      <c r="W56" s="60">
        <v>131304</v>
      </c>
      <c r="X56" s="60">
        <v>225000</v>
      </c>
      <c r="Y56" s="60">
        <v>-93696</v>
      </c>
      <c r="Z56" s="140">
        <v>-41.64</v>
      </c>
      <c r="AA56" s="155">
        <v>300000</v>
      </c>
    </row>
    <row r="57" spans="1:27" ht="12.75">
      <c r="A57" s="138" t="s">
        <v>210</v>
      </c>
      <c r="B57" s="142"/>
      <c r="C57" s="293">
        <f aca="true" t="shared" si="11" ref="C57:Y57">SUM(C52:C56)</f>
        <v>652180</v>
      </c>
      <c r="D57" s="294">
        <f t="shared" si="11"/>
        <v>0</v>
      </c>
      <c r="E57" s="295">
        <f t="shared" si="11"/>
        <v>2430000</v>
      </c>
      <c r="F57" s="295">
        <f t="shared" si="11"/>
        <v>1685000</v>
      </c>
      <c r="G57" s="295">
        <f t="shared" si="11"/>
        <v>333</v>
      </c>
      <c r="H57" s="295">
        <f t="shared" si="11"/>
        <v>41076</v>
      </c>
      <c r="I57" s="295">
        <f t="shared" si="11"/>
        <v>29913</v>
      </c>
      <c r="J57" s="295">
        <f t="shared" si="11"/>
        <v>71322</v>
      </c>
      <c r="K57" s="295">
        <f t="shared" si="11"/>
        <v>0</v>
      </c>
      <c r="L57" s="295">
        <f t="shared" si="11"/>
        <v>274593</v>
      </c>
      <c r="M57" s="295">
        <f t="shared" si="11"/>
        <v>352816</v>
      </c>
      <c r="N57" s="295">
        <f t="shared" si="11"/>
        <v>627409</v>
      </c>
      <c r="O57" s="295">
        <f t="shared" si="11"/>
        <v>85550</v>
      </c>
      <c r="P57" s="295">
        <f t="shared" si="11"/>
        <v>98000</v>
      </c>
      <c r="Q57" s="295">
        <f t="shared" si="11"/>
        <v>81447</v>
      </c>
      <c r="R57" s="295">
        <f t="shared" si="11"/>
        <v>264997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963728</v>
      </c>
      <c r="X57" s="295">
        <f t="shared" si="11"/>
        <v>1263750</v>
      </c>
      <c r="Y57" s="295">
        <f t="shared" si="11"/>
        <v>-300022</v>
      </c>
      <c r="Z57" s="296">
        <f>+IF(X57&lt;&gt;0,+(Y57/X57)*100,0)</f>
        <v>-23.74061325420376</v>
      </c>
      <c r="AA57" s="297">
        <f>SUM(AA52:AA56)</f>
        <v>1685000</v>
      </c>
    </row>
    <row r="58" spans="1:27" ht="12.75">
      <c r="A58" s="311" t="s">
        <v>211</v>
      </c>
      <c r="B58" s="136"/>
      <c r="C58" s="62">
        <v>17925</v>
      </c>
      <c r="D58" s="156"/>
      <c r="E58" s="60"/>
      <c r="F58" s="60">
        <v>550000</v>
      </c>
      <c r="G58" s="60">
        <v>73884</v>
      </c>
      <c r="H58" s="60">
        <v>13386</v>
      </c>
      <c r="I58" s="60"/>
      <c r="J58" s="60">
        <v>87270</v>
      </c>
      <c r="K58" s="60">
        <v>8728</v>
      </c>
      <c r="L58" s="60">
        <v>682</v>
      </c>
      <c r="M58" s="60">
        <v>7239</v>
      </c>
      <c r="N58" s="60">
        <v>16649</v>
      </c>
      <c r="O58" s="60">
        <v>24661</v>
      </c>
      <c r="P58" s="60">
        <v>26194</v>
      </c>
      <c r="Q58" s="60">
        <v>16222</v>
      </c>
      <c r="R58" s="60">
        <v>67077</v>
      </c>
      <c r="S58" s="60"/>
      <c r="T58" s="60"/>
      <c r="U58" s="60"/>
      <c r="V58" s="60"/>
      <c r="W58" s="60">
        <v>170996</v>
      </c>
      <c r="X58" s="60">
        <v>412500</v>
      </c>
      <c r="Y58" s="60">
        <v>-241504</v>
      </c>
      <c r="Z58" s="140">
        <v>-58.55</v>
      </c>
      <c r="AA58" s="155">
        <v>550000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686395</v>
      </c>
      <c r="D61" s="156"/>
      <c r="E61" s="60">
        <v>1015000</v>
      </c>
      <c r="F61" s="60">
        <v>1270000</v>
      </c>
      <c r="G61" s="60">
        <v>11584</v>
      </c>
      <c r="H61" s="60">
        <v>105059</v>
      </c>
      <c r="I61" s="60">
        <v>18645</v>
      </c>
      <c r="J61" s="60">
        <v>135288</v>
      </c>
      <c r="K61" s="60">
        <v>85710</v>
      </c>
      <c r="L61" s="60">
        <v>13736</v>
      </c>
      <c r="M61" s="60">
        <v>65459</v>
      </c>
      <c r="N61" s="60">
        <v>164905</v>
      </c>
      <c r="O61" s="60">
        <v>91295</v>
      </c>
      <c r="P61" s="60">
        <v>142431</v>
      </c>
      <c r="Q61" s="60">
        <v>6212</v>
      </c>
      <c r="R61" s="60">
        <v>239938</v>
      </c>
      <c r="S61" s="60"/>
      <c r="T61" s="60"/>
      <c r="U61" s="60"/>
      <c r="V61" s="60"/>
      <c r="W61" s="60">
        <v>540131</v>
      </c>
      <c r="X61" s="60">
        <v>952500</v>
      </c>
      <c r="Y61" s="60">
        <v>-412369</v>
      </c>
      <c r="Z61" s="140">
        <v>-43.29</v>
      </c>
      <c r="AA61" s="155">
        <v>1270000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>
        <v>3505000</v>
      </c>
      <c r="E68" s="60">
        <v>3445000</v>
      </c>
      <c r="F68" s="60">
        <v>3505000</v>
      </c>
      <c r="G68" s="60">
        <v>85801</v>
      </c>
      <c r="H68" s="60">
        <v>159521</v>
      </c>
      <c r="I68" s="60">
        <v>48558</v>
      </c>
      <c r="J68" s="60">
        <v>293880</v>
      </c>
      <c r="K68" s="60">
        <v>94439</v>
      </c>
      <c r="L68" s="60">
        <v>289011</v>
      </c>
      <c r="M68" s="60">
        <v>425514</v>
      </c>
      <c r="N68" s="60">
        <v>808964</v>
      </c>
      <c r="O68" s="60">
        <v>201506</v>
      </c>
      <c r="P68" s="60">
        <v>266625</v>
      </c>
      <c r="Q68" s="60">
        <v>103882</v>
      </c>
      <c r="R68" s="60">
        <v>572013</v>
      </c>
      <c r="S68" s="60"/>
      <c r="T68" s="60"/>
      <c r="U68" s="60"/>
      <c r="V68" s="60"/>
      <c r="W68" s="60">
        <v>1674857</v>
      </c>
      <c r="X68" s="60">
        <v>2628750</v>
      </c>
      <c r="Y68" s="60">
        <v>-953893</v>
      </c>
      <c r="Z68" s="140">
        <v>-36.29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3505000</v>
      </c>
      <c r="E69" s="220">
        <f t="shared" si="12"/>
        <v>3445000</v>
      </c>
      <c r="F69" s="220">
        <f t="shared" si="12"/>
        <v>3505000</v>
      </c>
      <c r="G69" s="220">
        <f t="shared" si="12"/>
        <v>85801</v>
      </c>
      <c r="H69" s="220">
        <f t="shared" si="12"/>
        <v>159521</v>
      </c>
      <c r="I69" s="220">
        <f t="shared" si="12"/>
        <v>48558</v>
      </c>
      <c r="J69" s="220">
        <f t="shared" si="12"/>
        <v>293880</v>
      </c>
      <c r="K69" s="220">
        <f t="shared" si="12"/>
        <v>94439</v>
      </c>
      <c r="L69" s="220">
        <f t="shared" si="12"/>
        <v>289011</v>
      </c>
      <c r="M69" s="220">
        <f t="shared" si="12"/>
        <v>425514</v>
      </c>
      <c r="N69" s="220">
        <f t="shared" si="12"/>
        <v>808964</v>
      </c>
      <c r="O69" s="220">
        <f t="shared" si="12"/>
        <v>201506</v>
      </c>
      <c r="P69" s="220">
        <f t="shared" si="12"/>
        <v>266625</v>
      </c>
      <c r="Q69" s="220">
        <f t="shared" si="12"/>
        <v>103882</v>
      </c>
      <c r="R69" s="220">
        <f t="shared" si="12"/>
        <v>572013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1674857</v>
      </c>
      <c r="X69" s="220">
        <f t="shared" si="12"/>
        <v>2628750</v>
      </c>
      <c r="Y69" s="220">
        <f t="shared" si="12"/>
        <v>-953893</v>
      </c>
      <c r="Z69" s="221">
        <f>+IF(X69&lt;&gt;0,+(Y69/X69)*100,0)</f>
        <v>-36.28694246314789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5782417</v>
      </c>
      <c r="D5" s="357">
        <f t="shared" si="0"/>
        <v>0</v>
      </c>
      <c r="E5" s="356">
        <f t="shared" si="0"/>
        <v>9644250</v>
      </c>
      <c r="F5" s="358">
        <f t="shared" si="0"/>
        <v>9644250</v>
      </c>
      <c r="G5" s="358">
        <f t="shared" si="0"/>
        <v>0</v>
      </c>
      <c r="H5" s="356">
        <f t="shared" si="0"/>
        <v>423758</v>
      </c>
      <c r="I5" s="356">
        <f t="shared" si="0"/>
        <v>997862</v>
      </c>
      <c r="J5" s="358">
        <f t="shared" si="0"/>
        <v>1421620</v>
      </c>
      <c r="K5" s="358">
        <f t="shared" si="0"/>
        <v>999483</v>
      </c>
      <c r="L5" s="356">
        <f t="shared" si="0"/>
        <v>0</v>
      </c>
      <c r="M5" s="356">
        <f t="shared" si="0"/>
        <v>878607</v>
      </c>
      <c r="N5" s="358">
        <f t="shared" si="0"/>
        <v>1878090</v>
      </c>
      <c r="O5" s="358">
        <f t="shared" si="0"/>
        <v>0</v>
      </c>
      <c r="P5" s="356">
        <f t="shared" si="0"/>
        <v>0</v>
      </c>
      <c r="Q5" s="356">
        <f t="shared" si="0"/>
        <v>2878620</v>
      </c>
      <c r="R5" s="358">
        <f t="shared" si="0"/>
        <v>2878620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6178330</v>
      </c>
      <c r="X5" s="356">
        <f t="shared" si="0"/>
        <v>7233188</v>
      </c>
      <c r="Y5" s="358">
        <f t="shared" si="0"/>
        <v>-1054858</v>
      </c>
      <c r="Z5" s="359">
        <f>+IF(X5&lt;&gt;0,+(Y5/X5)*100,0)</f>
        <v>-14.583583338356476</v>
      </c>
      <c r="AA5" s="360">
        <f>+AA6+AA8+AA11+AA13+AA15</f>
        <v>9644250</v>
      </c>
    </row>
    <row r="6" spans="1:27" ht="12.75">
      <c r="A6" s="361" t="s">
        <v>205</v>
      </c>
      <c r="B6" s="142"/>
      <c r="C6" s="60">
        <f>+C7</f>
        <v>3109249</v>
      </c>
      <c r="D6" s="340">
        <f aca="true" t="shared" si="1" ref="D6:AA6">+D7</f>
        <v>0</v>
      </c>
      <c r="E6" s="60">
        <f t="shared" si="1"/>
        <v>5644250</v>
      </c>
      <c r="F6" s="59">
        <f t="shared" si="1"/>
        <v>5644250</v>
      </c>
      <c r="G6" s="59">
        <f t="shared" si="1"/>
        <v>0</v>
      </c>
      <c r="H6" s="60">
        <f t="shared" si="1"/>
        <v>152398</v>
      </c>
      <c r="I6" s="60">
        <f t="shared" si="1"/>
        <v>0</v>
      </c>
      <c r="J6" s="59">
        <f t="shared" si="1"/>
        <v>152398</v>
      </c>
      <c r="K6" s="59">
        <f t="shared" si="1"/>
        <v>181260</v>
      </c>
      <c r="L6" s="60">
        <f t="shared" si="1"/>
        <v>0</v>
      </c>
      <c r="M6" s="60">
        <f t="shared" si="1"/>
        <v>878607</v>
      </c>
      <c r="N6" s="59">
        <f t="shared" si="1"/>
        <v>1059867</v>
      </c>
      <c r="O6" s="59">
        <f t="shared" si="1"/>
        <v>0</v>
      </c>
      <c r="P6" s="60">
        <f t="shared" si="1"/>
        <v>0</v>
      </c>
      <c r="Q6" s="60">
        <f t="shared" si="1"/>
        <v>2245519</v>
      </c>
      <c r="R6" s="59">
        <f t="shared" si="1"/>
        <v>2245519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3457784</v>
      </c>
      <c r="X6" s="60">
        <f t="shared" si="1"/>
        <v>4233188</v>
      </c>
      <c r="Y6" s="59">
        <f t="shared" si="1"/>
        <v>-775404</v>
      </c>
      <c r="Z6" s="61">
        <f>+IF(X6&lt;&gt;0,+(Y6/X6)*100,0)</f>
        <v>-18.317258765734003</v>
      </c>
      <c r="AA6" s="62">
        <f t="shared" si="1"/>
        <v>5644250</v>
      </c>
    </row>
    <row r="7" spans="1:27" ht="12.75">
      <c r="A7" s="291" t="s">
        <v>229</v>
      </c>
      <c r="B7" s="142"/>
      <c r="C7" s="60">
        <v>3109249</v>
      </c>
      <c r="D7" s="340"/>
      <c r="E7" s="60">
        <v>5644250</v>
      </c>
      <c r="F7" s="59">
        <v>5644250</v>
      </c>
      <c r="G7" s="59"/>
      <c r="H7" s="60">
        <v>152398</v>
      </c>
      <c r="I7" s="60"/>
      <c r="J7" s="59">
        <v>152398</v>
      </c>
      <c r="K7" s="59">
        <v>181260</v>
      </c>
      <c r="L7" s="60"/>
      <c r="M7" s="60">
        <v>878607</v>
      </c>
      <c r="N7" s="59">
        <v>1059867</v>
      </c>
      <c r="O7" s="59"/>
      <c r="P7" s="60"/>
      <c r="Q7" s="60">
        <v>2245519</v>
      </c>
      <c r="R7" s="59">
        <v>2245519</v>
      </c>
      <c r="S7" s="59"/>
      <c r="T7" s="60"/>
      <c r="U7" s="60"/>
      <c r="V7" s="59"/>
      <c r="W7" s="59">
        <v>3457784</v>
      </c>
      <c r="X7" s="60">
        <v>4233188</v>
      </c>
      <c r="Y7" s="59">
        <v>-775404</v>
      </c>
      <c r="Z7" s="61">
        <v>-18.32</v>
      </c>
      <c r="AA7" s="62">
        <v>5644250</v>
      </c>
    </row>
    <row r="8" spans="1:27" ht="12.75">
      <c r="A8" s="361" t="s">
        <v>206</v>
      </c>
      <c r="B8" s="142"/>
      <c r="C8" s="60">
        <f aca="true" t="shared" si="2" ref="C8:Y8">SUM(C9:C10)</f>
        <v>2673168</v>
      </c>
      <c r="D8" s="340">
        <f t="shared" si="2"/>
        <v>0</v>
      </c>
      <c r="E8" s="60">
        <f t="shared" si="2"/>
        <v>4000000</v>
      </c>
      <c r="F8" s="59">
        <f t="shared" si="2"/>
        <v>4000000</v>
      </c>
      <c r="G8" s="59">
        <f t="shared" si="2"/>
        <v>0</v>
      </c>
      <c r="H8" s="60">
        <f t="shared" si="2"/>
        <v>271360</v>
      </c>
      <c r="I8" s="60">
        <f t="shared" si="2"/>
        <v>997862</v>
      </c>
      <c r="J8" s="59">
        <f t="shared" si="2"/>
        <v>1269222</v>
      </c>
      <c r="K8" s="59">
        <f t="shared" si="2"/>
        <v>818223</v>
      </c>
      <c r="L8" s="60">
        <f t="shared" si="2"/>
        <v>0</v>
      </c>
      <c r="M8" s="60">
        <f t="shared" si="2"/>
        <v>0</v>
      </c>
      <c r="N8" s="59">
        <f t="shared" si="2"/>
        <v>818223</v>
      </c>
      <c r="O8" s="59">
        <f t="shared" si="2"/>
        <v>0</v>
      </c>
      <c r="P8" s="60">
        <f t="shared" si="2"/>
        <v>0</v>
      </c>
      <c r="Q8" s="60">
        <f t="shared" si="2"/>
        <v>633101</v>
      </c>
      <c r="R8" s="59">
        <f t="shared" si="2"/>
        <v>633101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2720546</v>
      </c>
      <c r="X8" s="60">
        <f t="shared" si="2"/>
        <v>3000000</v>
      </c>
      <c r="Y8" s="59">
        <f t="shared" si="2"/>
        <v>-279454</v>
      </c>
      <c r="Z8" s="61">
        <f>+IF(X8&lt;&gt;0,+(Y8/X8)*100,0)</f>
        <v>-9.315133333333334</v>
      </c>
      <c r="AA8" s="62">
        <f>SUM(AA9:AA10)</f>
        <v>4000000</v>
      </c>
    </row>
    <row r="9" spans="1:27" ht="12.75">
      <c r="A9" s="291" t="s">
        <v>230</v>
      </c>
      <c r="B9" s="142"/>
      <c r="C9" s="60">
        <v>2673168</v>
      </c>
      <c r="D9" s="340"/>
      <c r="E9" s="60">
        <v>4000000</v>
      </c>
      <c r="F9" s="59">
        <v>4000000</v>
      </c>
      <c r="G9" s="59"/>
      <c r="H9" s="60">
        <v>271360</v>
      </c>
      <c r="I9" s="60">
        <v>997862</v>
      </c>
      <c r="J9" s="59">
        <v>1269222</v>
      </c>
      <c r="K9" s="59">
        <v>818223</v>
      </c>
      <c r="L9" s="60"/>
      <c r="M9" s="60"/>
      <c r="N9" s="59">
        <v>818223</v>
      </c>
      <c r="O9" s="59"/>
      <c r="P9" s="60"/>
      <c r="Q9" s="60">
        <v>633101</v>
      </c>
      <c r="R9" s="59">
        <v>633101</v>
      </c>
      <c r="S9" s="59"/>
      <c r="T9" s="60"/>
      <c r="U9" s="60"/>
      <c r="V9" s="59"/>
      <c r="W9" s="59">
        <v>2720546</v>
      </c>
      <c r="X9" s="60">
        <v>3000000</v>
      </c>
      <c r="Y9" s="59">
        <v>-279454</v>
      </c>
      <c r="Z9" s="61">
        <v>-9.32</v>
      </c>
      <c r="AA9" s="62">
        <v>4000000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7690366</v>
      </c>
      <c r="D22" s="344">
        <f t="shared" si="6"/>
        <v>0</v>
      </c>
      <c r="E22" s="343">
        <f t="shared" si="6"/>
        <v>5200000</v>
      </c>
      <c r="F22" s="345">
        <f t="shared" si="6"/>
        <v>5200000</v>
      </c>
      <c r="G22" s="345">
        <f t="shared" si="6"/>
        <v>0</v>
      </c>
      <c r="H22" s="343">
        <f t="shared" si="6"/>
        <v>478843</v>
      </c>
      <c r="I22" s="343">
        <f t="shared" si="6"/>
        <v>678346</v>
      </c>
      <c r="J22" s="345">
        <f t="shared" si="6"/>
        <v>1157189</v>
      </c>
      <c r="K22" s="345">
        <f t="shared" si="6"/>
        <v>900793</v>
      </c>
      <c r="L22" s="343">
        <f t="shared" si="6"/>
        <v>0</v>
      </c>
      <c r="M22" s="343">
        <f t="shared" si="6"/>
        <v>1302206</v>
      </c>
      <c r="N22" s="345">
        <f t="shared" si="6"/>
        <v>2202999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3360188</v>
      </c>
      <c r="X22" s="343">
        <f t="shared" si="6"/>
        <v>3900000</v>
      </c>
      <c r="Y22" s="345">
        <f t="shared" si="6"/>
        <v>-539812</v>
      </c>
      <c r="Z22" s="336">
        <f>+IF(X22&lt;&gt;0,+(Y22/X22)*100,0)</f>
        <v>-13.841333333333333</v>
      </c>
      <c r="AA22" s="350">
        <f>SUM(AA23:AA32)</f>
        <v>5200000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3139025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4028247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523094</v>
      </c>
      <c r="D27" s="340"/>
      <c r="E27" s="60">
        <v>5200000</v>
      </c>
      <c r="F27" s="59">
        <v>5200000</v>
      </c>
      <c r="G27" s="59"/>
      <c r="H27" s="60">
        <v>478843</v>
      </c>
      <c r="I27" s="60">
        <v>678346</v>
      </c>
      <c r="J27" s="59">
        <v>1157189</v>
      </c>
      <c r="K27" s="59">
        <v>900793</v>
      </c>
      <c r="L27" s="60"/>
      <c r="M27" s="60">
        <v>1302206</v>
      </c>
      <c r="N27" s="59">
        <v>2202999</v>
      </c>
      <c r="O27" s="59"/>
      <c r="P27" s="60"/>
      <c r="Q27" s="60"/>
      <c r="R27" s="59"/>
      <c r="S27" s="59"/>
      <c r="T27" s="60"/>
      <c r="U27" s="60"/>
      <c r="V27" s="59"/>
      <c r="W27" s="59">
        <v>3360188</v>
      </c>
      <c r="X27" s="60">
        <v>3900000</v>
      </c>
      <c r="Y27" s="59">
        <v>-539812</v>
      </c>
      <c r="Z27" s="61">
        <v>-13.84</v>
      </c>
      <c r="AA27" s="62">
        <v>5200000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36000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>
        <v>36000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97144</v>
      </c>
      <c r="D40" s="344">
        <f t="shared" si="9"/>
        <v>0</v>
      </c>
      <c r="E40" s="343">
        <f t="shared" si="9"/>
        <v>2870000</v>
      </c>
      <c r="F40" s="345">
        <f t="shared" si="9"/>
        <v>770000</v>
      </c>
      <c r="G40" s="345">
        <f t="shared" si="9"/>
        <v>0</v>
      </c>
      <c r="H40" s="343">
        <f t="shared" si="9"/>
        <v>948</v>
      </c>
      <c r="I40" s="343">
        <f t="shared" si="9"/>
        <v>134827</v>
      </c>
      <c r="J40" s="345">
        <f t="shared" si="9"/>
        <v>135775</v>
      </c>
      <c r="K40" s="345">
        <f t="shared" si="9"/>
        <v>0</v>
      </c>
      <c r="L40" s="343">
        <f t="shared" si="9"/>
        <v>9603</v>
      </c>
      <c r="M40" s="343">
        <f t="shared" si="9"/>
        <v>9253</v>
      </c>
      <c r="N40" s="345">
        <f t="shared" si="9"/>
        <v>18856</v>
      </c>
      <c r="O40" s="345">
        <f t="shared" si="9"/>
        <v>0</v>
      </c>
      <c r="P40" s="343">
        <f t="shared" si="9"/>
        <v>93083</v>
      </c>
      <c r="Q40" s="343">
        <f t="shared" si="9"/>
        <v>31643</v>
      </c>
      <c r="R40" s="345">
        <f t="shared" si="9"/>
        <v>124726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279357</v>
      </c>
      <c r="X40" s="343">
        <f t="shared" si="9"/>
        <v>577500</v>
      </c>
      <c r="Y40" s="345">
        <f t="shared" si="9"/>
        <v>-298143</v>
      </c>
      <c r="Z40" s="336">
        <f>+IF(X40&lt;&gt;0,+(Y40/X40)*100,0)</f>
        <v>-51.62649350649351</v>
      </c>
      <c r="AA40" s="350">
        <f>SUM(AA41:AA49)</f>
        <v>770000</v>
      </c>
    </row>
    <row r="41" spans="1:27" ht="12.75">
      <c r="A41" s="361" t="s">
        <v>248</v>
      </c>
      <c r="B41" s="142"/>
      <c r="C41" s="362"/>
      <c r="D41" s="363"/>
      <c r="E41" s="362">
        <v>600000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11188</v>
      </c>
      <c r="D43" s="369"/>
      <c r="E43" s="305">
        <v>2050000</v>
      </c>
      <c r="F43" s="370">
        <v>690000</v>
      </c>
      <c r="G43" s="370"/>
      <c r="H43" s="305">
        <v>948</v>
      </c>
      <c r="I43" s="305"/>
      <c r="J43" s="370">
        <v>948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948</v>
      </c>
      <c r="X43" s="305">
        <v>517500</v>
      </c>
      <c r="Y43" s="370">
        <v>-516552</v>
      </c>
      <c r="Z43" s="371">
        <v>-99.82</v>
      </c>
      <c r="AA43" s="303">
        <v>690000</v>
      </c>
    </row>
    <row r="44" spans="1:27" ht="12.75">
      <c r="A44" s="361" t="s">
        <v>251</v>
      </c>
      <c r="B44" s="136"/>
      <c r="C44" s="60">
        <v>85956</v>
      </c>
      <c r="D44" s="368"/>
      <c r="E44" s="54">
        <v>220000</v>
      </c>
      <c r="F44" s="53">
        <v>80000</v>
      </c>
      <c r="G44" s="53"/>
      <c r="H44" s="54"/>
      <c r="I44" s="54">
        <v>134827</v>
      </c>
      <c r="J44" s="53">
        <v>134827</v>
      </c>
      <c r="K44" s="53"/>
      <c r="L44" s="54">
        <v>9603</v>
      </c>
      <c r="M44" s="54">
        <v>9253</v>
      </c>
      <c r="N44" s="53">
        <v>18856</v>
      </c>
      <c r="O44" s="53"/>
      <c r="P44" s="54">
        <v>93083</v>
      </c>
      <c r="Q44" s="54">
        <v>31643</v>
      </c>
      <c r="R44" s="53">
        <v>124726</v>
      </c>
      <c r="S44" s="53"/>
      <c r="T44" s="54"/>
      <c r="U44" s="54"/>
      <c r="V44" s="53"/>
      <c r="W44" s="53">
        <v>278409</v>
      </c>
      <c r="X44" s="54">
        <v>60000</v>
      </c>
      <c r="Y44" s="53">
        <v>218409</v>
      </c>
      <c r="Z44" s="94">
        <v>364.02</v>
      </c>
      <c r="AA44" s="95">
        <v>80000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35106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35106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13641033</v>
      </c>
      <c r="D60" s="346">
        <f t="shared" si="14"/>
        <v>0</v>
      </c>
      <c r="E60" s="219">
        <f t="shared" si="14"/>
        <v>17714250</v>
      </c>
      <c r="F60" s="264">
        <f t="shared" si="14"/>
        <v>15614250</v>
      </c>
      <c r="G60" s="264">
        <f t="shared" si="14"/>
        <v>0</v>
      </c>
      <c r="H60" s="219">
        <f t="shared" si="14"/>
        <v>903549</v>
      </c>
      <c r="I60" s="219">
        <f t="shared" si="14"/>
        <v>1811035</v>
      </c>
      <c r="J60" s="264">
        <f t="shared" si="14"/>
        <v>2714584</v>
      </c>
      <c r="K60" s="264">
        <f t="shared" si="14"/>
        <v>1900276</v>
      </c>
      <c r="L60" s="219">
        <f t="shared" si="14"/>
        <v>9603</v>
      </c>
      <c r="M60" s="219">
        <f t="shared" si="14"/>
        <v>2190066</v>
      </c>
      <c r="N60" s="264">
        <f t="shared" si="14"/>
        <v>4099945</v>
      </c>
      <c r="O60" s="264">
        <f t="shared" si="14"/>
        <v>0</v>
      </c>
      <c r="P60" s="219">
        <f t="shared" si="14"/>
        <v>93083</v>
      </c>
      <c r="Q60" s="219">
        <f t="shared" si="14"/>
        <v>2910263</v>
      </c>
      <c r="R60" s="264">
        <f t="shared" si="14"/>
        <v>3003346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9817875</v>
      </c>
      <c r="X60" s="219">
        <f t="shared" si="14"/>
        <v>11710688</v>
      </c>
      <c r="Y60" s="264">
        <f t="shared" si="14"/>
        <v>-1892813</v>
      </c>
      <c r="Z60" s="337">
        <f>+IF(X60&lt;&gt;0,+(Y60/X60)*100,0)</f>
        <v>-16.163123806218728</v>
      </c>
      <c r="AA60" s="232">
        <f>+AA57+AA54+AA51+AA40+AA37+AA34+AA22+AA5</f>
        <v>15614250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2018-05-09T09:47:43Z</dcterms:created>
  <dcterms:modified xsi:type="dcterms:W3CDTF">2018-05-09T09:47:47Z</dcterms:modified>
  <cp:category/>
  <cp:version/>
  <cp:contentType/>
  <cp:contentStatus/>
</cp:coreProperties>
</file>