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<sst xmlns="http://schemas.openxmlformats.org/spreadsheetml/2006/main" count="857" uniqueCount="303">
  <si>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Amahlathi(EC124)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</si>
  <si>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</si>
  <si>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</si>
  <si>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</si>
  <si>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</si>
  <si>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</si>
  <si>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</si>
  <si>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</si>
  <si>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</si>
  <si>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</si>
  <si>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</si>
  <si>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</si>
  <si>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</si>
  <si>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</si>
  <si>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</si>
  <si>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</si>
  <si>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</si>
  <si>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</si>
  <si>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</si>
  <si>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</si>
  <si>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</si>
  <si>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</si>
  <si>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</si>
  <si>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</si>
  <si>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</si>
  <si>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</si>
  <si>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</si>
  <si>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</si>
  <si>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</si>
  <si>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</si>
  <si>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</si>
  <si>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</si>
  <si>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</si>
  <si>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</si>
  <si>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</si>
  <si>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</si>
  <si>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</si>
  <si>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</si>
  <si>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</si>
  <si>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</si>
  <si>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</si>
  <si>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</si>
  <si>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</si>
  <si>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</si>
  <si>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</si>
  <si>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</si>
  <si>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</si>
  <si>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</si>
  <si>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</si>
  <si>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</si>
  <si>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</si>
  <si>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</si>
  <si>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</si>
  <si>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</si>
  <si>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</si>
  <si>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</si>
  <si>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</si>
  <si>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</si>
  <si>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</si>
  <si>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</si>
  <si>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</si>
  <si>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</si>
  <si>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</si>
  <si>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</si>
  <si>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</si>
  <si>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</si>
  <si>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</si>
  <si>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</si>
  <si>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</si>
  <si>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</si>
  <si>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Amahlathi(EC124)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</si>
  <si>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</si>
  <si>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</si>
  <si>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</si>
  <si>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</si>
  <si>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</si>
  <si>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</si>
  <si>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</si>
  <si>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</si>
  <si>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</si>
  <si>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</si>
  <si>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</si>
  <si>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</si>
  <si>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</si>
  <si>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</si>
  <si>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</si>
  <si>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</si>
  <si>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</si>
  <si>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</si>
  <si>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</si>
  <si>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</si>
  <si>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</si>
  <si>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</si>
  <si>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</si>
  <si>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</si>
  <si>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</si>
  <si>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</si>
  <si>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</si>
  <si>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</si>
  <si>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</si>
  <si>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Amahlathi(EC124)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</si>
  <si>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</si>
  <si>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</si>
  <si>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</si>
  <si>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</si>
  <si>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</si>
  <si>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</si>
  <si>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</si>
  <si>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</si>
  <si>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</si>
  <si>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</si>
  <si>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</si>
  <si>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</si>
  <si>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</si>
  <si>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</si>
  <si>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</si>
  <si>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</si>
  <si>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</si>
  <si>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</si>
  <si>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</si>
  <si>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</si>
  <si>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</si>
  <si>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</si>
  <si>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</si>
  <si>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</si>
  <si>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</si>
  <si>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</si>
  <si>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</si>
  <si>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</si>
  <si>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Amahlathi(EC124)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</si>
  <si>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</si>
  <si>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</si>
  <si>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</si>
  <si>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</si>
  <si>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</si>
  <si>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</si>
  <si>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</si>
  <si>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</si>
  <si>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</si>
  <si>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</si>
  <si>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Amahlathi(EC124)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</si>
  <si>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</si>
  <si>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</si>
  <si>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</si>
  <si>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</si>
  <si>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</si>
  <si>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</si>
  <si>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</si>
  <si>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</si>
  <si>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</si>
  <si>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</si>
  <si>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</si>
  <si>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</si>
  <si>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</si>
  <si>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</si>
  <si>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</si>
  <si>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</si>
  <si>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</si>
  <si>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</si>
  <si>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</si>
  <si>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</si>
  <si>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</si>
  <si>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</si>
  <si>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</si>
  <si>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</si>
  <si>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</si>
  <si>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</si>
  <si>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</si>
  <si>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</si>
  <si>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</si>
  <si>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</si>
  <si>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</si>
  <si>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</si>
  <si>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</si>
  <si>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Amahlathi(EC124)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</si>
  <si>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</si>
  <si>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</si>
  <si>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</si>
  <si>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</si>
  <si>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</si>
  <si>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</si>
  <si>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</si>
  <si>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</si>
  <si>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</si>
  <si>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</si>
  <si>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</si>
  <si>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</si>
  <si>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</si>
  <si>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</si>
  <si>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</si>
  <si>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</si>
  <si>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</si>
  <si>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</si>
  <si>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</si>
  <si>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</si>
  <si>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</si>
  <si>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</si>
  <si>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</si>
  <si>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</si>
  <si>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</si>
  <si>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</si>
  <si>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</si>
  <si>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Amahlathi(EC124)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</si>
  <si>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</si>
  <si>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</si>
  <si>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</si>
  <si>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</si>
  <si>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</si>
  <si>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</si>
  <si>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</si>
  <si>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</si>
  <si>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</si>
  <si>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</si>
  <si>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</si>
  <si>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</si>
  <si>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</si>
  <si>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</si>
  <si>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</si>
  <si>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</si>
  <si>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</si>
  <si>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</si>
  <si>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</si>
  <si>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</si>
  <si>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</si>
  <si>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</si>
  <si>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</si>
  <si>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</si>
  <si>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Amahlathi(EC124)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</si>
  <si>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</si>
  <si>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</si>
  <si>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</si>
  <si>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</si>
  <si>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</si>
  <si>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</si>
  <si>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</si>
  <si>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</si>
  <si>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</si>
  <si>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</si>
  <si>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</si>
  <si>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</si>
  <si>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</si>
  <si>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</si>
  <si>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</si>
  <si>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</si>
  <si>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</si>
  <si>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</si>
  <si>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</si>
  <si>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</si>
  <si>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</si>
  <si>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</si>
  <si>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</si>
  <si>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</si>
  <si>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</si>
  <si>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</si>
  <si>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</si>
  <si>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</si>
  <si>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</si>
  <si>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</si>
  <si>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</si>
  <si>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</si>
  <si>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</si>
  <si>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</si>
  <si>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</si>
  <si>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Amahlathi(EC124)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</si>
  <si>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</si>
  <si>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</si>
  <si>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Eastern Cape: Amahlathi(EC124)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</si>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</sst>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14013298</v>
      </c>
      <c r="C5" s="19">
        <v>0</v>
      </c>
      <c r="D5" s="59">
        <v>16771392</v>
      </c>
      <c r="E5" s="60">
        <v>16771392</v>
      </c>
      <c r="F5" s="60">
        <v>1686440</v>
      </c>
      <c r="G5" s="60">
        <v>1686440</v>
      </c>
      <c r="H5" s="60">
        <v>1963911</v>
      </c>
      <c r="I5" s="60">
        <v>5336791</v>
      </c>
      <c r="J5" s="60">
        <v>1812943</v>
      </c>
      <c r="K5" s="60">
        <v>1831465</v>
      </c>
      <c r="L5" s="60">
        <v>1773247</v>
      </c>
      <c r="M5" s="60">
        <v>5417655</v>
      </c>
      <c r="N5" s="60">
        <v>1714640</v>
      </c>
      <c r="O5" s="60">
        <v>3468731</v>
      </c>
      <c r="P5" s="60">
        <v>2976952</v>
      </c>
      <c r="Q5" s="60">
        <v>8160323</v>
      </c>
      <c r="R5" s="60">
        <v>0</v>
      </c>
      <c r="S5" s="60">
        <v>0</v>
      </c>
      <c r="T5" s="60">
        <v>0</v>
      </c>
      <c r="U5" s="60">
        <v>0</v>
      </c>
      <c r="V5" s="60">
        <v>18914769</v>
      </c>
      <c r="W5" s="60">
        <v>12578544</v>
      </c>
      <c r="X5" s="60">
        <v>6336225</v>
      </c>
      <c r="Y5" s="61">
        <v>50.37</v>
      </c>
      <c r="Z5" s="62">
        <v>16771392</v>
      </c>
    </row>
    <row r="6" spans="1:26" ht="12.75">
      <c r="A6" s="58" t="s">
        <v>32</v>
      </c>
      <c r="B6" s="19">
        <v>38005716</v>
      </c>
      <c r="C6" s="19">
        <v>0</v>
      </c>
      <c r="D6" s="59">
        <v>51802080</v>
      </c>
      <c r="E6" s="60">
        <v>52302080</v>
      </c>
      <c r="F6" s="60">
        <v>2466339</v>
      </c>
      <c r="G6" s="60">
        <v>2642886</v>
      </c>
      <c r="H6" s="60">
        <v>5506615</v>
      </c>
      <c r="I6" s="60">
        <v>10615840</v>
      </c>
      <c r="J6" s="60">
        <v>5656246</v>
      </c>
      <c r="K6" s="60">
        <v>2124863</v>
      </c>
      <c r="L6" s="60">
        <v>2760007</v>
      </c>
      <c r="M6" s="60">
        <v>10541116</v>
      </c>
      <c r="N6" s="60">
        <v>2426894</v>
      </c>
      <c r="O6" s="60">
        <v>2196025</v>
      </c>
      <c r="P6" s="60">
        <v>2565139</v>
      </c>
      <c r="Q6" s="60">
        <v>7188058</v>
      </c>
      <c r="R6" s="60">
        <v>0</v>
      </c>
      <c r="S6" s="60">
        <v>0</v>
      </c>
      <c r="T6" s="60">
        <v>0</v>
      </c>
      <c r="U6" s="60">
        <v>0</v>
      </c>
      <c r="V6" s="60">
        <v>28345014</v>
      </c>
      <c r="W6" s="60">
        <v>38851560</v>
      </c>
      <c r="X6" s="60">
        <v>-10506546</v>
      </c>
      <c r="Y6" s="61">
        <v>-27.04</v>
      </c>
      <c r="Z6" s="62">
        <v>52302080</v>
      </c>
    </row>
    <row r="7" spans="1:26" ht="12.75">
      <c r="A7" s="58" t="s">
        <v>33</v>
      </c>
      <c r="B7" s="19">
        <v>8441923</v>
      </c>
      <c r="C7" s="19">
        <v>0</v>
      </c>
      <c r="D7" s="59">
        <v>6800000</v>
      </c>
      <c r="E7" s="60">
        <v>6800000</v>
      </c>
      <c r="F7" s="60">
        <v>517402</v>
      </c>
      <c r="G7" s="60">
        <v>488066</v>
      </c>
      <c r="H7" s="60">
        <v>519607</v>
      </c>
      <c r="I7" s="60">
        <v>1525075</v>
      </c>
      <c r="J7" s="60">
        <v>271149</v>
      </c>
      <c r="K7" s="60">
        <v>364869</v>
      </c>
      <c r="L7" s="60">
        <v>257963</v>
      </c>
      <c r="M7" s="60">
        <v>893981</v>
      </c>
      <c r="N7" s="60">
        <v>318144</v>
      </c>
      <c r="O7" s="60">
        <v>155901</v>
      </c>
      <c r="P7" s="60">
        <v>235962</v>
      </c>
      <c r="Q7" s="60">
        <v>710007</v>
      </c>
      <c r="R7" s="60">
        <v>0</v>
      </c>
      <c r="S7" s="60">
        <v>0</v>
      </c>
      <c r="T7" s="60">
        <v>0</v>
      </c>
      <c r="U7" s="60">
        <v>0</v>
      </c>
      <c r="V7" s="60">
        <v>3129063</v>
      </c>
      <c r="W7" s="60">
        <v>5100003</v>
      </c>
      <c r="X7" s="60">
        <v>-1970940</v>
      </c>
      <c r="Y7" s="61">
        <v>-38.65</v>
      </c>
      <c r="Z7" s="62">
        <v>6800000</v>
      </c>
    </row>
    <row r="8" spans="1:26" ht="12.75">
      <c r="A8" s="58" t="s">
        <v>34</v>
      </c>
      <c r="B8" s="19">
        <v>124981536</v>
      </c>
      <c r="C8" s="19">
        <v>0</v>
      </c>
      <c r="D8" s="59">
        <v>101163700</v>
      </c>
      <c r="E8" s="60">
        <v>102530177</v>
      </c>
      <c r="F8" s="60">
        <v>39770000</v>
      </c>
      <c r="G8" s="60">
        <v>0</v>
      </c>
      <c r="H8" s="60">
        <v>0</v>
      </c>
      <c r="I8" s="60">
        <v>39770000</v>
      </c>
      <c r="J8" s="60">
        <v>0</v>
      </c>
      <c r="K8" s="60">
        <v>0</v>
      </c>
      <c r="L8" s="60">
        <v>31586000</v>
      </c>
      <c r="M8" s="60">
        <v>31586000</v>
      </c>
      <c r="N8" s="60">
        <v>7953833</v>
      </c>
      <c r="O8" s="60">
        <v>0</v>
      </c>
      <c r="P8" s="60">
        <v>16136167</v>
      </c>
      <c r="Q8" s="60">
        <v>24090000</v>
      </c>
      <c r="R8" s="60">
        <v>0</v>
      </c>
      <c r="S8" s="60">
        <v>0</v>
      </c>
      <c r="T8" s="60">
        <v>0</v>
      </c>
      <c r="U8" s="60">
        <v>0</v>
      </c>
      <c r="V8" s="60">
        <v>95446000</v>
      </c>
      <c r="W8" s="60">
        <v>75872772</v>
      </c>
      <c r="X8" s="60">
        <v>19573228</v>
      </c>
      <c r="Y8" s="61">
        <v>25.8</v>
      </c>
      <c r="Z8" s="62">
        <v>102530177</v>
      </c>
    </row>
    <row r="9" spans="1:26" ht="12.75">
      <c r="A9" s="58" t="s">
        <v>35</v>
      </c>
      <c r="B9" s="19">
        <v>7397609</v>
      </c>
      <c r="C9" s="19">
        <v>0</v>
      </c>
      <c r="D9" s="59">
        <v>49083347</v>
      </c>
      <c r="E9" s="60">
        <v>49284435</v>
      </c>
      <c r="F9" s="60">
        <v>886104</v>
      </c>
      <c r="G9" s="60">
        <v>586177</v>
      </c>
      <c r="H9" s="60">
        <v>700056</v>
      </c>
      <c r="I9" s="60">
        <v>2172337</v>
      </c>
      <c r="J9" s="60">
        <v>973427</v>
      </c>
      <c r="K9" s="60">
        <v>1038638</v>
      </c>
      <c r="L9" s="60">
        <v>20615245</v>
      </c>
      <c r="M9" s="60">
        <v>22627310</v>
      </c>
      <c r="N9" s="60">
        <v>1084606</v>
      </c>
      <c r="O9" s="60">
        <v>4380511</v>
      </c>
      <c r="P9" s="60">
        <v>5933078</v>
      </c>
      <c r="Q9" s="60">
        <v>11398195</v>
      </c>
      <c r="R9" s="60">
        <v>0</v>
      </c>
      <c r="S9" s="60">
        <v>0</v>
      </c>
      <c r="T9" s="60">
        <v>0</v>
      </c>
      <c r="U9" s="60">
        <v>0</v>
      </c>
      <c r="V9" s="60">
        <v>36197842</v>
      </c>
      <c r="W9" s="60">
        <v>36812511</v>
      </c>
      <c r="X9" s="60">
        <v>-614669</v>
      </c>
      <c r="Y9" s="61">
        <v>-1.67</v>
      </c>
      <c r="Z9" s="62">
        <v>49284435</v>
      </c>
    </row>
    <row r="10" spans="1:26" ht="22.5">
      <c r="A10" s="63" t="s">
        <v>278</v>
      </c>
      <c r="B10" s="64">
        <f>SUM(B5:B9)</f>
        <v>192840082</v>
      </c>
      <c r="C10" s="64">
        <f>SUM(C5:C9)</f>
        <v>0</v>
      </c>
      <c r="D10" s="65">
        <f aca="true" t="shared" si="0" ref="D10:Z10">SUM(D5:D9)</f>
        <v>225620519</v>
      </c>
      <c r="E10" s="66">
        <f t="shared" si="0"/>
        <v>227688084</v>
      </c>
      <c r="F10" s="66">
        <f t="shared" si="0"/>
        <v>45326285</v>
      </c>
      <c r="G10" s="66">
        <f t="shared" si="0"/>
        <v>5403569</v>
      </c>
      <c r="H10" s="66">
        <f t="shared" si="0"/>
        <v>8690189</v>
      </c>
      <c r="I10" s="66">
        <f t="shared" si="0"/>
        <v>59420043</v>
      </c>
      <c r="J10" s="66">
        <f t="shared" si="0"/>
        <v>8713765</v>
      </c>
      <c r="K10" s="66">
        <f t="shared" si="0"/>
        <v>5359835</v>
      </c>
      <c r="L10" s="66">
        <f t="shared" si="0"/>
        <v>56992462</v>
      </c>
      <c r="M10" s="66">
        <f t="shared" si="0"/>
        <v>71066062</v>
      </c>
      <c r="N10" s="66">
        <f t="shared" si="0"/>
        <v>13498117</v>
      </c>
      <c r="O10" s="66">
        <f t="shared" si="0"/>
        <v>10201168</v>
      </c>
      <c r="P10" s="66">
        <f t="shared" si="0"/>
        <v>27847298</v>
      </c>
      <c r="Q10" s="66">
        <f t="shared" si="0"/>
        <v>51546583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182032688</v>
      </c>
      <c r="W10" s="66">
        <f t="shared" si="0"/>
        <v>169215390</v>
      </c>
      <c r="X10" s="66">
        <f t="shared" si="0"/>
        <v>12817298</v>
      </c>
      <c r="Y10" s="67">
        <f>+IF(W10&lt;&gt;0,(X10/W10)*100,0)</f>
        <v>7.574546263197456</v>
      </c>
      <c r="Z10" s="68">
        <f t="shared" si="0"/>
        <v>227688084</v>
      </c>
    </row>
    <row r="11" spans="1:26" ht="12.75">
      <c r="A11" s="58" t="s">
        <v>37</v>
      </c>
      <c r="B11" s="19">
        <v>112135015</v>
      </c>
      <c r="C11" s="19">
        <v>0</v>
      </c>
      <c r="D11" s="59">
        <v>113567743</v>
      </c>
      <c r="E11" s="60">
        <v>114036306</v>
      </c>
      <c r="F11" s="60">
        <v>9519116</v>
      </c>
      <c r="G11" s="60">
        <v>10738789</v>
      </c>
      <c r="H11" s="60">
        <v>9483982</v>
      </c>
      <c r="I11" s="60">
        <v>29741887</v>
      </c>
      <c r="J11" s="60">
        <v>9197855</v>
      </c>
      <c r="K11" s="60">
        <v>15205337</v>
      </c>
      <c r="L11" s="60">
        <v>9300898</v>
      </c>
      <c r="M11" s="60">
        <v>33704090</v>
      </c>
      <c r="N11" s="60">
        <v>9203216</v>
      </c>
      <c r="O11" s="60">
        <v>9271480</v>
      </c>
      <c r="P11" s="60">
        <v>12174675</v>
      </c>
      <c r="Q11" s="60">
        <v>30649371</v>
      </c>
      <c r="R11" s="60">
        <v>0</v>
      </c>
      <c r="S11" s="60">
        <v>0</v>
      </c>
      <c r="T11" s="60">
        <v>0</v>
      </c>
      <c r="U11" s="60">
        <v>0</v>
      </c>
      <c r="V11" s="60">
        <v>94095348</v>
      </c>
      <c r="W11" s="60">
        <v>85175811</v>
      </c>
      <c r="X11" s="60">
        <v>8919537</v>
      </c>
      <c r="Y11" s="61">
        <v>10.47</v>
      </c>
      <c r="Z11" s="62">
        <v>114036306</v>
      </c>
    </row>
    <row r="12" spans="1:26" ht="12.75">
      <c r="A12" s="58" t="s">
        <v>38</v>
      </c>
      <c r="B12" s="19">
        <v>11561289</v>
      </c>
      <c r="C12" s="19">
        <v>0</v>
      </c>
      <c r="D12" s="59">
        <v>13243862</v>
      </c>
      <c r="E12" s="60">
        <v>13243862</v>
      </c>
      <c r="F12" s="60">
        <v>942287</v>
      </c>
      <c r="G12" s="60">
        <v>942086</v>
      </c>
      <c r="H12" s="60">
        <v>940928</v>
      </c>
      <c r="I12" s="60">
        <v>2825301</v>
      </c>
      <c r="J12" s="60">
        <v>959454</v>
      </c>
      <c r="K12" s="60">
        <v>927627</v>
      </c>
      <c r="L12" s="60">
        <v>921558</v>
      </c>
      <c r="M12" s="60">
        <v>2808639</v>
      </c>
      <c r="N12" s="60">
        <v>921167</v>
      </c>
      <c r="O12" s="60">
        <v>1650857</v>
      </c>
      <c r="P12" s="60">
        <v>774652</v>
      </c>
      <c r="Q12" s="60">
        <v>3346676</v>
      </c>
      <c r="R12" s="60">
        <v>0</v>
      </c>
      <c r="S12" s="60">
        <v>0</v>
      </c>
      <c r="T12" s="60">
        <v>0</v>
      </c>
      <c r="U12" s="60">
        <v>0</v>
      </c>
      <c r="V12" s="60">
        <v>8980616</v>
      </c>
      <c r="W12" s="60">
        <v>9932895</v>
      </c>
      <c r="X12" s="60">
        <v>-952279</v>
      </c>
      <c r="Y12" s="61">
        <v>-9.59</v>
      </c>
      <c r="Z12" s="62">
        <v>13243862</v>
      </c>
    </row>
    <row r="13" spans="1:26" ht="12.75">
      <c r="A13" s="58" t="s">
        <v>279</v>
      </c>
      <c r="B13" s="19">
        <v>29037532</v>
      </c>
      <c r="C13" s="19">
        <v>0</v>
      </c>
      <c r="D13" s="59">
        <v>26000000</v>
      </c>
      <c r="E13" s="60">
        <v>26000000</v>
      </c>
      <c r="F13" s="60">
        <v>0</v>
      </c>
      <c r="G13" s="60">
        <v>0</v>
      </c>
      <c r="H13" s="60">
        <v>0</v>
      </c>
      <c r="I13" s="60">
        <v>0</v>
      </c>
      <c r="J13" s="60">
        <v>8666667</v>
      </c>
      <c r="K13" s="60">
        <v>2166667</v>
      </c>
      <c r="L13" s="60">
        <v>2166667</v>
      </c>
      <c r="M13" s="60">
        <v>13000001</v>
      </c>
      <c r="N13" s="60">
        <v>2166667</v>
      </c>
      <c r="O13" s="60">
        <v>2166667</v>
      </c>
      <c r="P13" s="60">
        <v>2166665</v>
      </c>
      <c r="Q13" s="60">
        <v>6499999</v>
      </c>
      <c r="R13" s="60">
        <v>0</v>
      </c>
      <c r="S13" s="60">
        <v>0</v>
      </c>
      <c r="T13" s="60">
        <v>0</v>
      </c>
      <c r="U13" s="60">
        <v>0</v>
      </c>
      <c r="V13" s="60">
        <v>19500000</v>
      </c>
      <c r="W13" s="60">
        <v>19500003</v>
      </c>
      <c r="X13" s="60">
        <v>-3</v>
      </c>
      <c r="Y13" s="61">
        <v>0</v>
      </c>
      <c r="Z13" s="62">
        <v>26000000</v>
      </c>
    </row>
    <row r="14" spans="1:26" ht="12.75">
      <c r="A14" s="58" t="s">
        <v>40</v>
      </c>
      <c r="B14" s="19">
        <v>2506888</v>
      </c>
      <c r="C14" s="19">
        <v>0</v>
      </c>
      <c r="D14" s="59">
        <v>100000</v>
      </c>
      <c r="E14" s="60">
        <v>50000</v>
      </c>
      <c r="F14" s="60">
        <v>0</v>
      </c>
      <c r="G14" s="60">
        <v>5746</v>
      </c>
      <c r="H14" s="60">
        <v>0</v>
      </c>
      <c r="I14" s="60">
        <v>5746</v>
      </c>
      <c r="J14" s="60">
        <v>0</v>
      </c>
      <c r="K14" s="60">
        <v>0</v>
      </c>
      <c r="L14" s="60">
        <v>202</v>
      </c>
      <c r="M14" s="60">
        <v>202</v>
      </c>
      <c r="N14" s="60">
        <v>0</v>
      </c>
      <c r="O14" s="60">
        <v>18339</v>
      </c>
      <c r="P14" s="60">
        <v>10989</v>
      </c>
      <c r="Q14" s="60">
        <v>29328</v>
      </c>
      <c r="R14" s="60">
        <v>0</v>
      </c>
      <c r="S14" s="60">
        <v>0</v>
      </c>
      <c r="T14" s="60">
        <v>0</v>
      </c>
      <c r="U14" s="60">
        <v>0</v>
      </c>
      <c r="V14" s="60">
        <v>35276</v>
      </c>
      <c r="W14" s="60">
        <v>74997</v>
      </c>
      <c r="X14" s="60">
        <v>-39721</v>
      </c>
      <c r="Y14" s="61">
        <v>-52.96</v>
      </c>
      <c r="Z14" s="62">
        <v>50000</v>
      </c>
    </row>
    <row r="15" spans="1:26" ht="12.75">
      <c r="A15" s="58" t="s">
        <v>41</v>
      </c>
      <c r="B15" s="19">
        <v>26164717</v>
      </c>
      <c r="C15" s="19">
        <v>0</v>
      </c>
      <c r="D15" s="59">
        <v>28000000</v>
      </c>
      <c r="E15" s="60">
        <v>28000000</v>
      </c>
      <c r="F15" s="60">
        <v>0</v>
      </c>
      <c r="G15" s="60">
        <v>3391373</v>
      </c>
      <c r="H15" s="60">
        <v>3448364</v>
      </c>
      <c r="I15" s="60">
        <v>6839737</v>
      </c>
      <c r="J15" s="60">
        <v>2112843</v>
      </c>
      <c r="K15" s="60">
        <v>0</v>
      </c>
      <c r="L15" s="60">
        <v>1969470</v>
      </c>
      <c r="M15" s="60">
        <v>4082313</v>
      </c>
      <c r="N15" s="60">
        <v>0</v>
      </c>
      <c r="O15" s="60">
        <v>1911332</v>
      </c>
      <c r="P15" s="60">
        <v>5560079</v>
      </c>
      <c r="Q15" s="60">
        <v>7471411</v>
      </c>
      <c r="R15" s="60">
        <v>0</v>
      </c>
      <c r="S15" s="60">
        <v>0</v>
      </c>
      <c r="T15" s="60">
        <v>0</v>
      </c>
      <c r="U15" s="60">
        <v>0</v>
      </c>
      <c r="V15" s="60">
        <v>18393461</v>
      </c>
      <c r="W15" s="60">
        <v>20999997</v>
      </c>
      <c r="X15" s="60">
        <v>-2606536</v>
      </c>
      <c r="Y15" s="61">
        <v>-12.41</v>
      </c>
      <c r="Z15" s="62">
        <v>28000000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115895760</v>
      </c>
      <c r="C17" s="19">
        <v>0</v>
      </c>
      <c r="D17" s="59">
        <v>44708914</v>
      </c>
      <c r="E17" s="60">
        <v>72481536</v>
      </c>
      <c r="F17" s="60">
        <v>4474844</v>
      </c>
      <c r="G17" s="60">
        <v>4230095</v>
      </c>
      <c r="H17" s="60">
        <v>4457902</v>
      </c>
      <c r="I17" s="60">
        <v>13162841</v>
      </c>
      <c r="J17" s="60">
        <v>1999577</v>
      </c>
      <c r="K17" s="60">
        <v>5978715</v>
      </c>
      <c r="L17" s="60">
        <v>5775154</v>
      </c>
      <c r="M17" s="60">
        <v>13753446</v>
      </c>
      <c r="N17" s="60">
        <v>1560715</v>
      </c>
      <c r="O17" s="60">
        <v>4011664</v>
      </c>
      <c r="P17" s="60">
        <v>25219158</v>
      </c>
      <c r="Q17" s="60">
        <v>30791537</v>
      </c>
      <c r="R17" s="60">
        <v>0</v>
      </c>
      <c r="S17" s="60">
        <v>0</v>
      </c>
      <c r="T17" s="60">
        <v>0</v>
      </c>
      <c r="U17" s="60">
        <v>0</v>
      </c>
      <c r="V17" s="60">
        <v>57707824</v>
      </c>
      <c r="W17" s="60">
        <v>33531696</v>
      </c>
      <c r="X17" s="60">
        <v>24176128</v>
      </c>
      <c r="Y17" s="61">
        <v>72.1</v>
      </c>
      <c r="Z17" s="62">
        <v>72481536</v>
      </c>
    </row>
    <row r="18" spans="1:26" ht="12.75">
      <c r="A18" s="70" t="s">
        <v>44</v>
      </c>
      <c r="B18" s="71">
        <f>SUM(B11:B17)</f>
        <v>297301201</v>
      </c>
      <c r="C18" s="71">
        <f>SUM(C11:C17)</f>
        <v>0</v>
      </c>
      <c r="D18" s="72">
        <f aca="true" t="shared" si="1" ref="D18:Z18">SUM(D11:D17)</f>
        <v>225620519</v>
      </c>
      <c r="E18" s="73">
        <f t="shared" si="1"/>
        <v>253811704</v>
      </c>
      <c r="F18" s="73">
        <f t="shared" si="1"/>
        <v>14936247</v>
      </c>
      <c r="G18" s="73">
        <f t="shared" si="1"/>
        <v>19308089</v>
      </c>
      <c r="H18" s="73">
        <f t="shared" si="1"/>
        <v>18331176</v>
      </c>
      <c r="I18" s="73">
        <f t="shared" si="1"/>
        <v>52575512</v>
      </c>
      <c r="J18" s="73">
        <f t="shared" si="1"/>
        <v>22936396</v>
      </c>
      <c r="K18" s="73">
        <f t="shared" si="1"/>
        <v>24278346</v>
      </c>
      <c r="L18" s="73">
        <f t="shared" si="1"/>
        <v>20133949</v>
      </c>
      <c r="M18" s="73">
        <f t="shared" si="1"/>
        <v>67348691</v>
      </c>
      <c r="N18" s="73">
        <f t="shared" si="1"/>
        <v>13851765</v>
      </c>
      <c r="O18" s="73">
        <f t="shared" si="1"/>
        <v>19030339</v>
      </c>
      <c r="P18" s="73">
        <f t="shared" si="1"/>
        <v>45906218</v>
      </c>
      <c r="Q18" s="73">
        <f t="shared" si="1"/>
        <v>78788322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198712525</v>
      </c>
      <c r="W18" s="73">
        <f t="shared" si="1"/>
        <v>169215399</v>
      </c>
      <c r="X18" s="73">
        <f t="shared" si="1"/>
        <v>29497126</v>
      </c>
      <c r="Y18" s="67">
        <f>+IF(W18&lt;&gt;0,(X18/W18)*100,0)</f>
        <v>17.43170312768048</v>
      </c>
      <c r="Z18" s="74">
        <f t="shared" si="1"/>
        <v>253811704</v>
      </c>
    </row>
    <row r="19" spans="1:26" ht="12.75">
      <c r="A19" s="70" t="s">
        <v>45</v>
      </c>
      <c r="B19" s="75">
        <f>+B10-B18</f>
        <v>-104461119</v>
      </c>
      <c r="C19" s="75">
        <f>+C10-C18</f>
        <v>0</v>
      </c>
      <c r="D19" s="76">
        <f aca="true" t="shared" si="2" ref="D19:Z19">+D10-D18</f>
        <v>0</v>
      </c>
      <c r="E19" s="77">
        <f t="shared" si="2"/>
        <v>-26123620</v>
      </c>
      <c r="F19" s="77">
        <f t="shared" si="2"/>
        <v>30390038</v>
      </c>
      <c r="G19" s="77">
        <f t="shared" si="2"/>
        <v>-13904520</v>
      </c>
      <c r="H19" s="77">
        <f t="shared" si="2"/>
        <v>-9640987</v>
      </c>
      <c r="I19" s="77">
        <f t="shared" si="2"/>
        <v>6844531</v>
      </c>
      <c r="J19" s="77">
        <f t="shared" si="2"/>
        <v>-14222631</v>
      </c>
      <c r="K19" s="77">
        <f t="shared" si="2"/>
        <v>-18918511</v>
      </c>
      <c r="L19" s="77">
        <f t="shared" si="2"/>
        <v>36858513</v>
      </c>
      <c r="M19" s="77">
        <f t="shared" si="2"/>
        <v>3717371</v>
      </c>
      <c r="N19" s="77">
        <f t="shared" si="2"/>
        <v>-353648</v>
      </c>
      <c r="O19" s="77">
        <f t="shared" si="2"/>
        <v>-8829171</v>
      </c>
      <c r="P19" s="77">
        <f t="shared" si="2"/>
        <v>-18058920</v>
      </c>
      <c r="Q19" s="77">
        <f t="shared" si="2"/>
        <v>-27241739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-16679837</v>
      </c>
      <c r="W19" s="77">
        <f>IF(E10=E18,0,W10-W18)</f>
        <v>-9</v>
      </c>
      <c r="X19" s="77">
        <f t="shared" si="2"/>
        <v>-16679828</v>
      </c>
      <c r="Y19" s="78">
        <f>+IF(W19&lt;&gt;0,(X19/W19)*100,0)</f>
        <v>185331422.22222224</v>
      </c>
      <c r="Z19" s="79">
        <f t="shared" si="2"/>
        <v>-26123620</v>
      </c>
    </row>
    <row r="20" spans="1:26" ht="12.75">
      <c r="A20" s="58" t="s">
        <v>46</v>
      </c>
      <c r="B20" s="19">
        <v>21640116</v>
      </c>
      <c r="C20" s="19">
        <v>0</v>
      </c>
      <c r="D20" s="59">
        <v>32145300</v>
      </c>
      <c r="E20" s="60">
        <v>31916300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24108975</v>
      </c>
      <c r="X20" s="60">
        <v>-24108975</v>
      </c>
      <c r="Y20" s="61">
        <v>-100</v>
      </c>
      <c r="Z20" s="62">
        <v>31916300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-82821003</v>
      </c>
      <c r="C22" s="86">
        <f>SUM(C19:C21)</f>
        <v>0</v>
      </c>
      <c r="D22" s="87">
        <f aca="true" t="shared" si="3" ref="D22:Z22">SUM(D19:D21)</f>
        <v>32145300</v>
      </c>
      <c r="E22" s="88">
        <f t="shared" si="3"/>
        <v>5792680</v>
      </c>
      <c r="F22" s="88">
        <f t="shared" si="3"/>
        <v>30390038</v>
      </c>
      <c r="G22" s="88">
        <f t="shared" si="3"/>
        <v>-13904520</v>
      </c>
      <c r="H22" s="88">
        <f t="shared" si="3"/>
        <v>-9640987</v>
      </c>
      <c r="I22" s="88">
        <f t="shared" si="3"/>
        <v>6844531</v>
      </c>
      <c r="J22" s="88">
        <f t="shared" si="3"/>
        <v>-14222631</v>
      </c>
      <c r="K22" s="88">
        <f t="shared" si="3"/>
        <v>-18918511</v>
      </c>
      <c r="L22" s="88">
        <f t="shared" si="3"/>
        <v>36858513</v>
      </c>
      <c r="M22" s="88">
        <f t="shared" si="3"/>
        <v>3717371</v>
      </c>
      <c r="N22" s="88">
        <f t="shared" si="3"/>
        <v>-353648</v>
      </c>
      <c r="O22" s="88">
        <f t="shared" si="3"/>
        <v>-8829171</v>
      </c>
      <c r="P22" s="88">
        <f t="shared" si="3"/>
        <v>-18058920</v>
      </c>
      <c r="Q22" s="88">
        <f t="shared" si="3"/>
        <v>-27241739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-16679837</v>
      </c>
      <c r="W22" s="88">
        <f t="shared" si="3"/>
        <v>24108966</v>
      </c>
      <c r="X22" s="88">
        <f t="shared" si="3"/>
        <v>-40788803</v>
      </c>
      <c r="Y22" s="89">
        <f>+IF(W22&lt;&gt;0,(X22/W22)*100,0)</f>
        <v>-169.18520271669883</v>
      </c>
      <c r="Z22" s="90">
        <f t="shared" si="3"/>
        <v>5792680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-82821003</v>
      </c>
      <c r="C24" s="75">
        <f>SUM(C22:C23)</f>
        <v>0</v>
      </c>
      <c r="D24" s="76">
        <f aca="true" t="shared" si="4" ref="D24:Z24">SUM(D22:D23)</f>
        <v>32145300</v>
      </c>
      <c r="E24" s="77">
        <f t="shared" si="4"/>
        <v>5792680</v>
      </c>
      <c r="F24" s="77">
        <f t="shared" si="4"/>
        <v>30390038</v>
      </c>
      <c r="G24" s="77">
        <f t="shared" si="4"/>
        <v>-13904520</v>
      </c>
      <c r="H24" s="77">
        <f t="shared" si="4"/>
        <v>-9640987</v>
      </c>
      <c r="I24" s="77">
        <f t="shared" si="4"/>
        <v>6844531</v>
      </c>
      <c r="J24" s="77">
        <f t="shared" si="4"/>
        <v>-14222631</v>
      </c>
      <c r="K24" s="77">
        <f t="shared" si="4"/>
        <v>-18918511</v>
      </c>
      <c r="L24" s="77">
        <f t="shared" si="4"/>
        <v>36858513</v>
      </c>
      <c r="M24" s="77">
        <f t="shared" si="4"/>
        <v>3717371</v>
      </c>
      <c r="N24" s="77">
        <f t="shared" si="4"/>
        <v>-353648</v>
      </c>
      <c r="O24" s="77">
        <f t="shared" si="4"/>
        <v>-8829171</v>
      </c>
      <c r="P24" s="77">
        <f t="shared" si="4"/>
        <v>-18058920</v>
      </c>
      <c r="Q24" s="77">
        <f t="shared" si="4"/>
        <v>-27241739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-16679837</v>
      </c>
      <c r="W24" s="77">
        <f t="shared" si="4"/>
        <v>24108966</v>
      </c>
      <c r="X24" s="77">
        <f t="shared" si="4"/>
        <v>-40788803</v>
      </c>
      <c r="Y24" s="78">
        <f>+IF(W24&lt;&gt;0,(X24/W24)*100,0)</f>
        <v>-169.18520271669883</v>
      </c>
      <c r="Z24" s="79">
        <f t="shared" si="4"/>
        <v>5792680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35875262</v>
      </c>
      <c r="C27" s="22">
        <v>0</v>
      </c>
      <c r="D27" s="99">
        <v>32145300</v>
      </c>
      <c r="E27" s="100">
        <v>34957360</v>
      </c>
      <c r="F27" s="100">
        <v>147033</v>
      </c>
      <c r="G27" s="100">
        <v>774055</v>
      </c>
      <c r="H27" s="100">
        <v>132226</v>
      </c>
      <c r="I27" s="100">
        <v>1053314</v>
      </c>
      <c r="J27" s="100">
        <v>371239</v>
      </c>
      <c r="K27" s="100">
        <v>6167705</v>
      </c>
      <c r="L27" s="100">
        <v>82171</v>
      </c>
      <c r="M27" s="100">
        <v>6621115</v>
      </c>
      <c r="N27" s="100">
        <v>1738598</v>
      </c>
      <c r="O27" s="100">
        <v>4308904</v>
      </c>
      <c r="P27" s="100">
        <v>2087534</v>
      </c>
      <c r="Q27" s="100">
        <v>8135036</v>
      </c>
      <c r="R27" s="100">
        <v>0</v>
      </c>
      <c r="S27" s="100">
        <v>0</v>
      </c>
      <c r="T27" s="100">
        <v>0</v>
      </c>
      <c r="U27" s="100">
        <v>0</v>
      </c>
      <c r="V27" s="100">
        <v>15809465</v>
      </c>
      <c r="W27" s="100">
        <v>26218020</v>
      </c>
      <c r="X27" s="100">
        <v>-10408555</v>
      </c>
      <c r="Y27" s="101">
        <v>-39.7</v>
      </c>
      <c r="Z27" s="102">
        <v>34957360</v>
      </c>
    </row>
    <row r="28" spans="1:26" ht="12.75">
      <c r="A28" s="103" t="s">
        <v>46</v>
      </c>
      <c r="B28" s="19">
        <v>26480194</v>
      </c>
      <c r="C28" s="19">
        <v>0</v>
      </c>
      <c r="D28" s="59">
        <v>32145300</v>
      </c>
      <c r="E28" s="60">
        <v>31916300</v>
      </c>
      <c r="F28" s="60">
        <v>147033</v>
      </c>
      <c r="G28" s="60">
        <v>774055</v>
      </c>
      <c r="H28" s="60">
        <v>132226</v>
      </c>
      <c r="I28" s="60">
        <v>1053314</v>
      </c>
      <c r="J28" s="60">
        <v>371239</v>
      </c>
      <c r="K28" s="60">
        <v>6167705</v>
      </c>
      <c r="L28" s="60">
        <v>0</v>
      </c>
      <c r="M28" s="60">
        <v>6538944</v>
      </c>
      <c r="N28" s="60">
        <v>1738598</v>
      </c>
      <c r="O28" s="60">
        <v>4308904</v>
      </c>
      <c r="P28" s="60">
        <v>2037534</v>
      </c>
      <c r="Q28" s="60">
        <v>8085036</v>
      </c>
      <c r="R28" s="60">
        <v>0</v>
      </c>
      <c r="S28" s="60">
        <v>0</v>
      </c>
      <c r="T28" s="60">
        <v>0</v>
      </c>
      <c r="U28" s="60">
        <v>0</v>
      </c>
      <c r="V28" s="60">
        <v>15677294</v>
      </c>
      <c r="W28" s="60">
        <v>23937225</v>
      </c>
      <c r="X28" s="60">
        <v>-8259931</v>
      </c>
      <c r="Y28" s="61">
        <v>-34.51</v>
      </c>
      <c r="Z28" s="62">
        <v>31916300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9395068</v>
      </c>
      <c r="C31" s="19">
        <v>0</v>
      </c>
      <c r="D31" s="59">
        <v>0</v>
      </c>
      <c r="E31" s="60">
        <v>3041060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82171</v>
      </c>
      <c r="M31" s="60">
        <v>82171</v>
      </c>
      <c r="N31" s="60">
        <v>0</v>
      </c>
      <c r="O31" s="60">
        <v>0</v>
      </c>
      <c r="P31" s="60">
        <v>50000</v>
      </c>
      <c r="Q31" s="60">
        <v>50000</v>
      </c>
      <c r="R31" s="60">
        <v>0</v>
      </c>
      <c r="S31" s="60">
        <v>0</v>
      </c>
      <c r="T31" s="60">
        <v>0</v>
      </c>
      <c r="U31" s="60">
        <v>0</v>
      </c>
      <c r="V31" s="60">
        <v>132171</v>
      </c>
      <c r="W31" s="60">
        <v>2280795</v>
      </c>
      <c r="X31" s="60">
        <v>-2148624</v>
      </c>
      <c r="Y31" s="61">
        <v>-94.21</v>
      </c>
      <c r="Z31" s="62">
        <v>3041060</v>
      </c>
    </row>
    <row r="32" spans="1:26" ht="12.75">
      <c r="A32" s="70" t="s">
        <v>54</v>
      </c>
      <c r="B32" s="22">
        <f>SUM(B28:B31)</f>
        <v>35875262</v>
      </c>
      <c r="C32" s="22">
        <f>SUM(C28:C31)</f>
        <v>0</v>
      </c>
      <c r="D32" s="99">
        <f aca="true" t="shared" si="5" ref="D32:Z32">SUM(D28:D31)</f>
        <v>32145300</v>
      </c>
      <c r="E32" s="100">
        <f t="shared" si="5"/>
        <v>34957360</v>
      </c>
      <c r="F32" s="100">
        <f t="shared" si="5"/>
        <v>147033</v>
      </c>
      <c r="G32" s="100">
        <f t="shared" si="5"/>
        <v>774055</v>
      </c>
      <c r="H32" s="100">
        <f t="shared" si="5"/>
        <v>132226</v>
      </c>
      <c r="I32" s="100">
        <f t="shared" si="5"/>
        <v>1053314</v>
      </c>
      <c r="J32" s="100">
        <f t="shared" si="5"/>
        <v>371239</v>
      </c>
      <c r="K32" s="100">
        <f t="shared" si="5"/>
        <v>6167705</v>
      </c>
      <c r="L32" s="100">
        <f t="shared" si="5"/>
        <v>82171</v>
      </c>
      <c r="M32" s="100">
        <f t="shared" si="5"/>
        <v>6621115</v>
      </c>
      <c r="N32" s="100">
        <f t="shared" si="5"/>
        <v>1738598</v>
      </c>
      <c r="O32" s="100">
        <f t="shared" si="5"/>
        <v>4308904</v>
      </c>
      <c r="P32" s="100">
        <f t="shared" si="5"/>
        <v>2087534</v>
      </c>
      <c r="Q32" s="100">
        <f t="shared" si="5"/>
        <v>8135036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15809465</v>
      </c>
      <c r="W32" s="100">
        <f t="shared" si="5"/>
        <v>26218020</v>
      </c>
      <c r="X32" s="100">
        <f t="shared" si="5"/>
        <v>-10408555</v>
      </c>
      <c r="Y32" s="101">
        <f>+IF(W32&lt;&gt;0,(X32/W32)*100,0)</f>
        <v>-39.70000404302079</v>
      </c>
      <c r="Z32" s="102">
        <f t="shared" si="5"/>
        <v>34957360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93206587</v>
      </c>
      <c r="C35" s="19">
        <v>0</v>
      </c>
      <c r="D35" s="59">
        <v>117086544</v>
      </c>
      <c r="E35" s="60">
        <v>93205785</v>
      </c>
      <c r="F35" s="60">
        <v>9049433</v>
      </c>
      <c r="G35" s="60">
        <v>46783179</v>
      </c>
      <c r="H35" s="60">
        <v>33880178</v>
      </c>
      <c r="I35" s="60">
        <v>33880178</v>
      </c>
      <c r="J35" s="60">
        <v>20421294</v>
      </c>
      <c r="K35" s="60">
        <v>17442938</v>
      </c>
      <c r="L35" s="60">
        <v>60117327</v>
      </c>
      <c r="M35" s="60">
        <v>60117327</v>
      </c>
      <c r="N35" s="60">
        <v>29613779</v>
      </c>
      <c r="O35" s="60">
        <v>-460204</v>
      </c>
      <c r="P35" s="60">
        <v>19585244</v>
      </c>
      <c r="Q35" s="60">
        <v>19585244</v>
      </c>
      <c r="R35" s="60">
        <v>0</v>
      </c>
      <c r="S35" s="60">
        <v>0</v>
      </c>
      <c r="T35" s="60">
        <v>0</v>
      </c>
      <c r="U35" s="60">
        <v>0</v>
      </c>
      <c r="V35" s="60">
        <v>19585244</v>
      </c>
      <c r="W35" s="60">
        <v>69904339</v>
      </c>
      <c r="X35" s="60">
        <v>-50319095</v>
      </c>
      <c r="Y35" s="61">
        <v>-71.98</v>
      </c>
      <c r="Z35" s="62">
        <v>93205785</v>
      </c>
    </row>
    <row r="36" spans="1:26" ht="12.75">
      <c r="A36" s="58" t="s">
        <v>57</v>
      </c>
      <c r="B36" s="19">
        <v>454201173</v>
      </c>
      <c r="C36" s="19">
        <v>0</v>
      </c>
      <c r="D36" s="59">
        <v>480323483</v>
      </c>
      <c r="E36" s="60">
        <v>484862533</v>
      </c>
      <c r="F36" s="60">
        <v>0</v>
      </c>
      <c r="G36" s="60">
        <v>430094554</v>
      </c>
      <c r="H36" s="60">
        <v>430160667</v>
      </c>
      <c r="I36" s="60">
        <v>430160667</v>
      </c>
      <c r="J36" s="60">
        <v>433926005</v>
      </c>
      <c r="K36" s="60">
        <v>438519868</v>
      </c>
      <c r="L36" s="60">
        <v>438519868</v>
      </c>
      <c r="M36" s="60">
        <v>438519868</v>
      </c>
      <c r="N36" s="60">
        <v>8938466</v>
      </c>
      <c r="O36" s="60">
        <v>9818207</v>
      </c>
      <c r="P36" s="60">
        <v>11655253</v>
      </c>
      <c r="Q36" s="60">
        <v>11655253</v>
      </c>
      <c r="R36" s="60">
        <v>0</v>
      </c>
      <c r="S36" s="60">
        <v>0</v>
      </c>
      <c r="T36" s="60">
        <v>0</v>
      </c>
      <c r="U36" s="60">
        <v>0</v>
      </c>
      <c r="V36" s="60">
        <v>11655253</v>
      </c>
      <c r="W36" s="60">
        <v>363646900</v>
      </c>
      <c r="X36" s="60">
        <v>-351991647</v>
      </c>
      <c r="Y36" s="61">
        <v>-96.79</v>
      </c>
      <c r="Z36" s="62">
        <v>484862533</v>
      </c>
    </row>
    <row r="37" spans="1:26" ht="12.75">
      <c r="A37" s="58" t="s">
        <v>58</v>
      </c>
      <c r="B37" s="19">
        <v>43029781</v>
      </c>
      <c r="C37" s="19">
        <v>0</v>
      </c>
      <c r="D37" s="59">
        <v>39540747</v>
      </c>
      <c r="E37" s="60">
        <v>43029781</v>
      </c>
      <c r="F37" s="60">
        <v>-6696330</v>
      </c>
      <c r="G37" s="60">
        <v>32162069</v>
      </c>
      <c r="H37" s="60">
        <v>26614624</v>
      </c>
      <c r="I37" s="60">
        <v>26614624</v>
      </c>
      <c r="J37" s="60">
        <v>12174175</v>
      </c>
      <c r="K37" s="60">
        <v>19699035</v>
      </c>
      <c r="L37" s="60">
        <v>38820724</v>
      </c>
      <c r="M37" s="60">
        <v>38820724</v>
      </c>
      <c r="N37" s="60">
        <v>9226019</v>
      </c>
      <c r="O37" s="60">
        <v>-17399178</v>
      </c>
      <c r="P37" s="60">
        <v>-14971846</v>
      </c>
      <c r="Q37" s="60">
        <v>-14971846</v>
      </c>
      <c r="R37" s="60">
        <v>0</v>
      </c>
      <c r="S37" s="60">
        <v>0</v>
      </c>
      <c r="T37" s="60">
        <v>0</v>
      </c>
      <c r="U37" s="60">
        <v>0</v>
      </c>
      <c r="V37" s="60">
        <v>-14971846</v>
      </c>
      <c r="W37" s="60">
        <v>32272336</v>
      </c>
      <c r="X37" s="60">
        <v>-47244182</v>
      </c>
      <c r="Y37" s="61">
        <v>-146.39</v>
      </c>
      <c r="Z37" s="62">
        <v>43029781</v>
      </c>
    </row>
    <row r="38" spans="1:26" ht="12.75">
      <c r="A38" s="58" t="s">
        <v>59</v>
      </c>
      <c r="B38" s="19">
        <v>36936078</v>
      </c>
      <c r="C38" s="19">
        <v>0</v>
      </c>
      <c r="D38" s="59">
        <v>34066362</v>
      </c>
      <c r="E38" s="60">
        <v>36936078</v>
      </c>
      <c r="F38" s="60">
        <v>0</v>
      </c>
      <c r="G38" s="60">
        <v>-30034440</v>
      </c>
      <c r="H38" s="60">
        <v>-30034440</v>
      </c>
      <c r="I38" s="60">
        <v>-30034440</v>
      </c>
      <c r="J38" s="60">
        <v>-29834052</v>
      </c>
      <c r="K38" s="60">
        <v>-29834052</v>
      </c>
      <c r="L38" s="60">
        <v>-29834052</v>
      </c>
      <c r="M38" s="60">
        <v>-29834052</v>
      </c>
      <c r="N38" s="60">
        <v>-29834052</v>
      </c>
      <c r="O38" s="60">
        <v>-29834052</v>
      </c>
      <c r="P38" s="60">
        <v>-29834052</v>
      </c>
      <c r="Q38" s="60">
        <v>-29834052</v>
      </c>
      <c r="R38" s="60">
        <v>0</v>
      </c>
      <c r="S38" s="60">
        <v>0</v>
      </c>
      <c r="T38" s="60">
        <v>0</v>
      </c>
      <c r="U38" s="60">
        <v>0</v>
      </c>
      <c r="V38" s="60">
        <v>-29834052</v>
      </c>
      <c r="W38" s="60">
        <v>27702059</v>
      </c>
      <c r="X38" s="60">
        <v>-57536111</v>
      </c>
      <c r="Y38" s="61">
        <v>-207.7</v>
      </c>
      <c r="Z38" s="62">
        <v>36936078</v>
      </c>
    </row>
    <row r="39" spans="1:26" ht="12.75">
      <c r="A39" s="58" t="s">
        <v>60</v>
      </c>
      <c r="B39" s="19">
        <v>467441901</v>
      </c>
      <c r="C39" s="19">
        <v>0</v>
      </c>
      <c r="D39" s="59">
        <v>523802918</v>
      </c>
      <c r="E39" s="60">
        <v>498102459</v>
      </c>
      <c r="F39" s="60">
        <v>15745763</v>
      </c>
      <c r="G39" s="60">
        <v>474750104</v>
      </c>
      <c r="H39" s="60">
        <v>467460661</v>
      </c>
      <c r="I39" s="60">
        <v>467460661</v>
      </c>
      <c r="J39" s="60">
        <v>472007176</v>
      </c>
      <c r="K39" s="60">
        <v>466097822</v>
      </c>
      <c r="L39" s="60">
        <v>489650523</v>
      </c>
      <c r="M39" s="60">
        <v>489650523</v>
      </c>
      <c r="N39" s="60">
        <v>59160278</v>
      </c>
      <c r="O39" s="60">
        <v>56591233</v>
      </c>
      <c r="P39" s="60">
        <v>76046395</v>
      </c>
      <c r="Q39" s="60">
        <v>76046395</v>
      </c>
      <c r="R39" s="60">
        <v>0</v>
      </c>
      <c r="S39" s="60">
        <v>0</v>
      </c>
      <c r="T39" s="60">
        <v>0</v>
      </c>
      <c r="U39" s="60">
        <v>0</v>
      </c>
      <c r="V39" s="60">
        <v>76046395</v>
      </c>
      <c r="W39" s="60">
        <v>373576844</v>
      </c>
      <c r="X39" s="60">
        <v>-297530449</v>
      </c>
      <c r="Y39" s="61">
        <v>-79.64</v>
      </c>
      <c r="Z39" s="62">
        <v>498102459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2733430</v>
      </c>
      <c r="C42" s="19">
        <v>0</v>
      </c>
      <c r="D42" s="59">
        <v>32145287</v>
      </c>
      <c r="E42" s="60">
        <v>34152680</v>
      </c>
      <c r="F42" s="60">
        <v>29049284</v>
      </c>
      <c r="G42" s="60">
        <v>-13904520</v>
      </c>
      <c r="H42" s="60">
        <v>-9640987</v>
      </c>
      <c r="I42" s="60">
        <v>5503777</v>
      </c>
      <c r="J42" s="60">
        <v>-13806211</v>
      </c>
      <c r="K42" s="60">
        <v>-10858542</v>
      </c>
      <c r="L42" s="60">
        <v>51085262</v>
      </c>
      <c r="M42" s="60">
        <v>26420509</v>
      </c>
      <c r="N42" s="60">
        <v>-353266</v>
      </c>
      <c r="O42" s="60">
        <v>-12438596</v>
      </c>
      <c r="P42" s="60">
        <v>-6152369</v>
      </c>
      <c r="Q42" s="60">
        <v>-18944231</v>
      </c>
      <c r="R42" s="60">
        <v>0</v>
      </c>
      <c r="S42" s="60">
        <v>0</v>
      </c>
      <c r="T42" s="60">
        <v>0</v>
      </c>
      <c r="U42" s="60">
        <v>0</v>
      </c>
      <c r="V42" s="60">
        <v>12980055</v>
      </c>
      <c r="W42" s="60">
        <v>27026301</v>
      </c>
      <c r="X42" s="60">
        <v>-14046246</v>
      </c>
      <c r="Y42" s="61">
        <v>-51.97</v>
      </c>
      <c r="Z42" s="62">
        <v>34152680</v>
      </c>
    </row>
    <row r="43" spans="1:26" ht="12.75">
      <c r="A43" s="58" t="s">
        <v>63</v>
      </c>
      <c r="B43" s="19">
        <v>-32773699</v>
      </c>
      <c r="C43" s="19">
        <v>0</v>
      </c>
      <c r="D43" s="59">
        <v>-32145300</v>
      </c>
      <c r="E43" s="60">
        <v>-34957360</v>
      </c>
      <c r="F43" s="60">
        <v>0</v>
      </c>
      <c r="G43" s="60">
        <v>-909006</v>
      </c>
      <c r="H43" s="60">
        <v>-132226</v>
      </c>
      <c r="I43" s="60">
        <v>-1041232</v>
      </c>
      <c r="J43" s="60">
        <v>-371239</v>
      </c>
      <c r="K43" s="60">
        <v>-6179787</v>
      </c>
      <c r="L43" s="60">
        <v>-82171</v>
      </c>
      <c r="M43" s="60">
        <v>-6633197</v>
      </c>
      <c r="N43" s="60">
        <v>-1738598</v>
      </c>
      <c r="O43" s="60">
        <v>-4358904</v>
      </c>
      <c r="P43" s="60">
        <v>-2037534</v>
      </c>
      <c r="Q43" s="60">
        <v>-8135036</v>
      </c>
      <c r="R43" s="60">
        <v>0</v>
      </c>
      <c r="S43" s="60">
        <v>0</v>
      </c>
      <c r="T43" s="60">
        <v>0</v>
      </c>
      <c r="U43" s="60">
        <v>0</v>
      </c>
      <c r="V43" s="60">
        <v>-15809465</v>
      </c>
      <c r="W43" s="60">
        <v>-13174429</v>
      </c>
      <c r="X43" s="60">
        <v>-2635036</v>
      </c>
      <c r="Y43" s="61">
        <v>20</v>
      </c>
      <c r="Z43" s="62">
        <v>-34957360</v>
      </c>
    </row>
    <row r="44" spans="1:26" ht="12.75">
      <c r="A44" s="58" t="s">
        <v>64</v>
      </c>
      <c r="B44" s="19">
        <v>-3735542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72049613</v>
      </c>
      <c r="C45" s="22">
        <v>0</v>
      </c>
      <c r="D45" s="99">
        <v>105825411</v>
      </c>
      <c r="E45" s="100">
        <v>71244931</v>
      </c>
      <c r="F45" s="100">
        <v>134874708</v>
      </c>
      <c r="G45" s="100">
        <v>120061182</v>
      </c>
      <c r="H45" s="100">
        <v>110287969</v>
      </c>
      <c r="I45" s="100">
        <v>110287969</v>
      </c>
      <c r="J45" s="100">
        <v>96110519</v>
      </c>
      <c r="K45" s="100">
        <v>79072190</v>
      </c>
      <c r="L45" s="100">
        <v>130075281</v>
      </c>
      <c r="M45" s="100">
        <v>130075281</v>
      </c>
      <c r="N45" s="100">
        <v>127983417</v>
      </c>
      <c r="O45" s="100">
        <v>111185917</v>
      </c>
      <c r="P45" s="100">
        <v>102996014</v>
      </c>
      <c r="Q45" s="100">
        <v>102996014</v>
      </c>
      <c r="R45" s="100">
        <v>0</v>
      </c>
      <c r="S45" s="100">
        <v>0</v>
      </c>
      <c r="T45" s="100">
        <v>0</v>
      </c>
      <c r="U45" s="100">
        <v>0</v>
      </c>
      <c r="V45" s="100">
        <v>102996014</v>
      </c>
      <c r="W45" s="100">
        <v>85901483</v>
      </c>
      <c r="X45" s="100">
        <v>17094531</v>
      </c>
      <c r="Y45" s="101">
        <v>19.9</v>
      </c>
      <c r="Z45" s="102">
        <v>71244931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4233001</v>
      </c>
      <c r="C49" s="52">
        <v>0</v>
      </c>
      <c r="D49" s="129">
        <v>2359042</v>
      </c>
      <c r="E49" s="54">
        <v>2722017</v>
      </c>
      <c r="F49" s="54">
        <v>0</v>
      </c>
      <c r="G49" s="54">
        <v>0</v>
      </c>
      <c r="H49" s="54">
        <v>0</v>
      </c>
      <c r="I49" s="54">
        <v>2631391</v>
      </c>
      <c r="J49" s="54">
        <v>0</v>
      </c>
      <c r="K49" s="54">
        <v>0</v>
      </c>
      <c r="L49" s="54">
        <v>0</v>
      </c>
      <c r="M49" s="54">
        <v>2347000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11034193</v>
      </c>
      <c r="W49" s="54">
        <v>27152833</v>
      </c>
      <c r="X49" s="54">
        <v>52479477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1000280</v>
      </c>
      <c r="C51" s="52">
        <v>0</v>
      </c>
      <c r="D51" s="129">
        <v>-20052</v>
      </c>
      <c r="E51" s="54">
        <v>54152</v>
      </c>
      <c r="F51" s="54">
        <v>0</v>
      </c>
      <c r="G51" s="54">
        <v>0</v>
      </c>
      <c r="H51" s="54">
        <v>0</v>
      </c>
      <c r="I51" s="54">
        <v>-19300</v>
      </c>
      <c r="J51" s="54">
        <v>0</v>
      </c>
      <c r="K51" s="54">
        <v>0</v>
      </c>
      <c r="L51" s="54">
        <v>0</v>
      </c>
      <c r="M51" s="54">
        <v>-27600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-58904</v>
      </c>
      <c r="W51" s="54">
        <v>0</v>
      </c>
      <c r="X51" s="54">
        <v>928576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96.31868332912399</v>
      </c>
      <c r="F58" s="7">
        <f t="shared" si="6"/>
        <v>68.76974695247873</v>
      </c>
      <c r="G58" s="7">
        <f t="shared" si="6"/>
        <v>100</v>
      </c>
      <c r="H58" s="7">
        <f t="shared" si="6"/>
        <v>100</v>
      </c>
      <c r="I58" s="7">
        <f t="shared" si="6"/>
        <v>91.72670083931618</v>
      </c>
      <c r="J58" s="7">
        <f t="shared" si="6"/>
        <v>100</v>
      </c>
      <c r="K58" s="7">
        <f t="shared" si="6"/>
        <v>100</v>
      </c>
      <c r="L58" s="7">
        <f t="shared" si="6"/>
        <v>-246.2509020249926</v>
      </c>
      <c r="M58" s="7">
        <f t="shared" si="6"/>
        <v>5.5069122035743</v>
      </c>
      <c r="N58" s="7">
        <f t="shared" si="6"/>
        <v>100</v>
      </c>
      <c r="O58" s="7">
        <f t="shared" si="6"/>
        <v>40.95241102229295</v>
      </c>
      <c r="P58" s="7">
        <f t="shared" si="6"/>
        <v>317.4343370990311</v>
      </c>
      <c r="Q58" s="7">
        <f t="shared" si="6"/>
        <v>165.40830089558668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89.81495850335203</v>
      </c>
      <c r="W58" s="7">
        <f t="shared" si="6"/>
        <v>62.558861521782475</v>
      </c>
      <c r="X58" s="7">
        <f t="shared" si="6"/>
        <v>0</v>
      </c>
      <c r="Y58" s="7">
        <f t="shared" si="6"/>
        <v>0</v>
      </c>
      <c r="Z58" s="8">
        <f t="shared" si="6"/>
        <v>96.31868332912399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39.88039894689405</v>
      </c>
      <c r="G59" s="10">
        <f t="shared" si="7"/>
        <v>100</v>
      </c>
      <c r="H59" s="10">
        <f t="shared" si="7"/>
        <v>100</v>
      </c>
      <c r="I59" s="10">
        <f t="shared" si="7"/>
        <v>81.00204785984685</v>
      </c>
      <c r="J59" s="10">
        <f t="shared" si="7"/>
        <v>100</v>
      </c>
      <c r="K59" s="10">
        <f t="shared" si="7"/>
        <v>100</v>
      </c>
      <c r="L59" s="10">
        <f t="shared" si="7"/>
        <v>-194.92270394366943</v>
      </c>
      <c r="M59" s="10">
        <f t="shared" si="7"/>
        <v>3.4691577813648156</v>
      </c>
      <c r="N59" s="10">
        <f t="shared" si="7"/>
        <v>100</v>
      </c>
      <c r="O59" s="10">
        <f t="shared" si="7"/>
        <v>-29.625329839644525</v>
      </c>
      <c r="P59" s="10">
        <f t="shared" si="7"/>
        <v>22.930836640967005</v>
      </c>
      <c r="Q59" s="10">
        <f t="shared" si="7"/>
        <v>16.784347874465265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31.089536435787295</v>
      </c>
      <c r="W59" s="10">
        <f t="shared" si="7"/>
        <v>74.02173892304229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86.75137521646457</v>
      </c>
      <c r="G60" s="13">
        <f t="shared" si="7"/>
        <v>100</v>
      </c>
      <c r="H60" s="13">
        <f t="shared" si="7"/>
        <v>100</v>
      </c>
      <c r="I60" s="13">
        <f t="shared" si="7"/>
        <v>96.92199581003482</v>
      </c>
      <c r="J60" s="13">
        <f t="shared" si="7"/>
        <v>100</v>
      </c>
      <c r="K60" s="13">
        <f t="shared" si="7"/>
        <v>100</v>
      </c>
      <c r="L60" s="13">
        <f t="shared" si="7"/>
        <v>-272.0441288735862</v>
      </c>
      <c r="M60" s="13">
        <f t="shared" si="7"/>
        <v>2.5867469820083566</v>
      </c>
      <c r="N60" s="13">
        <f t="shared" si="7"/>
        <v>100</v>
      </c>
      <c r="O60" s="13">
        <f t="shared" si="7"/>
        <v>140.38792818843137</v>
      </c>
      <c r="P60" s="13">
        <f t="shared" si="7"/>
        <v>765.3405526951951</v>
      </c>
      <c r="Q60" s="13">
        <f t="shared" si="7"/>
        <v>349.7731515243756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125.96096442217315</v>
      </c>
      <c r="W60" s="13">
        <f t="shared" si="7"/>
        <v>62.03585132746279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2.7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83.13726299709971</v>
      </c>
      <c r="G61" s="13">
        <f t="shared" si="7"/>
        <v>100</v>
      </c>
      <c r="H61" s="13">
        <f t="shared" si="7"/>
        <v>100</v>
      </c>
      <c r="I61" s="13">
        <f t="shared" si="7"/>
        <v>95.77830643622349</v>
      </c>
      <c r="J61" s="13">
        <f t="shared" si="7"/>
        <v>100</v>
      </c>
      <c r="K61" s="13">
        <f t="shared" si="7"/>
        <v>100</v>
      </c>
      <c r="L61" s="13">
        <f t="shared" si="7"/>
        <v>-277.96854269262525</v>
      </c>
      <c r="M61" s="13">
        <f t="shared" si="7"/>
        <v>0.6120957047180962</v>
      </c>
      <c r="N61" s="13">
        <f t="shared" si="7"/>
        <v>0</v>
      </c>
      <c r="O61" s="13">
        <f t="shared" si="7"/>
        <v>230.8819327610697</v>
      </c>
      <c r="P61" s="13">
        <f t="shared" si="7"/>
        <v>463.41756550801483</v>
      </c>
      <c r="Q61" s="13">
        <f t="shared" si="7"/>
        <v>427.37726532237036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115.40772140245498</v>
      </c>
      <c r="W61" s="13">
        <f t="shared" si="7"/>
        <v>62.32645012314087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-243.43343716499547</v>
      </c>
      <c r="M64" s="13">
        <f t="shared" si="7"/>
        <v>12.663490233969119</v>
      </c>
      <c r="N64" s="13">
        <f t="shared" si="7"/>
        <v>100</v>
      </c>
      <c r="O64" s="13">
        <f t="shared" si="7"/>
        <v>28.66329150370708</v>
      </c>
      <c r="P64" s="13">
        <f t="shared" si="7"/>
        <v>502.448624765975</v>
      </c>
      <c r="Q64" s="13">
        <f t="shared" si="7"/>
        <v>271.03127605904535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152.23998959213384</v>
      </c>
      <c r="W64" s="13">
        <f t="shared" si="7"/>
        <v>61.30184742158426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2.7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100</v>
      </c>
      <c r="L65" s="13">
        <f t="shared" si="7"/>
        <v>-282.35854448466375</v>
      </c>
      <c r="M65" s="13">
        <f t="shared" si="7"/>
        <v>-71.36270491803278</v>
      </c>
      <c r="N65" s="13">
        <f t="shared" si="7"/>
        <v>0</v>
      </c>
      <c r="O65" s="13">
        <f t="shared" si="7"/>
        <v>0</v>
      </c>
      <c r="P65" s="13">
        <f t="shared" si="7"/>
        <v>-5.463320476055712</v>
      </c>
      <c r="Q65" s="13">
        <f t="shared" si="7"/>
        <v>139.43899112690048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79.81573831459724</v>
      </c>
      <c r="W65" s="13">
        <f t="shared" si="7"/>
        <v>24.646464646464647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0</v>
      </c>
      <c r="F66" s="16">
        <f t="shared" si="7"/>
        <v>100</v>
      </c>
      <c r="G66" s="16">
        <f t="shared" si="7"/>
        <v>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-1156.8404133180252</v>
      </c>
      <c r="M66" s="16">
        <f t="shared" si="7"/>
        <v>62.623460836693</v>
      </c>
      <c r="N66" s="16">
        <f t="shared" si="7"/>
        <v>100</v>
      </c>
      <c r="O66" s="16">
        <f t="shared" si="7"/>
        <v>100</v>
      </c>
      <c r="P66" s="16">
        <f t="shared" si="7"/>
        <v>146.7036912762201</v>
      </c>
      <c r="Q66" s="16">
        <f t="shared" si="7"/>
        <v>126.06436672822299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112.26208164550057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54321193</v>
      </c>
      <c r="C67" s="24"/>
      <c r="D67" s="25">
        <v>71213472</v>
      </c>
      <c r="E67" s="26">
        <v>71713472</v>
      </c>
      <c r="F67" s="26">
        <v>4292751</v>
      </c>
      <c r="G67" s="26">
        <v>4329326</v>
      </c>
      <c r="H67" s="26">
        <v>7582305</v>
      </c>
      <c r="I67" s="26">
        <v>16204382</v>
      </c>
      <c r="J67" s="26">
        <v>7828393</v>
      </c>
      <c r="K67" s="26">
        <v>4307565</v>
      </c>
      <c r="L67" s="26">
        <v>4555029</v>
      </c>
      <c r="M67" s="26">
        <v>16690987</v>
      </c>
      <c r="N67" s="26">
        <v>4956120</v>
      </c>
      <c r="O67" s="26">
        <v>6112739</v>
      </c>
      <c r="P67" s="26">
        <v>7136526</v>
      </c>
      <c r="Q67" s="26">
        <v>18205385</v>
      </c>
      <c r="R67" s="26"/>
      <c r="S67" s="26"/>
      <c r="T67" s="26"/>
      <c r="U67" s="26"/>
      <c r="V67" s="26">
        <v>51100754</v>
      </c>
      <c r="W67" s="26">
        <v>53410104</v>
      </c>
      <c r="X67" s="26"/>
      <c r="Y67" s="25"/>
      <c r="Z67" s="27">
        <v>71713472</v>
      </c>
    </row>
    <row r="68" spans="1:26" ht="12.75" hidden="1">
      <c r="A68" s="37" t="s">
        <v>31</v>
      </c>
      <c r="B68" s="19">
        <v>14013298</v>
      </c>
      <c r="C68" s="19"/>
      <c r="D68" s="20">
        <v>16771392</v>
      </c>
      <c r="E68" s="21">
        <v>16771392</v>
      </c>
      <c r="F68" s="21">
        <v>1686440</v>
      </c>
      <c r="G68" s="21">
        <v>1686440</v>
      </c>
      <c r="H68" s="21">
        <v>1963911</v>
      </c>
      <c r="I68" s="21">
        <v>5336791</v>
      </c>
      <c r="J68" s="21">
        <v>1812943</v>
      </c>
      <c r="K68" s="21">
        <v>1831465</v>
      </c>
      <c r="L68" s="21">
        <v>1773247</v>
      </c>
      <c r="M68" s="21">
        <v>5417655</v>
      </c>
      <c r="N68" s="21">
        <v>1714640</v>
      </c>
      <c r="O68" s="21">
        <v>3468731</v>
      </c>
      <c r="P68" s="21">
        <v>2976952</v>
      </c>
      <c r="Q68" s="21">
        <v>8160323</v>
      </c>
      <c r="R68" s="21"/>
      <c r="S68" s="21"/>
      <c r="T68" s="21"/>
      <c r="U68" s="21"/>
      <c r="V68" s="21">
        <v>18914769</v>
      </c>
      <c r="W68" s="21">
        <v>12578544</v>
      </c>
      <c r="X68" s="21"/>
      <c r="Y68" s="20"/>
      <c r="Z68" s="23">
        <v>16771392</v>
      </c>
    </row>
    <row r="69" spans="1:26" ht="12.75" hidden="1">
      <c r="A69" s="38" t="s">
        <v>32</v>
      </c>
      <c r="B69" s="19">
        <v>38005716</v>
      </c>
      <c r="C69" s="19"/>
      <c r="D69" s="20">
        <v>51802080</v>
      </c>
      <c r="E69" s="21">
        <v>52302080</v>
      </c>
      <c r="F69" s="21">
        <v>2466339</v>
      </c>
      <c r="G69" s="21">
        <v>2642886</v>
      </c>
      <c r="H69" s="21">
        <v>5506615</v>
      </c>
      <c r="I69" s="21">
        <v>10615840</v>
      </c>
      <c r="J69" s="21">
        <v>5656246</v>
      </c>
      <c r="K69" s="21">
        <v>2124863</v>
      </c>
      <c r="L69" s="21">
        <v>2760007</v>
      </c>
      <c r="M69" s="21">
        <v>10541116</v>
      </c>
      <c r="N69" s="21">
        <v>2426894</v>
      </c>
      <c r="O69" s="21">
        <v>2196025</v>
      </c>
      <c r="P69" s="21">
        <v>2565139</v>
      </c>
      <c r="Q69" s="21">
        <v>7188058</v>
      </c>
      <c r="R69" s="21"/>
      <c r="S69" s="21"/>
      <c r="T69" s="21"/>
      <c r="U69" s="21"/>
      <c r="V69" s="21">
        <v>28345014</v>
      </c>
      <c r="W69" s="21">
        <v>38851560</v>
      </c>
      <c r="X69" s="21"/>
      <c r="Y69" s="20"/>
      <c r="Z69" s="23">
        <v>52302080</v>
      </c>
    </row>
    <row r="70" spans="1:26" ht="12.75" hidden="1">
      <c r="A70" s="39" t="s">
        <v>103</v>
      </c>
      <c r="B70" s="19">
        <v>28866926</v>
      </c>
      <c r="C70" s="19"/>
      <c r="D70" s="20">
        <v>41643360</v>
      </c>
      <c r="E70" s="21">
        <v>42143360</v>
      </c>
      <c r="F70" s="21">
        <v>1937740</v>
      </c>
      <c r="G70" s="21">
        <v>1732419</v>
      </c>
      <c r="H70" s="21">
        <v>4069768</v>
      </c>
      <c r="I70" s="21">
        <v>7739927</v>
      </c>
      <c r="J70" s="21">
        <v>4745653</v>
      </c>
      <c r="K70" s="21">
        <v>1630253</v>
      </c>
      <c r="L70" s="21">
        <v>2274702</v>
      </c>
      <c r="M70" s="21">
        <v>8650608</v>
      </c>
      <c r="N70" s="21"/>
      <c r="O70" s="21">
        <v>1221465</v>
      </c>
      <c r="P70" s="21">
        <v>2448708</v>
      </c>
      <c r="Q70" s="21">
        <v>3670173</v>
      </c>
      <c r="R70" s="21"/>
      <c r="S70" s="21"/>
      <c r="T70" s="21"/>
      <c r="U70" s="21"/>
      <c r="V70" s="21">
        <v>20060708</v>
      </c>
      <c r="W70" s="21">
        <v>31232520</v>
      </c>
      <c r="X70" s="21"/>
      <c r="Y70" s="20"/>
      <c r="Z70" s="23">
        <v>42143360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9133006</v>
      </c>
      <c r="C73" s="19"/>
      <c r="D73" s="20">
        <v>10032000</v>
      </c>
      <c r="E73" s="21">
        <v>10032000</v>
      </c>
      <c r="F73" s="21">
        <v>528599</v>
      </c>
      <c r="G73" s="21">
        <v>910467</v>
      </c>
      <c r="H73" s="21">
        <v>1436847</v>
      </c>
      <c r="I73" s="21">
        <v>2875913</v>
      </c>
      <c r="J73" s="21">
        <v>910593</v>
      </c>
      <c r="K73" s="21">
        <v>481684</v>
      </c>
      <c r="L73" s="21">
        <v>474807</v>
      </c>
      <c r="M73" s="21">
        <v>1867084</v>
      </c>
      <c r="N73" s="21">
        <v>909294</v>
      </c>
      <c r="O73" s="21">
        <v>916894</v>
      </c>
      <c r="P73" s="21">
        <v>1632304</v>
      </c>
      <c r="Q73" s="21">
        <v>3458492</v>
      </c>
      <c r="R73" s="21"/>
      <c r="S73" s="21"/>
      <c r="T73" s="21"/>
      <c r="U73" s="21"/>
      <c r="V73" s="21">
        <v>8201489</v>
      </c>
      <c r="W73" s="21">
        <v>7524000</v>
      </c>
      <c r="X73" s="21"/>
      <c r="Y73" s="20"/>
      <c r="Z73" s="23">
        <v>10032000</v>
      </c>
    </row>
    <row r="74" spans="1:26" ht="12.75" hidden="1">
      <c r="A74" s="39" t="s">
        <v>107</v>
      </c>
      <c r="B74" s="19">
        <v>5784</v>
      </c>
      <c r="C74" s="19"/>
      <c r="D74" s="20">
        <v>126720</v>
      </c>
      <c r="E74" s="21">
        <v>126720</v>
      </c>
      <c r="F74" s="21"/>
      <c r="G74" s="21"/>
      <c r="H74" s="21"/>
      <c r="I74" s="21"/>
      <c r="J74" s="21"/>
      <c r="K74" s="21">
        <v>12926</v>
      </c>
      <c r="L74" s="21">
        <v>10498</v>
      </c>
      <c r="M74" s="21">
        <v>23424</v>
      </c>
      <c r="N74" s="21">
        <v>1517600</v>
      </c>
      <c r="O74" s="21">
        <v>57666</v>
      </c>
      <c r="P74" s="21">
        <v>-1515873</v>
      </c>
      <c r="Q74" s="21">
        <v>59393</v>
      </c>
      <c r="R74" s="21"/>
      <c r="S74" s="21"/>
      <c r="T74" s="21"/>
      <c r="U74" s="21"/>
      <c r="V74" s="21">
        <v>82817</v>
      </c>
      <c r="W74" s="21">
        <v>95040</v>
      </c>
      <c r="X74" s="21"/>
      <c r="Y74" s="20"/>
      <c r="Z74" s="23">
        <v>126720</v>
      </c>
    </row>
    <row r="75" spans="1:26" ht="12.75" hidden="1">
      <c r="A75" s="40" t="s">
        <v>110</v>
      </c>
      <c r="B75" s="28">
        <v>2302179</v>
      </c>
      <c r="C75" s="28"/>
      <c r="D75" s="29">
        <v>2640000</v>
      </c>
      <c r="E75" s="30">
        <v>2640000</v>
      </c>
      <c r="F75" s="30">
        <v>139972</v>
      </c>
      <c r="G75" s="30"/>
      <c r="H75" s="30">
        <v>111779</v>
      </c>
      <c r="I75" s="30">
        <v>251751</v>
      </c>
      <c r="J75" s="30">
        <v>359204</v>
      </c>
      <c r="K75" s="30">
        <v>351237</v>
      </c>
      <c r="L75" s="30">
        <v>21775</v>
      </c>
      <c r="M75" s="30">
        <v>732216</v>
      </c>
      <c r="N75" s="30">
        <v>814586</v>
      </c>
      <c r="O75" s="30">
        <v>447983</v>
      </c>
      <c r="P75" s="30">
        <v>1594435</v>
      </c>
      <c r="Q75" s="30">
        <v>2857004</v>
      </c>
      <c r="R75" s="30"/>
      <c r="S75" s="30"/>
      <c r="T75" s="30"/>
      <c r="U75" s="30"/>
      <c r="V75" s="30">
        <v>3840971</v>
      </c>
      <c r="W75" s="30">
        <v>1980000</v>
      </c>
      <c r="X75" s="30"/>
      <c r="Y75" s="29"/>
      <c r="Z75" s="31">
        <v>2640000</v>
      </c>
    </row>
    <row r="76" spans="1:26" ht="12.75" hidden="1">
      <c r="A76" s="42" t="s">
        <v>287</v>
      </c>
      <c r="B76" s="32">
        <v>54321193</v>
      </c>
      <c r="C76" s="32"/>
      <c r="D76" s="33">
        <v>71213472</v>
      </c>
      <c r="E76" s="34">
        <v>69073472</v>
      </c>
      <c r="F76" s="34">
        <v>2952114</v>
      </c>
      <c r="G76" s="34">
        <v>4329326</v>
      </c>
      <c r="H76" s="34">
        <v>7582305</v>
      </c>
      <c r="I76" s="34">
        <v>14863745</v>
      </c>
      <c r="J76" s="34">
        <v>7828393</v>
      </c>
      <c r="K76" s="34">
        <v>4307565</v>
      </c>
      <c r="L76" s="34">
        <v>-11216800</v>
      </c>
      <c r="M76" s="34">
        <v>919158</v>
      </c>
      <c r="N76" s="34">
        <v>4956120</v>
      </c>
      <c r="O76" s="34">
        <v>2503314</v>
      </c>
      <c r="P76" s="34">
        <v>22653784</v>
      </c>
      <c r="Q76" s="34">
        <v>30113218</v>
      </c>
      <c r="R76" s="34"/>
      <c r="S76" s="34"/>
      <c r="T76" s="34"/>
      <c r="U76" s="34"/>
      <c r="V76" s="34">
        <v>45896121</v>
      </c>
      <c r="W76" s="34">
        <v>33412753</v>
      </c>
      <c r="X76" s="34"/>
      <c r="Y76" s="33"/>
      <c r="Z76" s="35">
        <v>69073472</v>
      </c>
    </row>
    <row r="77" spans="1:26" ht="12.75" hidden="1">
      <c r="A77" s="37" t="s">
        <v>31</v>
      </c>
      <c r="B77" s="19">
        <v>14013298</v>
      </c>
      <c r="C77" s="19"/>
      <c r="D77" s="20">
        <v>16771392</v>
      </c>
      <c r="E77" s="21">
        <v>16771392</v>
      </c>
      <c r="F77" s="21">
        <v>672559</v>
      </c>
      <c r="G77" s="21">
        <v>1686440</v>
      </c>
      <c r="H77" s="21">
        <v>1963911</v>
      </c>
      <c r="I77" s="21">
        <v>4322910</v>
      </c>
      <c r="J77" s="21">
        <v>1812943</v>
      </c>
      <c r="K77" s="21">
        <v>1831465</v>
      </c>
      <c r="L77" s="21">
        <v>-3456461</v>
      </c>
      <c r="M77" s="21">
        <v>187947</v>
      </c>
      <c r="N77" s="21">
        <v>1714640</v>
      </c>
      <c r="O77" s="21">
        <v>-1027623</v>
      </c>
      <c r="P77" s="21">
        <v>682640</v>
      </c>
      <c r="Q77" s="21">
        <v>1369657</v>
      </c>
      <c r="R77" s="21"/>
      <c r="S77" s="21"/>
      <c r="T77" s="21"/>
      <c r="U77" s="21"/>
      <c r="V77" s="21">
        <v>5880514</v>
      </c>
      <c r="W77" s="21">
        <v>9310857</v>
      </c>
      <c r="X77" s="21"/>
      <c r="Y77" s="20"/>
      <c r="Z77" s="23">
        <v>16771392</v>
      </c>
    </row>
    <row r="78" spans="1:26" ht="12.75" hidden="1">
      <c r="A78" s="38" t="s">
        <v>32</v>
      </c>
      <c r="B78" s="19">
        <v>38005716</v>
      </c>
      <c r="C78" s="19"/>
      <c r="D78" s="20">
        <v>51802080</v>
      </c>
      <c r="E78" s="21">
        <v>52302080</v>
      </c>
      <c r="F78" s="21">
        <v>2139583</v>
      </c>
      <c r="G78" s="21">
        <v>2642886</v>
      </c>
      <c r="H78" s="21">
        <v>5506615</v>
      </c>
      <c r="I78" s="21">
        <v>10289084</v>
      </c>
      <c r="J78" s="21">
        <v>5656246</v>
      </c>
      <c r="K78" s="21">
        <v>2124863</v>
      </c>
      <c r="L78" s="21">
        <v>-7508437</v>
      </c>
      <c r="M78" s="21">
        <v>272672</v>
      </c>
      <c r="N78" s="21">
        <v>2426894</v>
      </c>
      <c r="O78" s="21">
        <v>3082954</v>
      </c>
      <c r="P78" s="21">
        <v>19632049</v>
      </c>
      <c r="Q78" s="21">
        <v>25141897</v>
      </c>
      <c r="R78" s="21"/>
      <c r="S78" s="21"/>
      <c r="T78" s="21"/>
      <c r="U78" s="21"/>
      <c r="V78" s="21">
        <v>35703653</v>
      </c>
      <c r="W78" s="21">
        <v>24101896</v>
      </c>
      <c r="X78" s="21"/>
      <c r="Y78" s="20"/>
      <c r="Z78" s="23">
        <v>52302080</v>
      </c>
    </row>
    <row r="79" spans="1:26" ht="12.75" hidden="1">
      <c r="A79" s="39" t="s">
        <v>103</v>
      </c>
      <c r="B79" s="19">
        <v>28866926</v>
      </c>
      <c r="C79" s="19"/>
      <c r="D79" s="20">
        <v>41643360</v>
      </c>
      <c r="E79" s="21">
        <v>42143360</v>
      </c>
      <c r="F79" s="21">
        <v>1610984</v>
      </c>
      <c r="G79" s="21">
        <v>1732419</v>
      </c>
      <c r="H79" s="21">
        <v>4069768</v>
      </c>
      <c r="I79" s="21">
        <v>7413171</v>
      </c>
      <c r="J79" s="21">
        <v>4745653</v>
      </c>
      <c r="K79" s="21">
        <v>1630253</v>
      </c>
      <c r="L79" s="21">
        <v>-6322956</v>
      </c>
      <c r="M79" s="21">
        <v>52950</v>
      </c>
      <c r="N79" s="21">
        <v>1517600</v>
      </c>
      <c r="O79" s="21">
        <v>2820142</v>
      </c>
      <c r="P79" s="21">
        <v>11347743</v>
      </c>
      <c r="Q79" s="21">
        <v>15685485</v>
      </c>
      <c r="R79" s="21"/>
      <c r="S79" s="21"/>
      <c r="T79" s="21"/>
      <c r="U79" s="21"/>
      <c r="V79" s="21">
        <v>23151606</v>
      </c>
      <c r="W79" s="21">
        <v>19466121</v>
      </c>
      <c r="X79" s="21"/>
      <c r="Y79" s="20"/>
      <c r="Z79" s="23">
        <v>42143360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9133006</v>
      </c>
      <c r="C82" s="19"/>
      <c r="D82" s="20">
        <v>10032000</v>
      </c>
      <c r="E82" s="21">
        <v>10032000</v>
      </c>
      <c r="F82" s="21">
        <v>528599</v>
      </c>
      <c r="G82" s="21">
        <v>910467</v>
      </c>
      <c r="H82" s="21">
        <v>1436847</v>
      </c>
      <c r="I82" s="21">
        <v>2875913</v>
      </c>
      <c r="J82" s="21">
        <v>910593</v>
      </c>
      <c r="K82" s="21">
        <v>481684</v>
      </c>
      <c r="L82" s="21">
        <v>-1155839</v>
      </c>
      <c r="M82" s="21">
        <v>236438</v>
      </c>
      <c r="N82" s="21">
        <v>909294</v>
      </c>
      <c r="O82" s="21">
        <v>262812</v>
      </c>
      <c r="P82" s="21">
        <v>8201489</v>
      </c>
      <c r="Q82" s="21">
        <v>9373595</v>
      </c>
      <c r="R82" s="21"/>
      <c r="S82" s="21"/>
      <c r="T82" s="21"/>
      <c r="U82" s="21"/>
      <c r="V82" s="21">
        <v>12485946</v>
      </c>
      <c r="W82" s="21">
        <v>4612351</v>
      </c>
      <c r="X82" s="21"/>
      <c r="Y82" s="20"/>
      <c r="Z82" s="23">
        <v>10032000</v>
      </c>
    </row>
    <row r="83" spans="1:26" ht="12.75" hidden="1">
      <c r="A83" s="39" t="s">
        <v>107</v>
      </c>
      <c r="B83" s="19">
        <v>5784</v>
      </c>
      <c r="C83" s="19"/>
      <c r="D83" s="20">
        <v>126720</v>
      </c>
      <c r="E83" s="21">
        <v>126720</v>
      </c>
      <c r="F83" s="21"/>
      <c r="G83" s="21"/>
      <c r="H83" s="21"/>
      <c r="I83" s="21"/>
      <c r="J83" s="21"/>
      <c r="K83" s="21">
        <v>12926</v>
      </c>
      <c r="L83" s="21">
        <v>-29642</v>
      </c>
      <c r="M83" s="21">
        <v>-16716</v>
      </c>
      <c r="N83" s="21"/>
      <c r="O83" s="21"/>
      <c r="P83" s="21">
        <v>82817</v>
      </c>
      <c r="Q83" s="21">
        <v>82817</v>
      </c>
      <c r="R83" s="21"/>
      <c r="S83" s="21"/>
      <c r="T83" s="21"/>
      <c r="U83" s="21"/>
      <c r="V83" s="21">
        <v>66101</v>
      </c>
      <c r="W83" s="21">
        <v>23424</v>
      </c>
      <c r="X83" s="21"/>
      <c r="Y83" s="20"/>
      <c r="Z83" s="23">
        <v>126720</v>
      </c>
    </row>
    <row r="84" spans="1:26" ht="12.75" hidden="1">
      <c r="A84" s="40" t="s">
        <v>110</v>
      </c>
      <c r="B84" s="28">
        <v>2302179</v>
      </c>
      <c r="C84" s="28"/>
      <c r="D84" s="29">
        <v>2640000</v>
      </c>
      <c r="E84" s="30"/>
      <c r="F84" s="30">
        <v>139972</v>
      </c>
      <c r="G84" s="30"/>
      <c r="H84" s="30">
        <v>111779</v>
      </c>
      <c r="I84" s="30">
        <v>251751</v>
      </c>
      <c r="J84" s="30">
        <v>359204</v>
      </c>
      <c r="K84" s="30">
        <v>351237</v>
      </c>
      <c r="L84" s="30">
        <v>-251902</v>
      </c>
      <c r="M84" s="30">
        <v>458539</v>
      </c>
      <c r="N84" s="30">
        <v>814586</v>
      </c>
      <c r="O84" s="30">
        <v>447983</v>
      </c>
      <c r="P84" s="30">
        <v>2339095</v>
      </c>
      <c r="Q84" s="30">
        <v>3601664</v>
      </c>
      <c r="R84" s="30"/>
      <c r="S84" s="30"/>
      <c r="T84" s="30"/>
      <c r="U84" s="30"/>
      <c r="V84" s="30">
        <v>4311954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3460000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2710000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>
        <v>2710000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550000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>
        <v>550000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200000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200000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502000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502000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644266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>
        <v>644266</v>
      </c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2959500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>
        <v>2959500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7565766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141378265</v>
      </c>
      <c r="D5" s="153">
        <f>SUM(D6:D8)</f>
        <v>0</v>
      </c>
      <c r="E5" s="154">
        <f t="shared" si="0"/>
        <v>123913637</v>
      </c>
      <c r="F5" s="100">
        <f t="shared" si="0"/>
        <v>123913637</v>
      </c>
      <c r="G5" s="100">
        <f t="shared" si="0"/>
        <v>42178763</v>
      </c>
      <c r="H5" s="100">
        <f t="shared" si="0"/>
        <v>2225176</v>
      </c>
      <c r="I5" s="100">
        <f t="shared" si="0"/>
        <v>2608720</v>
      </c>
      <c r="J5" s="100">
        <f t="shared" si="0"/>
        <v>47012659</v>
      </c>
      <c r="K5" s="100">
        <f t="shared" si="0"/>
        <v>2702933</v>
      </c>
      <c r="L5" s="100">
        <f t="shared" si="0"/>
        <v>2614604</v>
      </c>
      <c r="M5" s="100">
        <f t="shared" si="0"/>
        <v>53661678</v>
      </c>
      <c r="N5" s="100">
        <f t="shared" si="0"/>
        <v>58979215</v>
      </c>
      <c r="O5" s="100">
        <f t="shared" si="0"/>
        <v>12351139</v>
      </c>
      <c r="P5" s="100">
        <f t="shared" si="0"/>
        <v>7474902</v>
      </c>
      <c r="Q5" s="100">
        <f t="shared" si="0"/>
        <v>27437155</v>
      </c>
      <c r="R5" s="100">
        <f t="shared" si="0"/>
        <v>47263196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153255070</v>
      </c>
      <c r="X5" s="100">
        <f t="shared" si="0"/>
        <v>123400777</v>
      </c>
      <c r="Y5" s="100">
        <f t="shared" si="0"/>
        <v>29854293</v>
      </c>
      <c r="Z5" s="137">
        <f>+IF(X5&lt;&gt;0,+(Y5/X5)*100,0)</f>
        <v>24.192953825566267</v>
      </c>
      <c r="AA5" s="153">
        <f>SUM(AA6:AA8)</f>
        <v>123913637</v>
      </c>
    </row>
    <row r="6" spans="1:27" ht="12.75">
      <c r="A6" s="138" t="s">
        <v>75</v>
      </c>
      <c r="B6" s="136"/>
      <c r="C6" s="155">
        <v>125258876</v>
      </c>
      <c r="D6" s="155"/>
      <c r="E6" s="156">
        <v>105090808</v>
      </c>
      <c r="F6" s="60">
        <v>105090808</v>
      </c>
      <c r="G6" s="60">
        <v>40427374</v>
      </c>
      <c r="H6" s="60">
        <v>488066</v>
      </c>
      <c r="I6" s="60">
        <v>631386</v>
      </c>
      <c r="J6" s="60">
        <v>41546826</v>
      </c>
      <c r="K6" s="60">
        <v>630353</v>
      </c>
      <c r="L6" s="60">
        <v>716106</v>
      </c>
      <c r="M6" s="60">
        <v>51888431</v>
      </c>
      <c r="N6" s="60">
        <v>53234890</v>
      </c>
      <c r="O6" s="60">
        <v>9086563</v>
      </c>
      <c r="P6" s="60">
        <v>603884</v>
      </c>
      <c r="Q6" s="60">
        <v>17966564</v>
      </c>
      <c r="R6" s="60">
        <v>27657011</v>
      </c>
      <c r="S6" s="60"/>
      <c r="T6" s="60"/>
      <c r="U6" s="60"/>
      <c r="V6" s="60"/>
      <c r="W6" s="60">
        <v>122438727</v>
      </c>
      <c r="X6" s="60">
        <v>121862200</v>
      </c>
      <c r="Y6" s="60">
        <v>576527</v>
      </c>
      <c r="Z6" s="140">
        <v>0.47</v>
      </c>
      <c r="AA6" s="155">
        <v>105090808</v>
      </c>
    </row>
    <row r="7" spans="1:27" ht="12.75">
      <c r="A7" s="138" t="s">
        <v>76</v>
      </c>
      <c r="B7" s="136"/>
      <c r="C7" s="157">
        <v>16119389</v>
      </c>
      <c r="D7" s="157"/>
      <c r="E7" s="158">
        <v>18822829</v>
      </c>
      <c r="F7" s="159">
        <v>18822829</v>
      </c>
      <c r="G7" s="159">
        <v>1751389</v>
      </c>
      <c r="H7" s="159">
        <v>1737110</v>
      </c>
      <c r="I7" s="159">
        <v>1977334</v>
      </c>
      <c r="J7" s="159">
        <v>5465833</v>
      </c>
      <c r="K7" s="159">
        <v>2072580</v>
      </c>
      <c r="L7" s="159">
        <v>1898498</v>
      </c>
      <c r="M7" s="159">
        <v>1773247</v>
      </c>
      <c r="N7" s="159">
        <v>5744325</v>
      </c>
      <c r="O7" s="159">
        <v>3264576</v>
      </c>
      <c r="P7" s="159">
        <v>6871018</v>
      </c>
      <c r="Q7" s="159">
        <v>9470591</v>
      </c>
      <c r="R7" s="159">
        <v>19606185</v>
      </c>
      <c r="S7" s="159"/>
      <c r="T7" s="159"/>
      <c r="U7" s="159"/>
      <c r="V7" s="159"/>
      <c r="W7" s="159">
        <v>30816343</v>
      </c>
      <c r="X7" s="159">
        <v>1538577</v>
      </c>
      <c r="Y7" s="159">
        <v>29277766</v>
      </c>
      <c r="Z7" s="141">
        <v>1902.91</v>
      </c>
      <c r="AA7" s="157">
        <v>18822829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2026666</v>
      </c>
      <c r="D9" s="153">
        <f>SUM(D10:D14)</f>
        <v>0</v>
      </c>
      <c r="E9" s="154">
        <f t="shared" si="1"/>
        <v>2374770</v>
      </c>
      <c r="F9" s="100">
        <f t="shared" si="1"/>
        <v>2374770</v>
      </c>
      <c r="G9" s="100">
        <f t="shared" si="1"/>
        <v>5508</v>
      </c>
      <c r="H9" s="100">
        <f t="shared" si="1"/>
        <v>16859</v>
      </c>
      <c r="I9" s="100">
        <f t="shared" si="1"/>
        <v>18884</v>
      </c>
      <c r="J9" s="100">
        <f t="shared" si="1"/>
        <v>41251</v>
      </c>
      <c r="K9" s="100">
        <f t="shared" si="1"/>
        <v>4397</v>
      </c>
      <c r="L9" s="100">
        <f t="shared" si="1"/>
        <v>16787</v>
      </c>
      <c r="M9" s="100">
        <f t="shared" si="1"/>
        <v>9796</v>
      </c>
      <c r="N9" s="100">
        <f t="shared" si="1"/>
        <v>30980</v>
      </c>
      <c r="O9" s="100">
        <f t="shared" si="1"/>
        <v>18021</v>
      </c>
      <c r="P9" s="100">
        <f t="shared" si="1"/>
        <v>18023</v>
      </c>
      <c r="Q9" s="100">
        <f t="shared" si="1"/>
        <v>262627</v>
      </c>
      <c r="R9" s="100">
        <f t="shared" si="1"/>
        <v>298671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370902</v>
      </c>
      <c r="X9" s="100">
        <f t="shared" si="1"/>
        <v>1781082</v>
      </c>
      <c r="Y9" s="100">
        <f t="shared" si="1"/>
        <v>-1410180</v>
      </c>
      <c r="Z9" s="137">
        <f>+IF(X9&lt;&gt;0,+(Y9/X9)*100,0)</f>
        <v>-79.17546749672391</v>
      </c>
      <c r="AA9" s="153">
        <f>SUM(AA10:AA14)</f>
        <v>2374770</v>
      </c>
    </row>
    <row r="10" spans="1:27" ht="12.75">
      <c r="A10" s="138" t="s">
        <v>79</v>
      </c>
      <c r="B10" s="136"/>
      <c r="C10" s="155">
        <v>2026666</v>
      </c>
      <c r="D10" s="155"/>
      <c r="E10" s="156">
        <v>1931280</v>
      </c>
      <c r="F10" s="60">
        <v>1931280</v>
      </c>
      <c r="G10" s="60">
        <v>5508</v>
      </c>
      <c r="H10" s="60">
        <v>16859</v>
      </c>
      <c r="I10" s="60">
        <v>18884</v>
      </c>
      <c r="J10" s="60">
        <v>41251</v>
      </c>
      <c r="K10" s="60">
        <v>4397</v>
      </c>
      <c r="L10" s="60">
        <v>16787</v>
      </c>
      <c r="M10" s="60">
        <v>9796</v>
      </c>
      <c r="N10" s="60">
        <v>30980</v>
      </c>
      <c r="O10" s="60">
        <v>18021</v>
      </c>
      <c r="P10" s="60">
        <v>18023</v>
      </c>
      <c r="Q10" s="60">
        <v>262627</v>
      </c>
      <c r="R10" s="60">
        <v>298671</v>
      </c>
      <c r="S10" s="60"/>
      <c r="T10" s="60"/>
      <c r="U10" s="60"/>
      <c r="V10" s="60"/>
      <c r="W10" s="60">
        <v>370902</v>
      </c>
      <c r="X10" s="60">
        <v>1448460</v>
      </c>
      <c r="Y10" s="60">
        <v>-1077558</v>
      </c>
      <c r="Z10" s="140">
        <v>-74.39</v>
      </c>
      <c r="AA10" s="155">
        <v>1931280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11363</v>
      </c>
      <c r="F12" s="60">
        <v>11363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8523</v>
      </c>
      <c r="Y12" s="60">
        <v>-8523</v>
      </c>
      <c r="Z12" s="140">
        <v>-100</v>
      </c>
      <c r="AA12" s="155">
        <v>11363</v>
      </c>
    </row>
    <row r="13" spans="1:27" ht="12.75">
      <c r="A13" s="138" t="s">
        <v>82</v>
      </c>
      <c r="B13" s="136"/>
      <c r="C13" s="155"/>
      <c r="D13" s="155"/>
      <c r="E13" s="156">
        <v>432127</v>
      </c>
      <c r="F13" s="60">
        <v>432127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324099</v>
      </c>
      <c r="Y13" s="60">
        <v>-324099</v>
      </c>
      <c r="Z13" s="140">
        <v>-100</v>
      </c>
      <c r="AA13" s="155">
        <v>432127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27438636</v>
      </c>
      <c r="D15" s="153">
        <f>SUM(D16:D18)</f>
        <v>0</v>
      </c>
      <c r="E15" s="154">
        <f t="shared" si="2"/>
        <v>74674804</v>
      </c>
      <c r="F15" s="100">
        <f t="shared" si="2"/>
        <v>74875892</v>
      </c>
      <c r="G15" s="100">
        <f t="shared" si="2"/>
        <v>675675</v>
      </c>
      <c r="H15" s="100">
        <f t="shared" si="2"/>
        <v>518648</v>
      </c>
      <c r="I15" s="100">
        <f t="shared" si="2"/>
        <v>555970</v>
      </c>
      <c r="J15" s="100">
        <f t="shared" si="2"/>
        <v>1750293</v>
      </c>
      <c r="K15" s="100">
        <f t="shared" si="2"/>
        <v>350189</v>
      </c>
      <c r="L15" s="100">
        <f t="shared" si="2"/>
        <v>616507</v>
      </c>
      <c r="M15" s="100">
        <f t="shared" si="2"/>
        <v>571479</v>
      </c>
      <c r="N15" s="100">
        <f t="shared" si="2"/>
        <v>1538175</v>
      </c>
      <c r="O15" s="100">
        <f t="shared" si="2"/>
        <v>219663</v>
      </c>
      <c r="P15" s="100">
        <f t="shared" si="2"/>
        <v>569884</v>
      </c>
      <c r="Q15" s="100">
        <f t="shared" si="2"/>
        <v>-3933496</v>
      </c>
      <c r="R15" s="100">
        <f t="shared" si="2"/>
        <v>-3143949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144519</v>
      </c>
      <c r="X15" s="100">
        <f t="shared" si="2"/>
        <v>56389752</v>
      </c>
      <c r="Y15" s="100">
        <f t="shared" si="2"/>
        <v>-56245233</v>
      </c>
      <c r="Z15" s="137">
        <f>+IF(X15&lt;&gt;0,+(Y15/X15)*100,0)</f>
        <v>-99.74371407059921</v>
      </c>
      <c r="AA15" s="153">
        <f>SUM(AA16:AA18)</f>
        <v>74875892</v>
      </c>
    </row>
    <row r="16" spans="1:27" ht="12.75">
      <c r="A16" s="138" t="s">
        <v>85</v>
      </c>
      <c r="B16" s="136"/>
      <c r="C16" s="155"/>
      <c r="D16" s="155"/>
      <c r="E16" s="156">
        <v>1534617</v>
      </c>
      <c r="F16" s="60">
        <v>1534617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1534617</v>
      </c>
      <c r="Y16" s="60">
        <v>-1534617</v>
      </c>
      <c r="Z16" s="140">
        <v>-100</v>
      </c>
      <c r="AA16" s="155">
        <v>1534617</v>
      </c>
    </row>
    <row r="17" spans="1:27" ht="12.75">
      <c r="A17" s="138" t="s">
        <v>86</v>
      </c>
      <c r="B17" s="136"/>
      <c r="C17" s="155">
        <v>27438636</v>
      </c>
      <c r="D17" s="155"/>
      <c r="E17" s="156">
        <v>72704500</v>
      </c>
      <c r="F17" s="60">
        <v>72905588</v>
      </c>
      <c r="G17" s="60">
        <v>675675</v>
      </c>
      <c r="H17" s="60">
        <v>518648</v>
      </c>
      <c r="I17" s="60">
        <v>555970</v>
      </c>
      <c r="J17" s="60">
        <v>1750293</v>
      </c>
      <c r="K17" s="60">
        <v>350189</v>
      </c>
      <c r="L17" s="60">
        <v>616507</v>
      </c>
      <c r="M17" s="60">
        <v>571479</v>
      </c>
      <c r="N17" s="60">
        <v>1538175</v>
      </c>
      <c r="O17" s="60">
        <v>219663</v>
      </c>
      <c r="P17" s="60">
        <v>569884</v>
      </c>
      <c r="Q17" s="60">
        <v>-3933496</v>
      </c>
      <c r="R17" s="60">
        <v>-3143949</v>
      </c>
      <c r="S17" s="60"/>
      <c r="T17" s="60"/>
      <c r="U17" s="60"/>
      <c r="V17" s="60"/>
      <c r="W17" s="60">
        <v>144519</v>
      </c>
      <c r="X17" s="60">
        <v>54528372</v>
      </c>
      <c r="Y17" s="60">
        <v>-54383853</v>
      </c>
      <c r="Z17" s="140">
        <v>-99.73</v>
      </c>
      <c r="AA17" s="155">
        <v>72905588</v>
      </c>
    </row>
    <row r="18" spans="1:27" ht="12.75">
      <c r="A18" s="138" t="s">
        <v>87</v>
      </c>
      <c r="B18" s="136"/>
      <c r="C18" s="155"/>
      <c r="D18" s="155"/>
      <c r="E18" s="156">
        <v>435687</v>
      </c>
      <c r="F18" s="60">
        <v>435687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326763</v>
      </c>
      <c r="Y18" s="60">
        <v>-326763</v>
      </c>
      <c r="Z18" s="140">
        <v>-100</v>
      </c>
      <c r="AA18" s="155">
        <v>435687</v>
      </c>
    </row>
    <row r="19" spans="1:27" ht="12.75">
      <c r="A19" s="135" t="s">
        <v>88</v>
      </c>
      <c r="B19" s="142"/>
      <c r="C19" s="153">
        <f aca="true" t="shared" si="3" ref="C19:Y19">SUM(C20:C23)</f>
        <v>43636631</v>
      </c>
      <c r="D19" s="153">
        <f>SUM(D20:D23)</f>
        <v>0</v>
      </c>
      <c r="E19" s="154">
        <f t="shared" si="3"/>
        <v>56802608</v>
      </c>
      <c r="F19" s="100">
        <f t="shared" si="3"/>
        <v>58440085</v>
      </c>
      <c r="G19" s="100">
        <f t="shared" si="3"/>
        <v>2466339</v>
      </c>
      <c r="H19" s="100">
        <f t="shared" si="3"/>
        <v>2642886</v>
      </c>
      <c r="I19" s="100">
        <f t="shared" si="3"/>
        <v>5506615</v>
      </c>
      <c r="J19" s="100">
        <f t="shared" si="3"/>
        <v>10615840</v>
      </c>
      <c r="K19" s="100">
        <f t="shared" si="3"/>
        <v>5656246</v>
      </c>
      <c r="L19" s="100">
        <f t="shared" si="3"/>
        <v>2111937</v>
      </c>
      <c r="M19" s="100">
        <f t="shared" si="3"/>
        <v>2749509</v>
      </c>
      <c r="N19" s="100">
        <f t="shared" si="3"/>
        <v>10517692</v>
      </c>
      <c r="O19" s="100">
        <f t="shared" si="3"/>
        <v>909294</v>
      </c>
      <c r="P19" s="100">
        <f t="shared" si="3"/>
        <v>2138359</v>
      </c>
      <c r="Q19" s="100">
        <f t="shared" si="3"/>
        <v>4081012</v>
      </c>
      <c r="R19" s="100">
        <f t="shared" si="3"/>
        <v>7128665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28262197</v>
      </c>
      <c r="X19" s="100">
        <f t="shared" si="3"/>
        <v>42601959</v>
      </c>
      <c r="Y19" s="100">
        <f t="shared" si="3"/>
        <v>-14339762</v>
      </c>
      <c r="Z19" s="137">
        <f>+IF(X19&lt;&gt;0,+(Y19/X19)*100,0)</f>
        <v>-33.65986526582029</v>
      </c>
      <c r="AA19" s="153">
        <f>SUM(AA20:AA23)</f>
        <v>58440085</v>
      </c>
    </row>
    <row r="20" spans="1:27" ht="12.75">
      <c r="A20" s="138" t="s">
        <v>89</v>
      </c>
      <c r="B20" s="136"/>
      <c r="C20" s="155">
        <v>33559837</v>
      </c>
      <c r="D20" s="155"/>
      <c r="E20" s="156">
        <v>46770080</v>
      </c>
      <c r="F20" s="60">
        <v>47041080</v>
      </c>
      <c r="G20" s="60">
        <v>1937740</v>
      </c>
      <c r="H20" s="60">
        <v>1732419</v>
      </c>
      <c r="I20" s="60">
        <v>4069768</v>
      </c>
      <c r="J20" s="60">
        <v>7739927</v>
      </c>
      <c r="K20" s="60">
        <v>4745653</v>
      </c>
      <c r="L20" s="60">
        <v>1630253</v>
      </c>
      <c r="M20" s="60">
        <v>2274702</v>
      </c>
      <c r="N20" s="60">
        <v>8650608</v>
      </c>
      <c r="O20" s="60"/>
      <c r="P20" s="60">
        <v>1221465</v>
      </c>
      <c r="Q20" s="60">
        <v>2448708</v>
      </c>
      <c r="R20" s="60">
        <v>3670173</v>
      </c>
      <c r="S20" s="60"/>
      <c r="T20" s="60"/>
      <c r="U20" s="60"/>
      <c r="V20" s="60"/>
      <c r="W20" s="60">
        <v>20060708</v>
      </c>
      <c r="X20" s="60">
        <v>35077563</v>
      </c>
      <c r="Y20" s="60">
        <v>-15016855</v>
      </c>
      <c r="Z20" s="140">
        <v>-42.81</v>
      </c>
      <c r="AA20" s="155">
        <v>47041080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10076794</v>
      </c>
      <c r="D23" s="155"/>
      <c r="E23" s="156">
        <v>10032528</v>
      </c>
      <c r="F23" s="60">
        <v>11399005</v>
      </c>
      <c r="G23" s="60">
        <v>528599</v>
      </c>
      <c r="H23" s="60">
        <v>910467</v>
      </c>
      <c r="I23" s="60">
        <v>1436847</v>
      </c>
      <c r="J23" s="60">
        <v>2875913</v>
      </c>
      <c r="K23" s="60">
        <v>910593</v>
      </c>
      <c r="L23" s="60">
        <v>481684</v>
      </c>
      <c r="M23" s="60">
        <v>474807</v>
      </c>
      <c r="N23" s="60">
        <v>1867084</v>
      </c>
      <c r="O23" s="60">
        <v>909294</v>
      </c>
      <c r="P23" s="60">
        <v>916894</v>
      </c>
      <c r="Q23" s="60">
        <v>1632304</v>
      </c>
      <c r="R23" s="60">
        <v>3458492</v>
      </c>
      <c r="S23" s="60"/>
      <c r="T23" s="60"/>
      <c r="U23" s="60"/>
      <c r="V23" s="60"/>
      <c r="W23" s="60">
        <v>8201489</v>
      </c>
      <c r="X23" s="60">
        <v>7524396</v>
      </c>
      <c r="Y23" s="60">
        <v>677093</v>
      </c>
      <c r="Z23" s="140">
        <v>9</v>
      </c>
      <c r="AA23" s="155">
        <v>11399005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214480198</v>
      </c>
      <c r="D25" s="168">
        <f>+D5+D9+D15+D19+D24</f>
        <v>0</v>
      </c>
      <c r="E25" s="169">
        <f t="shared" si="4"/>
        <v>257765819</v>
      </c>
      <c r="F25" s="73">
        <f t="shared" si="4"/>
        <v>259604384</v>
      </c>
      <c r="G25" s="73">
        <f t="shared" si="4"/>
        <v>45326285</v>
      </c>
      <c r="H25" s="73">
        <f t="shared" si="4"/>
        <v>5403569</v>
      </c>
      <c r="I25" s="73">
        <f t="shared" si="4"/>
        <v>8690189</v>
      </c>
      <c r="J25" s="73">
        <f t="shared" si="4"/>
        <v>59420043</v>
      </c>
      <c r="K25" s="73">
        <f t="shared" si="4"/>
        <v>8713765</v>
      </c>
      <c r="L25" s="73">
        <f t="shared" si="4"/>
        <v>5359835</v>
      </c>
      <c r="M25" s="73">
        <f t="shared" si="4"/>
        <v>56992462</v>
      </c>
      <c r="N25" s="73">
        <f t="shared" si="4"/>
        <v>71066062</v>
      </c>
      <c r="O25" s="73">
        <f t="shared" si="4"/>
        <v>13498117</v>
      </c>
      <c r="P25" s="73">
        <f t="shared" si="4"/>
        <v>10201168</v>
      </c>
      <c r="Q25" s="73">
        <f t="shared" si="4"/>
        <v>27847298</v>
      </c>
      <c r="R25" s="73">
        <f t="shared" si="4"/>
        <v>51546583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182032688</v>
      </c>
      <c r="X25" s="73">
        <f t="shared" si="4"/>
        <v>224173570</v>
      </c>
      <c r="Y25" s="73">
        <f t="shared" si="4"/>
        <v>-42140882</v>
      </c>
      <c r="Z25" s="170">
        <f>+IF(X25&lt;&gt;0,+(Y25/X25)*100,0)</f>
        <v>-18.798327563771235</v>
      </c>
      <c r="AA25" s="168">
        <f>+AA5+AA9+AA15+AA19+AA24</f>
        <v>259604384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166950998</v>
      </c>
      <c r="D28" s="153">
        <f>SUM(D29:D31)</f>
        <v>0</v>
      </c>
      <c r="E28" s="154">
        <f t="shared" si="5"/>
        <v>104218294</v>
      </c>
      <c r="F28" s="100">
        <f t="shared" si="5"/>
        <v>115495432</v>
      </c>
      <c r="G28" s="100">
        <f t="shared" si="5"/>
        <v>9325779</v>
      </c>
      <c r="H28" s="100">
        <f t="shared" si="5"/>
        <v>10226226</v>
      </c>
      <c r="I28" s="100">
        <f t="shared" si="5"/>
        <v>9724522</v>
      </c>
      <c r="J28" s="100">
        <f t="shared" si="5"/>
        <v>29276527</v>
      </c>
      <c r="K28" s="100">
        <f t="shared" si="5"/>
        <v>12156886</v>
      </c>
      <c r="L28" s="100">
        <f t="shared" si="5"/>
        <v>22111679</v>
      </c>
      <c r="M28" s="100">
        <f t="shared" si="5"/>
        <v>18164479</v>
      </c>
      <c r="N28" s="100">
        <f t="shared" si="5"/>
        <v>52433044</v>
      </c>
      <c r="O28" s="100">
        <f t="shared" si="5"/>
        <v>11685098</v>
      </c>
      <c r="P28" s="100">
        <f t="shared" si="5"/>
        <v>14952340</v>
      </c>
      <c r="Q28" s="100">
        <f t="shared" si="5"/>
        <v>40346139</v>
      </c>
      <c r="R28" s="100">
        <f t="shared" si="5"/>
        <v>66983577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148693148</v>
      </c>
      <c r="X28" s="100">
        <f t="shared" si="5"/>
        <v>78143472</v>
      </c>
      <c r="Y28" s="100">
        <f t="shared" si="5"/>
        <v>70549676</v>
      </c>
      <c r="Z28" s="137">
        <f>+IF(X28&lt;&gt;0,+(Y28/X28)*100,0)</f>
        <v>90.28223880300584</v>
      </c>
      <c r="AA28" s="153">
        <f>SUM(AA29:AA31)</f>
        <v>115495432</v>
      </c>
    </row>
    <row r="29" spans="1:27" ht="12.75">
      <c r="A29" s="138" t="s">
        <v>75</v>
      </c>
      <c r="B29" s="136"/>
      <c r="C29" s="155">
        <v>77834164</v>
      </c>
      <c r="D29" s="155"/>
      <c r="E29" s="156">
        <v>55423659</v>
      </c>
      <c r="F29" s="60">
        <v>53790797</v>
      </c>
      <c r="G29" s="60">
        <v>6926986</v>
      </c>
      <c r="H29" s="60">
        <v>7247379</v>
      </c>
      <c r="I29" s="60">
        <v>6745675</v>
      </c>
      <c r="J29" s="60">
        <v>20920040</v>
      </c>
      <c r="K29" s="60">
        <v>12156886</v>
      </c>
      <c r="L29" s="60">
        <v>22111679</v>
      </c>
      <c r="M29" s="60">
        <v>8835981</v>
      </c>
      <c r="N29" s="60">
        <v>43104546</v>
      </c>
      <c r="O29" s="60">
        <v>11685098</v>
      </c>
      <c r="P29" s="60">
        <v>5680860</v>
      </c>
      <c r="Q29" s="60">
        <v>4618971</v>
      </c>
      <c r="R29" s="60">
        <v>21984929</v>
      </c>
      <c r="S29" s="60"/>
      <c r="T29" s="60"/>
      <c r="U29" s="60"/>
      <c r="V29" s="60"/>
      <c r="W29" s="60">
        <v>86009515</v>
      </c>
      <c r="X29" s="60">
        <v>41547492</v>
      </c>
      <c r="Y29" s="60">
        <v>44462023</v>
      </c>
      <c r="Z29" s="140">
        <v>107.01</v>
      </c>
      <c r="AA29" s="155">
        <v>53790797</v>
      </c>
    </row>
    <row r="30" spans="1:27" ht="12.75">
      <c r="A30" s="138" t="s">
        <v>76</v>
      </c>
      <c r="B30" s="136"/>
      <c r="C30" s="157">
        <v>77960389</v>
      </c>
      <c r="D30" s="157"/>
      <c r="E30" s="158">
        <v>45992743</v>
      </c>
      <c r="F30" s="159">
        <v>43360367</v>
      </c>
      <c r="G30" s="159">
        <v>1453663</v>
      </c>
      <c r="H30" s="159">
        <v>1401041</v>
      </c>
      <c r="I30" s="159">
        <v>1401041</v>
      </c>
      <c r="J30" s="159">
        <v>4255745</v>
      </c>
      <c r="K30" s="159"/>
      <c r="L30" s="159"/>
      <c r="M30" s="159">
        <v>27600</v>
      </c>
      <c r="N30" s="159">
        <v>27600</v>
      </c>
      <c r="O30" s="159"/>
      <c r="P30" s="159"/>
      <c r="Q30" s="159">
        <v>23552493</v>
      </c>
      <c r="R30" s="159">
        <v>23552493</v>
      </c>
      <c r="S30" s="159"/>
      <c r="T30" s="159"/>
      <c r="U30" s="159"/>
      <c r="V30" s="159"/>
      <c r="W30" s="159">
        <v>27835838</v>
      </c>
      <c r="X30" s="159">
        <v>34494561</v>
      </c>
      <c r="Y30" s="159">
        <v>-6658723</v>
      </c>
      <c r="Z30" s="141">
        <v>-19.3</v>
      </c>
      <c r="AA30" s="157">
        <v>43360367</v>
      </c>
    </row>
    <row r="31" spans="1:27" ht="12.75">
      <c r="A31" s="138" t="s">
        <v>77</v>
      </c>
      <c r="B31" s="136"/>
      <c r="C31" s="155">
        <v>11156445</v>
      </c>
      <c r="D31" s="155"/>
      <c r="E31" s="156">
        <v>2801892</v>
      </c>
      <c r="F31" s="60">
        <v>18344268</v>
      </c>
      <c r="G31" s="60">
        <v>945130</v>
      </c>
      <c r="H31" s="60">
        <v>1577806</v>
      </c>
      <c r="I31" s="60">
        <v>1577806</v>
      </c>
      <c r="J31" s="60">
        <v>4100742</v>
      </c>
      <c r="K31" s="60"/>
      <c r="L31" s="60"/>
      <c r="M31" s="60">
        <v>9300898</v>
      </c>
      <c r="N31" s="60">
        <v>9300898</v>
      </c>
      <c r="O31" s="60"/>
      <c r="P31" s="60">
        <v>9271480</v>
      </c>
      <c r="Q31" s="60">
        <v>12174675</v>
      </c>
      <c r="R31" s="60">
        <v>21446155</v>
      </c>
      <c r="S31" s="60"/>
      <c r="T31" s="60"/>
      <c r="U31" s="60"/>
      <c r="V31" s="60"/>
      <c r="W31" s="60">
        <v>34847795</v>
      </c>
      <c r="X31" s="60">
        <v>2101419</v>
      </c>
      <c r="Y31" s="60">
        <v>32746376</v>
      </c>
      <c r="Z31" s="140">
        <v>1558.3</v>
      </c>
      <c r="AA31" s="155">
        <v>18344268</v>
      </c>
    </row>
    <row r="32" spans="1:27" ht="12.75">
      <c r="A32" s="135" t="s">
        <v>78</v>
      </c>
      <c r="B32" s="136"/>
      <c r="C32" s="153">
        <f aca="true" t="shared" si="6" ref="C32:Y32">SUM(C33:C37)</f>
        <v>16893502</v>
      </c>
      <c r="D32" s="153">
        <f>SUM(D33:D37)</f>
        <v>0</v>
      </c>
      <c r="E32" s="154">
        <f t="shared" si="6"/>
        <v>23089678</v>
      </c>
      <c r="F32" s="100">
        <f t="shared" si="6"/>
        <v>22128678</v>
      </c>
      <c r="G32" s="100">
        <f t="shared" si="6"/>
        <v>1458020</v>
      </c>
      <c r="H32" s="100">
        <f t="shared" si="6"/>
        <v>1398570</v>
      </c>
      <c r="I32" s="100">
        <f t="shared" si="6"/>
        <v>1398570</v>
      </c>
      <c r="J32" s="100">
        <f t="shared" si="6"/>
        <v>4255160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4255160</v>
      </c>
      <c r="X32" s="100">
        <f t="shared" si="6"/>
        <v>17317260</v>
      </c>
      <c r="Y32" s="100">
        <f t="shared" si="6"/>
        <v>-13062100</v>
      </c>
      <c r="Z32" s="137">
        <f>+IF(X32&lt;&gt;0,+(Y32/X32)*100,0)</f>
        <v>-75.428214394194</v>
      </c>
      <c r="AA32" s="153">
        <f>SUM(AA33:AA37)</f>
        <v>22128678</v>
      </c>
    </row>
    <row r="33" spans="1:27" ht="12.75">
      <c r="A33" s="138" t="s">
        <v>79</v>
      </c>
      <c r="B33" s="136"/>
      <c r="C33" s="155">
        <v>8705834</v>
      </c>
      <c r="D33" s="155"/>
      <c r="E33" s="156">
        <v>13779559</v>
      </c>
      <c r="F33" s="60">
        <v>13208559</v>
      </c>
      <c r="G33" s="60">
        <v>649223</v>
      </c>
      <c r="H33" s="60">
        <v>877291</v>
      </c>
      <c r="I33" s="60">
        <v>877291</v>
      </c>
      <c r="J33" s="60">
        <v>2403805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2403805</v>
      </c>
      <c r="X33" s="60">
        <v>10334673</v>
      </c>
      <c r="Y33" s="60">
        <v>-7930868</v>
      </c>
      <c r="Z33" s="140">
        <v>-76.74</v>
      </c>
      <c r="AA33" s="155">
        <v>13208559</v>
      </c>
    </row>
    <row r="34" spans="1:27" ht="12.75">
      <c r="A34" s="138" t="s">
        <v>80</v>
      </c>
      <c r="B34" s="136"/>
      <c r="C34" s="155">
        <v>3256437</v>
      </c>
      <c r="D34" s="155"/>
      <c r="E34" s="156">
        <v>3656622</v>
      </c>
      <c r="F34" s="60">
        <v>3506622</v>
      </c>
      <c r="G34" s="60">
        <v>353496</v>
      </c>
      <c r="H34" s="60">
        <v>52678</v>
      </c>
      <c r="I34" s="60">
        <v>52678</v>
      </c>
      <c r="J34" s="60">
        <v>458852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458852</v>
      </c>
      <c r="X34" s="60">
        <v>2742471</v>
      </c>
      <c r="Y34" s="60">
        <v>-2283619</v>
      </c>
      <c r="Z34" s="140">
        <v>-83.27</v>
      </c>
      <c r="AA34" s="155">
        <v>3506622</v>
      </c>
    </row>
    <row r="35" spans="1:27" ht="12.75">
      <c r="A35" s="138" t="s">
        <v>81</v>
      </c>
      <c r="B35" s="136"/>
      <c r="C35" s="155">
        <v>2325984</v>
      </c>
      <c r="D35" s="155"/>
      <c r="E35" s="156">
        <v>2605037</v>
      </c>
      <c r="F35" s="60">
        <v>2445037</v>
      </c>
      <c r="G35" s="60">
        <v>235304</v>
      </c>
      <c r="H35" s="60">
        <v>247091</v>
      </c>
      <c r="I35" s="60">
        <v>247091</v>
      </c>
      <c r="J35" s="60">
        <v>729486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729486</v>
      </c>
      <c r="X35" s="60">
        <v>1953774</v>
      </c>
      <c r="Y35" s="60">
        <v>-1224288</v>
      </c>
      <c r="Z35" s="140">
        <v>-62.66</v>
      </c>
      <c r="AA35" s="155">
        <v>2445037</v>
      </c>
    </row>
    <row r="36" spans="1:27" ht="12.75">
      <c r="A36" s="138" t="s">
        <v>82</v>
      </c>
      <c r="B36" s="136"/>
      <c r="C36" s="155">
        <v>2605247</v>
      </c>
      <c r="D36" s="155"/>
      <c r="E36" s="156">
        <v>3048460</v>
      </c>
      <c r="F36" s="60">
        <v>2968460</v>
      </c>
      <c r="G36" s="60">
        <v>219997</v>
      </c>
      <c r="H36" s="60">
        <v>221510</v>
      </c>
      <c r="I36" s="60">
        <v>221510</v>
      </c>
      <c r="J36" s="60">
        <v>663017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663017</v>
      </c>
      <c r="X36" s="60">
        <v>2286342</v>
      </c>
      <c r="Y36" s="60">
        <v>-1623325</v>
      </c>
      <c r="Z36" s="140">
        <v>-71</v>
      </c>
      <c r="AA36" s="155">
        <v>2968460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76625031</v>
      </c>
      <c r="D38" s="153">
        <f>SUM(D39:D41)</f>
        <v>0</v>
      </c>
      <c r="E38" s="154">
        <f t="shared" si="7"/>
        <v>56674316</v>
      </c>
      <c r="F38" s="100">
        <f t="shared" si="7"/>
        <v>73905196</v>
      </c>
      <c r="G38" s="100">
        <f t="shared" si="7"/>
        <v>3360101</v>
      </c>
      <c r="H38" s="100">
        <f t="shared" si="7"/>
        <v>3467507</v>
      </c>
      <c r="I38" s="100">
        <f t="shared" si="7"/>
        <v>2935307</v>
      </c>
      <c r="J38" s="100">
        <f t="shared" si="7"/>
        <v>9762915</v>
      </c>
      <c r="K38" s="100">
        <f t="shared" si="7"/>
        <v>8666667</v>
      </c>
      <c r="L38" s="100">
        <f t="shared" si="7"/>
        <v>2166667</v>
      </c>
      <c r="M38" s="100">
        <f t="shared" si="7"/>
        <v>0</v>
      </c>
      <c r="N38" s="100">
        <f t="shared" si="7"/>
        <v>10833334</v>
      </c>
      <c r="O38" s="100">
        <f t="shared" si="7"/>
        <v>2166667</v>
      </c>
      <c r="P38" s="100">
        <f t="shared" si="7"/>
        <v>2166667</v>
      </c>
      <c r="Q38" s="100">
        <f t="shared" si="7"/>
        <v>0</v>
      </c>
      <c r="R38" s="100">
        <f t="shared" si="7"/>
        <v>4333334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24929583</v>
      </c>
      <c r="X38" s="100">
        <f t="shared" si="7"/>
        <v>42525981</v>
      </c>
      <c r="Y38" s="100">
        <f t="shared" si="7"/>
        <v>-17596398</v>
      </c>
      <c r="Z38" s="137">
        <f>+IF(X38&lt;&gt;0,+(Y38/X38)*100,0)</f>
        <v>-41.377994313640876</v>
      </c>
      <c r="AA38" s="153">
        <f>SUM(AA39:AA41)</f>
        <v>73905196</v>
      </c>
    </row>
    <row r="39" spans="1:27" ht="12.75">
      <c r="A39" s="138" t="s">
        <v>85</v>
      </c>
      <c r="B39" s="136"/>
      <c r="C39" s="155">
        <v>8491186</v>
      </c>
      <c r="D39" s="155"/>
      <c r="E39" s="156">
        <v>12526513</v>
      </c>
      <c r="F39" s="60">
        <v>12271513</v>
      </c>
      <c r="G39" s="60">
        <v>569020</v>
      </c>
      <c r="H39" s="60">
        <v>572938</v>
      </c>
      <c r="I39" s="60">
        <v>572938</v>
      </c>
      <c r="J39" s="60">
        <v>1714896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1714896</v>
      </c>
      <c r="X39" s="60">
        <v>9394884</v>
      </c>
      <c r="Y39" s="60">
        <v>-7679988</v>
      </c>
      <c r="Z39" s="140">
        <v>-81.75</v>
      </c>
      <c r="AA39" s="155">
        <v>12271513</v>
      </c>
    </row>
    <row r="40" spans="1:27" ht="12.75">
      <c r="A40" s="138" t="s">
        <v>86</v>
      </c>
      <c r="B40" s="136"/>
      <c r="C40" s="155">
        <v>67483500</v>
      </c>
      <c r="D40" s="155"/>
      <c r="E40" s="156">
        <v>43135289</v>
      </c>
      <c r="F40" s="60">
        <v>60702169</v>
      </c>
      <c r="G40" s="60">
        <v>2730818</v>
      </c>
      <c r="H40" s="60">
        <v>2828192</v>
      </c>
      <c r="I40" s="60">
        <v>2295992</v>
      </c>
      <c r="J40" s="60">
        <v>7855002</v>
      </c>
      <c r="K40" s="60">
        <v>8666667</v>
      </c>
      <c r="L40" s="60">
        <v>2166667</v>
      </c>
      <c r="M40" s="60"/>
      <c r="N40" s="60">
        <v>10833334</v>
      </c>
      <c r="O40" s="60">
        <v>2166667</v>
      </c>
      <c r="P40" s="60">
        <v>2166667</v>
      </c>
      <c r="Q40" s="60"/>
      <c r="R40" s="60">
        <v>4333334</v>
      </c>
      <c r="S40" s="60"/>
      <c r="T40" s="60"/>
      <c r="U40" s="60"/>
      <c r="V40" s="60"/>
      <c r="W40" s="60">
        <v>23021670</v>
      </c>
      <c r="X40" s="60">
        <v>32351463</v>
      </c>
      <c r="Y40" s="60">
        <v>-9329793</v>
      </c>
      <c r="Z40" s="140">
        <v>-28.84</v>
      </c>
      <c r="AA40" s="155">
        <v>60702169</v>
      </c>
    </row>
    <row r="41" spans="1:27" ht="12.75">
      <c r="A41" s="138" t="s">
        <v>87</v>
      </c>
      <c r="B41" s="136"/>
      <c r="C41" s="155">
        <v>650345</v>
      </c>
      <c r="D41" s="155"/>
      <c r="E41" s="156">
        <v>1012514</v>
      </c>
      <c r="F41" s="60">
        <v>931514</v>
      </c>
      <c r="G41" s="60">
        <v>60263</v>
      </c>
      <c r="H41" s="60">
        <v>66377</v>
      </c>
      <c r="I41" s="60">
        <v>66377</v>
      </c>
      <c r="J41" s="60">
        <v>193017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193017</v>
      </c>
      <c r="X41" s="60">
        <v>779634</v>
      </c>
      <c r="Y41" s="60">
        <v>-586617</v>
      </c>
      <c r="Z41" s="140">
        <v>-75.24</v>
      </c>
      <c r="AA41" s="155">
        <v>931514</v>
      </c>
    </row>
    <row r="42" spans="1:27" ht="12.75">
      <c r="A42" s="135" t="s">
        <v>88</v>
      </c>
      <c r="B42" s="142"/>
      <c r="C42" s="153">
        <f aca="true" t="shared" si="8" ref="C42:Y42">SUM(C43:C46)</f>
        <v>36831670</v>
      </c>
      <c r="D42" s="153">
        <f>SUM(D43:D46)</f>
        <v>0</v>
      </c>
      <c r="E42" s="154">
        <f t="shared" si="8"/>
        <v>41638231</v>
      </c>
      <c r="F42" s="100">
        <f t="shared" si="8"/>
        <v>42282398</v>
      </c>
      <c r="G42" s="100">
        <f t="shared" si="8"/>
        <v>792347</v>
      </c>
      <c r="H42" s="100">
        <f t="shared" si="8"/>
        <v>4215786</v>
      </c>
      <c r="I42" s="100">
        <f t="shared" si="8"/>
        <v>4272777</v>
      </c>
      <c r="J42" s="100">
        <f t="shared" si="8"/>
        <v>9280910</v>
      </c>
      <c r="K42" s="100">
        <f t="shared" si="8"/>
        <v>2112843</v>
      </c>
      <c r="L42" s="100">
        <f t="shared" si="8"/>
        <v>0</v>
      </c>
      <c r="M42" s="100">
        <f t="shared" si="8"/>
        <v>1969470</v>
      </c>
      <c r="N42" s="100">
        <f t="shared" si="8"/>
        <v>4082313</v>
      </c>
      <c r="O42" s="100">
        <f t="shared" si="8"/>
        <v>0</v>
      </c>
      <c r="P42" s="100">
        <f t="shared" si="8"/>
        <v>1911332</v>
      </c>
      <c r="Q42" s="100">
        <f t="shared" si="8"/>
        <v>5560079</v>
      </c>
      <c r="R42" s="100">
        <f t="shared" si="8"/>
        <v>7471411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20834634</v>
      </c>
      <c r="X42" s="100">
        <f t="shared" si="8"/>
        <v>31228677</v>
      </c>
      <c r="Y42" s="100">
        <f t="shared" si="8"/>
        <v>-10394043</v>
      </c>
      <c r="Z42" s="137">
        <f>+IF(X42&lt;&gt;0,+(Y42/X42)*100,0)</f>
        <v>-33.283648231399624</v>
      </c>
      <c r="AA42" s="153">
        <f>SUM(AA43:AA46)</f>
        <v>42282398</v>
      </c>
    </row>
    <row r="43" spans="1:27" ht="12.75">
      <c r="A43" s="138" t="s">
        <v>89</v>
      </c>
      <c r="B43" s="136"/>
      <c r="C43" s="155">
        <v>29633133</v>
      </c>
      <c r="D43" s="155"/>
      <c r="E43" s="156">
        <v>34023871</v>
      </c>
      <c r="F43" s="60">
        <v>33823871</v>
      </c>
      <c r="G43" s="60">
        <v>251194</v>
      </c>
      <c r="H43" s="60">
        <v>3647521</v>
      </c>
      <c r="I43" s="60">
        <v>3704512</v>
      </c>
      <c r="J43" s="60">
        <v>7603227</v>
      </c>
      <c r="K43" s="60">
        <v>2112843</v>
      </c>
      <c r="L43" s="60"/>
      <c r="M43" s="60">
        <v>1969470</v>
      </c>
      <c r="N43" s="60">
        <v>4082313</v>
      </c>
      <c r="O43" s="60"/>
      <c r="P43" s="60">
        <v>1911332</v>
      </c>
      <c r="Q43" s="60">
        <v>5560079</v>
      </c>
      <c r="R43" s="60">
        <v>7471411</v>
      </c>
      <c r="S43" s="60"/>
      <c r="T43" s="60"/>
      <c r="U43" s="60"/>
      <c r="V43" s="60"/>
      <c r="W43" s="60">
        <v>19156951</v>
      </c>
      <c r="X43" s="60">
        <v>25517907</v>
      </c>
      <c r="Y43" s="60">
        <v>-6360956</v>
      </c>
      <c r="Z43" s="140">
        <v>-24.93</v>
      </c>
      <c r="AA43" s="155">
        <v>33823871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7198537</v>
      </c>
      <c r="D46" s="155"/>
      <c r="E46" s="156">
        <v>7614360</v>
      </c>
      <c r="F46" s="60">
        <v>8458527</v>
      </c>
      <c r="G46" s="60">
        <v>541153</v>
      </c>
      <c r="H46" s="60">
        <v>568265</v>
      </c>
      <c r="I46" s="60">
        <v>568265</v>
      </c>
      <c r="J46" s="60">
        <v>1677683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1677683</v>
      </c>
      <c r="X46" s="60">
        <v>5710770</v>
      </c>
      <c r="Y46" s="60">
        <v>-4033087</v>
      </c>
      <c r="Z46" s="140">
        <v>-70.62</v>
      </c>
      <c r="AA46" s="155">
        <v>8458527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297301201</v>
      </c>
      <c r="D48" s="168">
        <f>+D28+D32+D38+D42+D47</f>
        <v>0</v>
      </c>
      <c r="E48" s="169">
        <f t="shared" si="9"/>
        <v>225620519</v>
      </c>
      <c r="F48" s="73">
        <f t="shared" si="9"/>
        <v>253811704</v>
      </c>
      <c r="G48" s="73">
        <f t="shared" si="9"/>
        <v>14936247</v>
      </c>
      <c r="H48" s="73">
        <f t="shared" si="9"/>
        <v>19308089</v>
      </c>
      <c r="I48" s="73">
        <f t="shared" si="9"/>
        <v>18331176</v>
      </c>
      <c r="J48" s="73">
        <f t="shared" si="9"/>
        <v>52575512</v>
      </c>
      <c r="K48" s="73">
        <f t="shared" si="9"/>
        <v>22936396</v>
      </c>
      <c r="L48" s="73">
        <f t="shared" si="9"/>
        <v>24278346</v>
      </c>
      <c r="M48" s="73">
        <f t="shared" si="9"/>
        <v>20133949</v>
      </c>
      <c r="N48" s="73">
        <f t="shared" si="9"/>
        <v>67348691</v>
      </c>
      <c r="O48" s="73">
        <f t="shared" si="9"/>
        <v>13851765</v>
      </c>
      <c r="P48" s="73">
        <f t="shared" si="9"/>
        <v>19030339</v>
      </c>
      <c r="Q48" s="73">
        <f t="shared" si="9"/>
        <v>45906218</v>
      </c>
      <c r="R48" s="73">
        <f t="shared" si="9"/>
        <v>78788322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198712525</v>
      </c>
      <c r="X48" s="73">
        <f t="shared" si="9"/>
        <v>169215390</v>
      </c>
      <c r="Y48" s="73">
        <f t="shared" si="9"/>
        <v>29497135</v>
      </c>
      <c r="Z48" s="170">
        <f>+IF(X48&lt;&gt;0,+(Y48/X48)*100,0)</f>
        <v>17.431709373479563</v>
      </c>
      <c r="AA48" s="168">
        <f>+AA28+AA32+AA38+AA42+AA47</f>
        <v>253811704</v>
      </c>
    </row>
    <row r="49" spans="1:27" ht="12.75">
      <c r="A49" s="148" t="s">
        <v>49</v>
      </c>
      <c r="B49" s="149"/>
      <c r="C49" s="171">
        <f aca="true" t="shared" si="10" ref="C49:Y49">+C25-C48</f>
        <v>-82821003</v>
      </c>
      <c r="D49" s="171">
        <f>+D25-D48</f>
        <v>0</v>
      </c>
      <c r="E49" s="172">
        <f t="shared" si="10"/>
        <v>32145300</v>
      </c>
      <c r="F49" s="173">
        <f t="shared" si="10"/>
        <v>5792680</v>
      </c>
      <c r="G49" s="173">
        <f t="shared" si="10"/>
        <v>30390038</v>
      </c>
      <c r="H49" s="173">
        <f t="shared" si="10"/>
        <v>-13904520</v>
      </c>
      <c r="I49" s="173">
        <f t="shared" si="10"/>
        <v>-9640987</v>
      </c>
      <c r="J49" s="173">
        <f t="shared" si="10"/>
        <v>6844531</v>
      </c>
      <c r="K49" s="173">
        <f t="shared" si="10"/>
        <v>-14222631</v>
      </c>
      <c r="L49" s="173">
        <f t="shared" si="10"/>
        <v>-18918511</v>
      </c>
      <c r="M49" s="173">
        <f t="shared" si="10"/>
        <v>36858513</v>
      </c>
      <c r="N49" s="173">
        <f t="shared" si="10"/>
        <v>3717371</v>
      </c>
      <c r="O49" s="173">
        <f t="shared" si="10"/>
        <v>-353648</v>
      </c>
      <c r="P49" s="173">
        <f t="shared" si="10"/>
        <v>-8829171</v>
      </c>
      <c r="Q49" s="173">
        <f t="shared" si="10"/>
        <v>-18058920</v>
      </c>
      <c r="R49" s="173">
        <f t="shared" si="10"/>
        <v>-27241739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-16679837</v>
      </c>
      <c r="X49" s="173">
        <f>IF(F25=F48,0,X25-X48)</f>
        <v>54958180</v>
      </c>
      <c r="Y49" s="173">
        <f t="shared" si="10"/>
        <v>-71638017</v>
      </c>
      <c r="Z49" s="174">
        <f>+IF(X49&lt;&gt;0,+(Y49/X49)*100,0)</f>
        <v>-130.3500534406343</v>
      </c>
      <c r="AA49" s="171">
        <f>+AA25-AA48</f>
        <v>5792680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14013298</v>
      </c>
      <c r="D5" s="155">
        <v>0</v>
      </c>
      <c r="E5" s="156">
        <v>16771392</v>
      </c>
      <c r="F5" s="60">
        <v>16771392</v>
      </c>
      <c r="G5" s="60">
        <v>1686440</v>
      </c>
      <c r="H5" s="60">
        <v>1686440</v>
      </c>
      <c r="I5" s="60">
        <v>1963911</v>
      </c>
      <c r="J5" s="60">
        <v>5336791</v>
      </c>
      <c r="K5" s="60">
        <v>1812943</v>
      </c>
      <c r="L5" s="60">
        <v>1831465</v>
      </c>
      <c r="M5" s="60">
        <v>1773247</v>
      </c>
      <c r="N5" s="60">
        <v>5417655</v>
      </c>
      <c r="O5" s="60">
        <v>1714640</v>
      </c>
      <c r="P5" s="60">
        <v>3468731</v>
      </c>
      <c r="Q5" s="60">
        <v>2976952</v>
      </c>
      <c r="R5" s="60">
        <v>8160323</v>
      </c>
      <c r="S5" s="60">
        <v>0</v>
      </c>
      <c r="T5" s="60">
        <v>0</v>
      </c>
      <c r="U5" s="60">
        <v>0</v>
      </c>
      <c r="V5" s="60">
        <v>0</v>
      </c>
      <c r="W5" s="60">
        <v>18914769</v>
      </c>
      <c r="X5" s="60">
        <v>12578544</v>
      </c>
      <c r="Y5" s="60">
        <v>6336225</v>
      </c>
      <c r="Z5" s="140">
        <v>50.37</v>
      </c>
      <c r="AA5" s="155">
        <v>16771392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28866926</v>
      </c>
      <c r="D7" s="155">
        <v>0</v>
      </c>
      <c r="E7" s="156">
        <v>41643360</v>
      </c>
      <c r="F7" s="60">
        <v>42143360</v>
      </c>
      <c r="G7" s="60">
        <v>1937740</v>
      </c>
      <c r="H7" s="60">
        <v>1732419</v>
      </c>
      <c r="I7" s="60">
        <v>4069768</v>
      </c>
      <c r="J7" s="60">
        <v>7739927</v>
      </c>
      <c r="K7" s="60">
        <v>4745653</v>
      </c>
      <c r="L7" s="60">
        <v>1630253</v>
      </c>
      <c r="M7" s="60">
        <v>2274702</v>
      </c>
      <c r="N7" s="60">
        <v>8650608</v>
      </c>
      <c r="O7" s="60">
        <v>0</v>
      </c>
      <c r="P7" s="60">
        <v>1221465</v>
      </c>
      <c r="Q7" s="60">
        <v>2448708</v>
      </c>
      <c r="R7" s="60">
        <v>3670173</v>
      </c>
      <c r="S7" s="60">
        <v>0</v>
      </c>
      <c r="T7" s="60">
        <v>0</v>
      </c>
      <c r="U7" s="60">
        <v>0</v>
      </c>
      <c r="V7" s="60">
        <v>0</v>
      </c>
      <c r="W7" s="60">
        <v>20060708</v>
      </c>
      <c r="X7" s="60">
        <v>31232520</v>
      </c>
      <c r="Y7" s="60">
        <v>-11171812</v>
      </c>
      <c r="Z7" s="140">
        <v>-35.77</v>
      </c>
      <c r="AA7" s="155">
        <v>42143360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9133006</v>
      </c>
      <c r="D10" s="155">
        <v>0</v>
      </c>
      <c r="E10" s="156">
        <v>10032000</v>
      </c>
      <c r="F10" s="54">
        <v>10032000</v>
      </c>
      <c r="G10" s="54">
        <v>528599</v>
      </c>
      <c r="H10" s="54">
        <v>910467</v>
      </c>
      <c r="I10" s="54">
        <v>1436847</v>
      </c>
      <c r="J10" s="54">
        <v>2875913</v>
      </c>
      <c r="K10" s="54">
        <v>910593</v>
      </c>
      <c r="L10" s="54">
        <v>481684</v>
      </c>
      <c r="M10" s="54">
        <v>474807</v>
      </c>
      <c r="N10" s="54">
        <v>1867084</v>
      </c>
      <c r="O10" s="54">
        <v>909294</v>
      </c>
      <c r="P10" s="54">
        <v>916894</v>
      </c>
      <c r="Q10" s="54">
        <v>1632304</v>
      </c>
      <c r="R10" s="54">
        <v>3458492</v>
      </c>
      <c r="S10" s="54">
        <v>0</v>
      </c>
      <c r="T10" s="54">
        <v>0</v>
      </c>
      <c r="U10" s="54">
        <v>0</v>
      </c>
      <c r="V10" s="54">
        <v>0</v>
      </c>
      <c r="W10" s="54">
        <v>8201489</v>
      </c>
      <c r="X10" s="54">
        <v>7524000</v>
      </c>
      <c r="Y10" s="54">
        <v>677489</v>
      </c>
      <c r="Z10" s="184">
        <v>9</v>
      </c>
      <c r="AA10" s="130">
        <v>10032000</v>
      </c>
    </row>
    <row r="11" spans="1:27" ht="12.75">
      <c r="A11" s="183" t="s">
        <v>107</v>
      </c>
      <c r="B11" s="185"/>
      <c r="C11" s="155">
        <v>5784</v>
      </c>
      <c r="D11" s="155">
        <v>0</v>
      </c>
      <c r="E11" s="156">
        <v>126720</v>
      </c>
      <c r="F11" s="60">
        <v>126720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12926</v>
      </c>
      <c r="M11" s="60">
        <v>10498</v>
      </c>
      <c r="N11" s="60">
        <v>23424</v>
      </c>
      <c r="O11" s="60">
        <v>1517600</v>
      </c>
      <c r="P11" s="60">
        <v>57666</v>
      </c>
      <c r="Q11" s="60">
        <v>-1515873</v>
      </c>
      <c r="R11" s="60">
        <v>59393</v>
      </c>
      <c r="S11" s="60">
        <v>0</v>
      </c>
      <c r="T11" s="60">
        <v>0</v>
      </c>
      <c r="U11" s="60">
        <v>0</v>
      </c>
      <c r="V11" s="60">
        <v>0</v>
      </c>
      <c r="W11" s="60">
        <v>82817</v>
      </c>
      <c r="X11" s="60">
        <v>95040</v>
      </c>
      <c r="Y11" s="60">
        <v>-12223</v>
      </c>
      <c r="Z11" s="140">
        <v>-12.86</v>
      </c>
      <c r="AA11" s="155">
        <v>126720</v>
      </c>
    </row>
    <row r="12" spans="1:27" ht="12.75">
      <c r="A12" s="183" t="s">
        <v>108</v>
      </c>
      <c r="B12" s="185"/>
      <c r="C12" s="155">
        <v>826666</v>
      </c>
      <c r="D12" s="155">
        <v>0</v>
      </c>
      <c r="E12" s="156">
        <v>1004256</v>
      </c>
      <c r="F12" s="60">
        <v>1004256</v>
      </c>
      <c r="G12" s="60">
        <v>5508</v>
      </c>
      <c r="H12" s="60">
        <v>16859</v>
      </c>
      <c r="I12" s="60">
        <v>18884</v>
      </c>
      <c r="J12" s="60">
        <v>41251</v>
      </c>
      <c r="K12" s="60">
        <v>4397</v>
      </c>
      <c r="L12" s="60">
        <v>16787</v>
      </c>
      <c r="M12" s="60">
        <v>9796</v>
      </c>
      <c r="N12" s="60">
        <v>30980</v>
      </c>
      <c r="O12" s="60">
        <v>18021</v>
      </c>
      <c r="P12" s="60">
        <v>18023</v>
      </c>
      <c r="Q12" s="60">
        <v>262627</v>
      </c>
      <c r="R12" s="60">
        <v>298671</v>
      </c>
      <c r="S12" s="60">
        <v>0</v>
      </c>
      <c r="T12" s="60">
        <v>0</v>
      </c>
      <c r="U12" s="60">
        <v>0</v>
      </c>
      <c r="V12" s="60">
        <v>0</v>
      </c>
      <c r="W12" s="60">
        <v>370902</v>
      </c>
      <c r="X12" s="60">
        <v>753192</v>
      </c>
      <c r="Y12" s="60">
        <v>-382290</v>
      </c>
      <c r="Z12" s="140">
        <v>-50.76</v>
      </c>
      <c r="AA12" s="155">
        <v>1004256</v>
      </c>
    </row>
    <row r="13" spans="1:27" ht="12.75">
      <c r="A13" s="181" t="s">
        <v>109</v>
      </c>
      <c r="B13" s="185"/>
      <c r="C13" s="155">
        <v>8441923</v>
      </c>
      <c r="D13" s="155">
        <v>0</v>
      </c>
      <c r="E13" s="156">
        <v>6800000</v>
      </c>
      <c r="F13" s="60">
        <v>6800000</v>
      </c>
      <c r="G13" s="60">
        <v>517402</v>
      </c>
      <c r="H13" s="60">
        <v>488066</v>
      </c>
      <c r="I13" s="60">
        <v>519607</v>
      </c>
      <c r="J13" s="60">
        <v>1525075</v>
      </c>
      <c r="K13" s="60">
        <v>271149</v>
      </c>
      <c r="L13" s="60">
        <v>364869</v>
      </c>
      <c r="M13" s="60">
        <v>257963</v>
      </c>
      <c r="N13" s="60">
        <v>893981</v>
      </c>
      <c r="O13" s="60">
        <v>318144</v>
      </c>
      <c r="P13" s="60">
        <v>155901</v>
      </c>
      <c r="Q13" s="60">
        <v>235962</v>
      </c>
      <c r="R13" s="60">
        <v>710007</v>
      </c>
      <c r="S13" s="60">
        <v>0</v>
      </c>
      <c r="T13" s="60">
        <v>0</v>
      </c>
      <c r="U13" s="60">
        <v>0</v>
      </c>
      <c r="V13" s="60">
        <v>0</v>
      </c>
      <c r="W13" s="60">
        <v>3129063</v>
      </c>
      <c r="X13" s="60">
        <v>5100003</v>
      </c>
      <c r="Y13" s="60">
        <v>-1970940</v>
      </c>
      <c r="Z13" s="140">
        <v>-38.65</v>
      </c>
      <c r="AA13" s="155">
        <v>6800000</v>
      </c>
    </row>
    <row r="14" spans="1:27" ht="12.75">
      <c r="A14" s="181" t="s">
        <v>110</v>
      </c>
      <c r="B14" s="185"/>
      <c r="C14" s="155">
        <v>2302179</v>
      </c>
      <c r="D14" s="155">
        <v>0</v>
      </c>
      <c r="E14" s="156">
        <v>2640000</v>
      </c>
      <c r="F14" s="60">
        <v>2640000</v>
      </c>
      <c r="G14" s="60">
        <v>139972</v>
      </c>
      <c r="H14" s="60">
        <v>0</v>
      </c>
      <c r="I14" s="60">
        <v>111779</v>
      </c>
      <c r="J14" s="60">
        <v>251751</v>
      </c>
      <c r="K14" s="60">
        <v>359204</v>
      </c>
      <c r="L14" s="60">
        <v>351237</v>
      </c>
      <c r="M14" s="60">
        <v>21775</v>
      </c>
      <c r="N14" s="60">
        <v>732216</v>
      </c>
      <c r="O14" s="60">
        <v>814586</v>
      </c>
      <c r="P14" s="60">
        <v>447983</v>
      </c>
      <c r="Q14" s="60">
        <v>1594435</v>
      </c>
      <c r="R14" s="60">
        <v>2857004</v>
      </c>
      <c r="S14" s="60">
        <v>0</v>
      </c>
      <c r="T14" s="60">
        <v>0</v>
      </c>
      <c r="U14" s="60">
        <v>0</v>
      </c>
      <c r="V14" s="60">
        <v>0</v>
      </c>
      <c r="W14" s="60">
        <v>3840971</v>
      </c>
      <c r="X14" s="60">
        <v>1980000</v>
      </c>
      <c r="Y14" s="60">
        <v>1860971</v>
      </c>
      <c r="Z14" s="140">
        <v>93.99</v>
      </c>
      <c r="AA14" s="155">
        <v>2640000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171680</v>
      </c>
      <c r="D16" s="155">
        <v>0</v>
      </c>
      <c r="E16" s="156">
        <v>53328</v>
      </c>
      <c r="F16" s="60">
        <v>256000</v>
      </c>
      <c r="G16" s="60">
        <v>58</v>
      </c>
      <c r="H16" s="60">
        <v>127015</v>
      </c>
      <c r="I16" s="60">
        <v>4746</v>
      </c>
      <c r="J16" s="60">
        <v>131819</v>
      </c>
      <c r="K16" s="60">
        <v>4474</v>
      </c>
      <c r="L16" s="60">
        <v>1410</v>
      </c>
      <c r="M16" s="60">
        <v>-30</v>
      </c>
      <c r="N16" s="60">
        <v>5854</v>
      </c>
      <c r="O16" s="60">
        <v>206</v>
      </c>
      <c r="P16" s="60">
        <v>0</v>
      </c>
      <c r="Q16" s="60">
        <v>-1716</v>
      </c>
      <c r="R16" s="60">
        <v>-1510</v>
      </c>
      <c r="S16" s="60">
        <v>0</v>
      </c>
      <c r="T16" s="60">
        <v>0</v>
      </c>
      <c r="U16" s="60">
        <v>0</v>
      </c>
      <c r="V16" s="60">
        <v>0</v>
      </c>
      <c r="W16" s="60">
        <v>136163</v>
      </c>
      <c r="X16" s="60">
        <v>39996</v>
      </c>
      <c r="Y16" s="60">
        <v>96167</v>
      </c>
      <c r="Z16" s="140">
        <v>240.44</v>
      </c>
      <c r="AA16" s="155">
        <v>256000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2481600</v>
      </c>
      <c r="G17" s="60">
        <v>0</v>
      </c>
      <c r="H17" s="60">
        <v>0</v>
      </c>
      <c r="I17" s="60">
        <v>551224</v>
      </c>
      <c r="J17" s="60">
        <v>551224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309897</v>
      </c>
      <c r="Q17" s="60">
        <v>-385716</v>
      </c>
      <c r="R17" s="60">
        <v>-75819</v>
      </c>
      <c r="S17" s="60">
        <v>0</v>
      </c>
      <c r="T17" s="60">
        <v>0</v>
      </c>
      <c r="U17" s="60">
        <v>0</v>
      </c>
      <c r="V17" s="60">
        <v>0</v>
      </c>
      <c r="W17" s="60">
        <v>475405</v>
      </c>
      <c r="X17" s="60"/>
      <c r="Y17" s="60">
        <v>475405</v>
      </c>
      <c r="Z17" s="140">
        <v>0</v>
      </c>
      <c r="AA17" s="155">
        <v>2481600</v>
      </c>
    </row>
    <row r="18" spans="1:27" ht="12.75">
      <c r="A18" s="183" t="s">
        <v>114</v>
      </c>
      <c r="B18" s="182"/>
      <c r="C18" s="155">
        <v>3051706</v>
      </c>
      <c r="D18" s="155">
        <v>0</v>
      </c>
      <c r="E18" s="156">
        <v>4065600</v>
      </c>
      <c r="F18" s="60">
        <v>1584000</v>
      </c>
      <c r="G18" s="60">
        <v>675617</v>
      </c>
      <c r="H18" s="60">
        <v>391633</v>
      </c>
      <c r="I18" s="60">
        <v>0</v>
      </c>
      <c r="J18" s="60">
        <v>1067250</v>
      </c>
      <c r="K18" s="60">
        <v>345715</v>
      </c>
      <c r="L18" s="60">
        <v>602171</v>
      </c>
      <c r="M18" s="60">
        <v>561011</v>
      </c>
      <c r="N18" s="60">
        <v>1508897</v>
      </c>
      <c r="O18" s="60">
        <v>219457</v>
      </c>
      <c r="P18" s="60">
        <v>202321</v>
      </c>
      <c r="Q18" s="60">
        <v>-2030191</v>
      </c>
      <c r="R18" s="60">
        <v>-1608413</v>
      </c>
      <c r="S18" s="60">
        <v>0</v>
      </c>
      <c r="T18" s="60">
        <v>0</v>
      </c>
      <c r="U18" s="60">
        <v>0</v>
      </c>
      <c r="V18" s="60">
        <v>0</v>
      </c>
      <c r="W18" s="60">
        <v>967734</v>
      </c>
      <c r="X18" s="60">
        <v>3049200</v>
      </c>
      <c r="Y18" s="60">
        <v>-2081466</v>
      </c>
      <c r="Z18" s="140">
        <v>-68.26</v>
      </c>
      <c r="AA18" s="155">
        <v>1584000</v>
      </c>
    </row>
    <row r="19" spans="1:27" ht="12.75">
      <c r="A19" s="181" t="s">
        <v>34</v>
      </c>
      <c r="B19" s="185"/>
      <c r="C19" s="155">
        <v>124981536</v>
      </c>
      <c r="D19" s="155">
        <v>0</v>
      </c>
      <c r="E19" s="156">
        <v>101163700</v>
      </c>
      <c r="F19" s="60">
        <v>102530177</v>
      </c>
      <c r="G19" s="60">
        <v>39770000</v>
      </c>
      <c r="H19" s="60">
        <v>0</v>
      </c>
      <c r="I19" s="60">
        <v>0</v>
      </c>
      <c r="J19" s="60">
        <v>39770000</v>
      </c>
      <c r="K19" s="60">
        <v>0</v>
      </c>
      <c r="L19" s="60">
        <v>0</v>
      </c>
      <c r="M19" s="60">
        <v>31586000</v>
      </c>
      <c r="N19" s="60">
        <v>31586000</v>
      </c>
      <c r="O19" s="60">
        <v>7953833</v>
      </c>
      <c r="P19" s="60">
        <v>0</v>
      </c>
      <c r="Q19" s="60">
        <v>16136167</v>
      </c>
      <c r="R19" s="60">
        <v>24090000</v>
      </c>
      <c r="S19" s="60">
        <v>0</v>
      </c>
      <c r="T19" s="60">
        <v>0</v>
      </c>
      <c r="U19" s="60">
        <v>0</v>
      </c>
      <c r="V19" s="60">
        <v>0</v>
      </c>
      <c r="W19" s="60">
        <v>95446000</v>
      </c>
      <c r="X19" s="60">
        <v>75872772</v>
      </c>
      <c r="Y19" s="60">
        <v>19573228</v>
      </c>
      <c r="Z19" s="140">
        <v>25.8</v>
      </c>
      <c r="AA19" s="155">
        <v>102530177</v>
      </c>
    </row>
    <row r="20" spans="1:27" ht="12.75">
      <c r="A20" s="181" t="s">
        <v>35</v>
      </c>
      <c r="B20" s="185"/>
      <c r="C20" s="155">
        <v>502711</v>
      </c>
      <c r="D20" s="155">
        <v>0</v>
      </c>
      <c r="E20" s="156">
        <v>41320163</v>
      </c>
      <c r="F20" s="54">
        <v>41318579</v>
      </c>
      <c r="G20" s="54">
        <v>64949</v>
      </c>
      <c r="H20" s="54">
        <v>50670</v>
      </c>
      <c r="I20" s="54">
        <v>13423</v>
      </c>
      <c r="J20" s="54">
        <v>129042</v>
      </c>
      <c r="K20" s="54">
        <v>259637</v>
      </c>
      <c r="L20" s="54">
        <v>67033</v>
      </c>
      <c r="M20" s="54">
        <v>20022693</v>
      </c>
      <c r="N20" s="54">
        <v>20349363</v>
      </c>
      <c r="O20" s="54">
        <v>32336</v>
      </c>
      <c r="P20" s="54">
        <v>3402287</v>
      </c>
      <c r="Q20" s="54">
        <v>6493639</v>
      </c>
      <c r="R20" s="54">
        <v>9928262</v>
      </c>
      <c r="S20" s="54">
        <v>0</v>
      </c>
      <c r="T20" s="54">
        <v>0</v>
      </c>
      <c r="U20" s="54">
        <v>0</v>
      </c>
      <c r="V20" s="54">
        <v>0</v>
      </c>
      <c r="W20" s="54">
        <v>30406667</v>
      </c>
      <c r="X20" s="54">
        <v>30990123</v>
      </c>
      <c r="Y20" s="54">
        <v>-583456</v>
      </c>
      <c r="Z20" s="184">
        <v>-1.88</v>
      </c>
      <c r="AA20" s="130">
        <v>41318579</v>
      </c>
    </row>
    <row r="21" spans="1:27" ht="12.75">
      <c r="A21" s="181" t="s">
        <v>115</v>
      </c>
      <c r="B21" s="185"/>
      <c r="C21" s="155">
        <v>542667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192840082</v>
      </c>
      <c r="D22" s="188">
        <f>SUM(D5:D21)</f>
        <v>0</v>
      </c>
      <c r="E22" s="189">
        <f t="shared" si="0"/>
        <v>225620519</v>
      </c>
      <c r="F22" s="190">
        <f t="shared" si="0"/>
        <v>227688084</v>
      </c>
      <c r="G22" s="190">
        <f t="shared" si="0"/>
        <v>45326285</v>
      </c>
      <c r="H22" s="190">
        <f t="shared" si="0"/>
        <v>5403569</v>
      </c>
      <c r="I22" s="190">
        <f t="shared" si="0"/>
        <v>8690189</v>
      </c>
      <c r="J22" s="190">
        <f t="shared" si="0"/>
        <v>59420043</v>
      </c>
      <c r="K22" s="190">
        <f t="shared" si="0"/>
        <v>8713765</v>
      </c>
      <c r="L22" s="190">
        <f t="shared" si="0"/>
        <v>5359835</v>
      </c>
      <c r="M22" s="190">
        <f t="shared" si="0"/>
        <v>56992462</v>
      </c>
      <c r="N22" s="190">
        <f t="shared" si="0"/>
        <v>71066062</v>
      </c>
      <c r="O22" s="190">
        <f t="shared" si="0"/>
        <v>13498117</v>
      </c>
      <c r="P22" s="190">
        <f t="shared" si="0"/>
        <v>10201168</v>
      </c>
      <c r="Q22" s="190">
        <f t="shared" si="0"/>
        <v>27847298</v>
      </c>
      <c r="R22" s="190">
        <f t="shared" si="0"/>
        <v>51546583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182032688</v>
      </c>
      <c r="X22" s="190">
        <f t="shared" si="0"/>
        <v>169215390</v>
      </c>
      <c r="Y22" s="190">
        <f t="shared" si="0"/>
        <v>12817298</v>
      </c>
      <c r="Z22" s="191">
        <f>+IF(X22&lt;&gt;0,+(Y22/X22)*100,0)</f>
        <v>7.574546263197456</v>
      </c>
      <c r="AA22" s="188">
        <f>SUM(AA5:AA21)</f>
        <v>227688084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112135015</v>
      </c>
      <c r="D25" s="155">
        <v>0</v>
      </c>
      <c r="E25" s="156">
        <v>113567743</v>
      </c>
      <c r="F25" s="60">
        <v>114036306</v>
      </c>
      <c r="G25" s="60">
        <v>9519116</v>
      </c>
      <c r="H25" s="60">
        <v>10738789</v>
      </c>
      <c r="I25" s="60">
        <v>9483982</v>
      </c>
      <c r="J25" s="60">
        <v>29741887</v>
      </c>
      <c r="K25" s="60">
        <v>9197855</v>
      </c>
      <c r="L25" s="60">
        <v>15205337</v>
      </c>
      <c r="M25" s="60">
        <v>9300898</v>
      </c>
      <c r="N25" s="60">
        <v>33704090</v>
      </c>
      <c r="O25" s="60">
        <v>9203216</v>
      </c>
      <c r="P25" s="60">
        <v>9271480</v>
      </c>
      <c r="Q25" s="60">
        <v>12174675</v>
      </c>
      <c r="R25" s="60">
        <v>30649371</v>
      </c>
      <c r="S25" s="60">
        <v>0</v>
      </c>
      <c r="T25" s="60">
        <v>0</v>
      </c>
      <c r="U25" s="60">
        <v>0</v>
      </c>
      <c r="V25" s="60">
        <v>0</v>
      </c>
      <c r="W25" s="60">
        <v>94095348</v>
      </c>
      <c r="X25" s="60">
        <v>85175811</v>
      </c>
      <c r="Y25" s="60">
        <v>8919537</v>
      </c>
      <c r="Z25" s="140">
        <v>10.47</v>
      </c>
      <c r="AA25" s="155">
        <v>114036306</v>
      </c>
    </row>
    <row r="26" spans="1:27" ht="12.75">
      <c r="A26" s="183" t="s">
        <v>38</v>
      </c>
      <c r="B26" s="182"/>
      <c r="C26" s="155">
        <v>11561289</v>
      </c>
      <c r="D26" s="155">
        <v>0</v>
      </c>
      <c r="E26" s="156">
        <v>13243862</v>
      </c>
      <c r="F26" s="60">
        <v>13243862</v>
      </c>
      <c r="G26" s="60">
        <v>942287</v>
      </c>
      <c r="H26" s="60">
        <v>942086</v>
      </c>
      <c r="I26" s="60">
        <v>940928</v>
      </c>
      <c r="J26" s="60">
        <v>2825301</v>
      </c>
      <c r="K26" s="60">
        <v>959454</v>
      </c>
      <c r="L26" s="60">
        <v>927627</v>
      </c>
      <c r="M26" s="60">
        <v>921558</v>
      </c>
      <c r="N26" s="60">
        <v>2808639</v>
      </c>
      <c r="O26" s="60">
        <v>921167</v>
      </c>
      <c r="P26" s="60">
        <v>1650857</v>
      </c>
      <c r="Q26" s="60">
        <v>774652</v>
      </c>
      <c r="R26" s="60">
        <v>3346676</v>
      </c>
      <c r="S26" s="60">
        <v>0</v>
      </c>
      <c r="T26" s="60">
        <v>0</v>
      </c>
      <c r="U26" s="60">
        <v>0</v>
      </c>
      <c r="V26" s="60">
        <v>0</v>
      </c>
      <c r="W26" s="60">
        <v>8980616</v>
      </c>
      <c r="X26" s="60">
        <v>9932895</v>
      </c>
      <c r="Y26" s="60">
        <v>-952279</v>
      </c>
      <c r="Z26" s="140">
        <v>-9.59</v>
      </c>
      <c r="AA26" s="155">
        <v>13243862</v>
      </c>
    </row>
    <row r="27" spans="1:27" ht="12.75">
      <c r="A27" s="183" t="s">
        <v>118</v>
      </c>
      <c r="B27" s="182"/>
      <c r="C27" s="155">
        <v>7916439</v>
      </c>
      <c r="D27" s="155">
        <v>0</v>
      </c>
      <c r="E27" s="156">
        <v>5000000</v>
      </c>
      <c r="F27" s="60">
        <v>5000000</v>
      </c>
      <c r="G27" s="60">
        <v>0</v>
      </c>
      <c r="H27" s="60">
        <v>0</v>
      </c>
      <c r="I27" s="60">
        <v>0</v>
      </c>
      <c r="J27" s="60">
        <v>0</v>
      </c>
      <c r="K27" s="60">
        <v>416667</v>
      </c>
      <c r="L27" s="60">
        <v>416667</v>
      </c>
      <c r="M27" s="60">
        <v>416667</v>
      </c>
      <c r="N27" s="60">
        <v>1250001</v>
      </c>
      <c r="O27" s="60">
        <v>416667</v>
      </c>
      <c r="P27" s="60">
        <v>416667</v>
      </c>
      <c r="Q27" s="60">
        <v>1666665</v>
      </c>
      <c r="R27" s="60">
        <v>2499999</v>
      </c>
      <c r="S27" s="60">
        <v>0</v>
      </c>
      <c r="T27" s="60">
        <v>0</v>
      </c>
      <c r="U27" s="60">
        <v>0</v>
      </c>
      <c r="V27" s="60">
        <v>0</v>
      </c>
      <c r="W27" s="60">
        <v>3750000</v>
      </c>
      <c r="X27" s="60">
        <v>3750003</v>
      </c>
      <c r="Y27" s="60">
        <v>-3</v>
      </c>
      <c r="Z27" s="140">
        <v>0</v>
      </c>
      <c r="AA27" s="155">
        <v>5000000</v>
      </c>
    </row>
    <row r="28" spans="1:27" ht="12.75">
      <c r="A28" s="183" t="s">
        <v>39</v>
      </c>
      <c r="B28" s="182"/>
      <c r="C28" s="155">
        <v>29037532</v>
      </c>
      <c r="D28" s="155">
        <v>0</v>
      </c>
      <c r="E28" s="156">
        <v>26000000</v>
      </c>
      <c r="F28" s="60">
        <v>26000000</v>
      </c>
      <c r="G28" s="60">
        <v>0</v>
      </c>
      <c r="H28" s="60">
        <v>0</v>
      </c>
      <c r="I28" s="60">
        <v>0</v>
      </c>
      <c r="J28" s="60">
        <v>0</v>
      </c>
      <c r="K28" s="60">
        <v>8666667</v>
      </c>
      <c r="L28" s="60">
        <v>2166667</v>
      </c>
      <c r="M28" s="60">
        <v>2166667</v>
      </c>
      <c r="N28" s="60">
        <v>13000001</v>
      </c>
      <c r="O28" s="60">
        <v>2166667</v>
      </c>
      <c r="P28" s="60">
        <v>2166667</v>
      </c>
      <c r="Q28" s="60">
        <v>2166665</v>
      </c>
      <c r="R28" s="60">
        <v>6499999</v>
      </c>
      <c r="S28" s="60">
        <v>0</v>
      </c>
      <c r="T28" s="60">
        <v>0</v>
      </c>
      <c r="U28" s="60">
        <v>0</v>
      </c>
      <c r="V28" s="60">
        <v>0</v>
      </c>
      <c r="W28" s="60">
        <v>19500000</v>
      </c>
      <c r="X28" s="60">
        <v>19500003</v>
      </c>
      <c r="Y28" s="60">
        <v>-3</v>
      </c>
      <c r="Z28" s="140">
        <v>0</v>
      </c>
      <c r="AA28" s="155">
        <v>26000000</v>
      </c>
    </row>
    <row r="29" spans="1:27" ht="12.75">
      <c r="A29" s="183" t="s">
        <v>40</v>
      </c>
      <c r="B29" s="182"/>
      <c r="C29" s="155">
        <v>2506888</v>
      </c>
      <c r="D29" s="155">
        <v>0</v>
      </c>
      <c r="E29" s="156">
        <v>100000</v>
      </c>
      <c r="F29" s="60">
        <v>50000</v>
      </c>
      <c r="G29" s="60">
        <v>0</v>
      </c>
      <c r="H29" s="60">
        <v>5746</v>
      </c>
      <c r="I29" s="60">
        <v>0</v>
      </c>
      <c r="J29" s="60">
        <v>5746</v>
      </c>
      <c r="K29" s="60">
        <v>0</v>
      </c>
      <c r="L29" s="60">
        <v>0</v>
      </c>
      <c r="M29" s="60">
        <v>202</v>
      </c>
      <c r="N29" s="60">
        <v>202</v>
      </c>
      <c r="O29" s="60">
        <v>0</v>
      </c>
      <c r="P29" s="60">
        <v>18339</v>
      </c>
      <c r="Q29" s="60">
        <v>10989</v>
      </c>
      <c r="R29" s="60">
        <v>29328</v>
      </c>
      <c r="S29" s="60">
        <v>0</v>
      </c>
      <c r="T29" s="60">
        <v>0</v>
      </c>
      <c r="U29" s="60">
        <v>0</v>
      </c>
      <c r="V29" s="60">
        <v>0</v>
      </c>
      <c r="W29" s="60">
        <v>35276</v>
      </c>
      <c r="X29" s="60">
        <v>74997</v>
      </c>
      <c r="Y29" s="60">
        <v>-39721</v>
      </c>
      <c r="Z29" s="140">
        <v>-52.96</v>
      </c>
      <c r="AA29" s="155">
        <v>50000</v>
      </c>
    </row>
    <row r="30" spans="1:27" ht="12.75">
      <c r="A30" s="183" t="s">
        <v>119</v>
      </c>
      <c r="B30" s="182"/>
      <c r="C30" s="155">
        <v>26164717</v>
      </c>
      <c r="D30" s="155">
        <v>0</v>
      </c>
      <c r="E30" s="156">
        <v>28000000</v>
      </c>
      <c r="F30" s="60">
        <v>28000000</v>
      </c>
      <c r="G30" s="60">
        <v>0</v>
      </c>
      <c r="H30" s="60">
        <v>3391373</v>
      </c>
      <c r="I30" s="60">
        <v>3448364</v>
      </c>
      <c r="J30" s="60">
        <v>6839737</v>
      </c>
      <c r="K30" s="60">
        <v>2112843</v>
      </c>
      <c r="L30" s="60">
        <v>0</v>
      </c>
      <c r="M30" s="60">
        <v>1969470</v>
      </c>
      <c r="N30" s="60">
        <v>4082313</v>
      </c>
      <c r="O30" s="60">
        <v>0</v>
      </c>
      <c r="P30" s="60">
        <v>1911332</v>
      </c>
      <c r="Q30" s="60">
        <v>5560079</v>
      </c>
      <c r="R30" s="60">
        <v>7471411</v>
      </c>
      <c r="S30" s="60">
        <v>0</v>
      </c>
      <c r="T30" s="60">
        <v>0</v>
      </c>
      <c r="U30" s="60">
        <v>0</v>
      </c>
      <c r="V30" s="60">
        <v>0</v>
      </c>
      <c r="W30" s="60">
        <v>18393461</v>
      </c>
      <c r="X30" s="60">
        <v>20999997</v>
      </c>
      <c r="Y30" s="60">
        <v>-2606536</v>
      </c>
      <c r="Z30" s="140">
        <v>-12.41</v>
      </c>
      <c r="AA30" s="155">
        <v>28000000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2782363</v>
      </c>
      <c r="F32" s="60">
        <v>29202872</v>
      </c>
      <c r="G32" s="60">
        <v>388042</v>
      </c>
      <c r="H32" s="60">
        <v>213940</v>
      </c>
      <c r="I32" s="60">
        <v>27600</v>
      </c>
      <c r="J32" s="60">
        <v>629582</v>
      </c>
      <c r="K32" s="60">
        <v>797824</v>
      </c>
      <c r="L32" s="60">
        <v>81309</v>
      </c>
      <c r="M32" s="60">
        <v>27600</v>
      </c>
      <c r="N32" s="60">
        <v>906733</v>
      </c>
      <c r="O32" s="60">
        <v>0</v>
      </c>
      <c r="P32" s="60">
        <v>1487843</v>
      </c>
      <c r="Q32" s="60">
        <v>18389901</v>
      </c>
      <c r="R32" s="60">
        <v>19877744</v>
      </c>
      <c r="S32" s="60">
        <v>0</v>
      </c>
      <c r="T32" s="60">
        <v>0</v>
      </c>
      <c r="U32" s="60">
        <v>0</v>
      </c>
      <c r="V32" s="60">
        <v>0</v>
      </c>
      <c r="W32" s="60">
        <v>21414059</v>
      </c>
      <c r="X32" s="60">
        <v>2086776</v>
      </c>
      <c r="Y32" s="60">
        <v>19327283</v>
      </c>
      <c r="Z32" s="140">
        <v>926.18</v>
      </c>
      <c r="AA32" s="155">
        <v>29202872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64304536</v>
      </c>
      <c r="D34" s="155">
        <v>0</v>
      </c>
      <c r="E34" s="156">
        <v>36926551</v>
      </c>
      <c r="F34" s="60">
        <v>38278664</v>
      </c>
      <c r="G34" s="60">
        <v>4086802</v>
      </c>
      <c r="H34" s="60">
        <v>4016155</v>
      </c>
      <c r="I34" s="60">
        <v>4430302</v>
      </c>
      <c r="J34" s="60">
        <v>12533259</v>
      </c>
      <c r="K34" s="60">
        <v>785086</v>
      </c>
      <c r="L34" s="60">
        <v>5480739</v>
      </c>
      <c r="M34" s="60">
        <v>5330887</v>
      </c>
      <c r="N34" s="60">
        <v>11596712</v>
      </c>
      <c r="O34" s="60">
        <v>1144048</v>
      </c>
      <c r="P34" s="60">
        <v>2107154</v>
      </c>
      <c r="Q34" s="60">
        <v>5162592</v>
      </c>
      <c r="R34" s="60">
        <v>8413794</v>
      </c>
      <c r="S34" s="60">
        <v>0</v>
      </c>
      <c r="T34" s="60">
        <v>0</v>
      </c>
      <c r="U34" s="60">
        <v>0</v>
      </c>
      <c r="V34" s="60">
        <v>0</v>
      </c>
      <c r="W34" s="60">
        <v>32543765</v>
      </c>
      <c r="X34" s="60">
        <v>27694917</v>
      </c>
      <c r="Y34" s="60">
        <v>4848848</v>
      </c>
      <c r="Z34" s="140">
        <v>17.51</v>
      </c>
      <c r="AA34" s="155">
        <v>38278664</v>
      </c>
    </row>
    <row r="35" spans="1:27" ht="12.75">
      <c r="A35" s="181" t="s">
        <v>122</v>
      </c>
      <c r="B35" s="185"/>
      <c r="C35" s="155">
        <v>43674785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297301201</v>
      </c>
      <c r="D36" s="188">
        <f>SUM(D25:D35)</f>
        <v>0</v>
      </c>
      <c r="E36" s="189">
        <f t="shared" si="1"/>
        <v>225620519</v>
      </c>
      <c r="F36" s="190">
        <f t="shared" si="1"/>
        <v>253811704</v>
      </c>
      <c r="G36" s="190">
        <f t="shared" si="1"/>
        <v>14936247</v>
      </c>
      <c r="H36" s="190">
        <f t="shared" si="1"/>
        <v>19308089</v>
      </c>
      <c r="I36" s="190">
        <f t="shared" si="1"/>
        <v>18331176</v>
      </c>
      <c r="J36" s="190">
        <f t="shared" si="1"/>
        <v>52575512</v>
      </c>
      <c r="K36" s="190">
        <f t="shared" si="1"/>
        <v>22936396</v>
      </c>
      <c r="L36" s="190">
        <f t="shared" si="1"/>
        <v>24278346</v>
      </c>
      <c r="M36" s="190">
        <f t="shared" si="1"/>
        <v>20133949</v>
      </c>
      <c r="N36" s="190">
        <f t="shared" si="1"/>
        <v>67348691</v>
      </c>
      <c r="O36" s="190">
        <f t="shared" si="1"/>
        <v>13851765</v>
      </c>
      <c r="P36" s="190">
        <f t="shared" si="1"/>
        <v>19030339</v>
      </c>
      <c r="Q36" s="190">
        <f t="shared" si="1"/>
        <v>45906218</v>
      </c>
      <c r="R36" s="190">
        <f t="shared" si="1"/>
        <v>78788322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198712525</v>
      </c>
      <c r="X36" s="190">
        <f t="shared" si="1"/>
        <v>169215399</v>
      </c>
      <c r="Y36" s="190">
        <f t="shared" si="1"/>
        <v>29497126</v>
      </c>
      <c r="Z36" s="191">
        <f>+IF(X36&lt;&gt;0,+(Y36/X36)*100,0)</f>
        <v>17.43170312768048</v>
      </c>
      <c r="AA36" s="188">
        <f>SUM(AA25:AA35)</f>
        <v>253811704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-104461119</v>
      </c>
      <c r="D38" s="199">
        <f>+D22-D36</f>
        <v>0</v>
      </c>
      <c r="E38" s="200">
        <f t="shared" si="2"/>
        <v>0</v>
      </c>
      <c r="F38" s="106">
        <f t="shared" si="2"/>
        <v>-26123620</v>
      </c>
      <c r="G38" s="106">
        <f t="shared" si="2"/>
        <v>30390038</v>
      </c>
      <c r="H38" s="106">
        <f t="shared" si="2"/>
        <v>-13904520</v>
      </c>
      <c r="I38" s="106">
        <f t="shared" si="2"/>
        <v>-9640987</v>
      </c>
      <c r="J38" s="106">
        <f t="shared" si="2"/>
        <v>6844531</v>
      </c>
      <c r="K38" s="106">
        <f t="shared" si="2"/>
        <v>-14222631</v>
      </c>
      <c r="L38" s="106">
        <f t="shared" si="2"/>
        <v>-18918511</v>
      </c>
      <c r="M38" s="106">
        <f t="shared" si="2"/>
        <v>36858513</v>
      </c>
      <c r="N38" s="106">
        <f t="shared" si="2"/>
        <v>3717371</v>
      </c>
      <c r="O38" s="106">
        <f t="shared" si="2"/>
        <v>-353648</v>
      </c>
      <c r="P38" s="106">
        <f t="shared" si="2"/>
        <v>-8829171</v>
      </c>
      <c r="Q38" s="106">
        <f t="shared" si="2"/>
        <v>-18058920</v>
      </c>
      <c r="R38" s="106">
        <f t="shared" si="2"/>
        <v>-27241739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-16679837</v>
      </c>
      <c r="X38" s="106">
        <f>IF(F22=F36,0,X22-X36)</f>
        <v>-9</v>
      </c>
      <c r="Y38" s="106">
        <f t="shared" si="2"/>
        <v>-16679828</v>
      </c>
      <c r="Z38" s="201">
        <f>+IF(X38&lt;&gt;0,+(Y38/X38)*100,0)</f>
        <v>185331422.22222224</v>
      </c>
      <c r="AA38" s="199">
        <f>+AA22-AA36</f>
        <v>-26123620</v>
      </c>
    </row>
    <row r="39" spans="1:27" ht="12.75">
      <c r="A39" s="181" t="s">
        <v>46</v>
      </c>
      <c r="B39" s="185"/>
      <c r="C39" s="155">
        <v>21640116</v>
      </c>
      <c r="D39" s="155">
        <v>0</v>
      </c>
      <c r="E39" s="156">
        <v>32145300</v>
      </c>
      <c r="F39" s="60">
        <v>31916300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24108975</v>
      </c>
      <c r="Y39" s="60">
        <v>-24108975</v>
      </c>
      <c r="Z39" s="140">
        <v>-100</v>
      </c>
      <c r="AA39" s="155">
        <v>31916300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-82821003</v>
      </c>
      <c r="D42" s="206">
        <f>SUM(D38:D41)</f>
        <v>0</v>
      </c>
      <c r="E42" s="207">
        <f t="shared" si="3"/>
        <v>32145300</v>
      </c>
      <c r="F42" s="88">
        <f t="shared" si="3"/>
        <v>5792680</v>
      </c>
      <c r="G42" s="88">
        <f t="shared" si="3"/>
        <v>30390038</v>
      </c>
      <c r="H42" s="88">
        <f t="shared" si="3"/>
        <v>-13904520</v>
      </c>
      <c r="I42" s="88">
        <f t="shared" si="3"/>
        <v>-9640987</v>
      </c>
      <c r="J42" s="88">
        <f t="shared" si="3"/>
        <v>6844531</v>
      </c>
      <c r="K42" s="88">
        <f t="shared" si="3"/>
        <v>-14222631</v>
      </c>
      <c r="L42" s="88">
        <f t="shared" si="3"/>
        <v>-18918511</v>
      </c>
      <c r="M42" s="88">
        <f t="shared" si="3"/>
        <v>36858513</v>
      </c>
      <c r="N42" s="88">
        <f t="shared" si="3"/>
        <v>3717371</v>
      </c>
      <c r="O42" s="88">
        <f t="shared" si="3"/>
        <v>-353648</v>
      </c>
      <c r="P42" s="88">
        <f t="shared" si="3"/>
        <v>-8829171</v>
      </c>
      <c r="Q42" s="88">
        <f t="shared" si="3"/>
        <v>-18058920</v>
      </c>
      <c r="R42" s="88">
        <f t="shared" si="3"/>
        <v>-27241739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-16679837</v>
      </c>
      <c r="X42" s="88">
        <f t="shared" si="3"/>
        <v>24108966</v>
      </c>
      <c r="Y42" s="88">
        <f t="shared" si="3"/>
        <v>-40788803</v>
      </c>
      <c r="Z42" s="208">
        <f>+IF(X42&lt;&gt;0,+(Y42/X42)*100,0)</f>
        <v>-169.18520271669883</v>
      </c>
      <c r="AA42" s="206">
        <f>SUM(AA38:AA41)</f>
        <v>5792680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-82821003</v>
      </c>
      <c r="D44" s="210">
        <f>+D42-D43</f>
        <v>0</v>
      </c>
      <c r="E44" s="211">
        <f t="shared" si="4"/>
        <v>32145300</v>
      </c>
      <c r="F44" s="77">
        <f t="shared" si="4"/>
        <v>5792680</v>
      </c>
      <c r="G44" s="77">
        <f t="shared" si="4"/>
        <v>30390038</v>
      </c>
      <c r="H44" s="77">
        <f t="shared" si="4"/>
        <v>-13904520</v>
      </c>
      <c r="I44" s="77">
        <f t="shared" si="4"/>
        <v>-9640987</v>
      </c>
      <c r="J44" s="77">
        <f t="shared" si="4"/>
        <v>6844531</v>
      </c>
      <c r="K44" s="77">
        <f t="shared" si="4"/>
        <v>-14222631</v>
      </c>
      <c r="L44" s="77">
        <f t="shared" si="4"/>
        <v>-18918511</v>
      </c>
      <c r="M44" s="77">
        <f t="shared" si="4"/>
        <v>36858513</v>
      </c>
      <c r="N44" s="77">
        <f t="shared" si="4"/>
        <v>3717371</v>
      </c>
      <c r="O44" s="77">
        <f t="shared" si="4"/>
        <v>-353648</v>
      </c>
      <c r="P44" s="77">
        <f t="shared" si="4"/>
        <v>-8829171</v>
      </c>
      <c r="Q44" s="77">
        <f t="shared" si="4"/>
        <v>-18058920</v>
      </c>
      <c r="R44" s="77">
        <f t="shared" si="4"/>
        <v>-27241739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-16679837</v>
      </c>
      <c r="X44" s="77">
        <f t="shared" si="4"/>
        <v>24108966</v>
      </c>
      <c r="Y44" s="77">
        <f t="shared" si="4"/>
        <v>-40788803</v>
      </c>
      <c r="Z44" s="212">
        <f>+IF(X44&lt;&gt;0,+(Y44/X44)*100,0)</f>
        <v>-169.18520271669883</v>
      </c>
      <c r="AA44" s="210">
        <f>+AA42-AA43</f>
        <v>5792680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-82821003</v>
      </c>
      <c r="D46" s="206">
        <f>SUM(D44:D45)</f>
        <v>0</v>
      </c>
      <c r="E46" s="207">
        <f t="shared" si="5"/>
        <v>32145300</v>
      </c>
      <c r="F46" s="88">
        <f t="shared" si="5"/>
        <v>5792680</v>
      </c>
      <c r="G46" s="88">
        <f t="shared" si="5"/>
        <v>30390038</v>
      </c>
      <c r="H46" s="88">
        <f t="shared" si="5"/>
        <v>-13904520</v>
      </c>
      <c r="I46" s="88">
        <f t="shared" si="5"/>
        <v>-9640987</v>
      </c>
      <c r="J46" s="88">
        <f t="shared" si="5"/>
        <v>6844531</v>
      </c>
      <c r="K46" s="88">
        <f t="shared" si="5"/>
        <v>-14222631</v>
      </c>
      <c r="L46" s="88">
        <f t="shared" si="5"/>
        <v>-18918511</v>
      </c>
      <c r="M46" s="88">
        <f t="shared" si="5"/>
        <v>36858513</v>
      </c>
      <c r="N46" s="88">
        <f t="shared" si="5"/>
        <v>3717371</v>
      </c>
      <c r="O46" s="88">
        <f t="shared" si="5"/>
        <v>-353648</v>
      </c>
      <c r="P46" s="88">
        <f t="shared" si="5"/>
        <v>-8829171</v>
      </c>
      <c r="Q46" s="88">
        <f t="shared" si="5"/>
        <v>-18058920</v>
      </c>
      <c r="R46" s="88">
        <f t="shared" si="5"/>
        <v>-27241739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-16679837</v>
      </c>
      <c r="X46" s="88">
        <f t="shared" si="5"/>
        <v>24108966</v>
      </c>
      <c r="Y46" s="88">
        <f t="shared" si="5"/>
        <v>-40788803</v>
      </c>
      <c r="Z46" s="208">
        <f>+IF(X46&lt;&gt;0,+(Y46/X46)*100,0)</f>
        <v>-169.18520271669883</v>
      </c>
      <c r="AA46" s="206">
        <f>SUM(AA44:AA45)</f>
        <v>5792680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-82821003</v>
      </c>
      <c r="D48" s="217">
        <f>SUM(D46:D47)</f>
        <v>0</v>
      </c>
      <c r="E48" s="218">
        <f t="shared" si="6"/>
        <v>32145300</v>
      </c>
      <c r="F48" s="219">
        <f t="shared" si="6"/>
        <v>5792680</v>
      </c>
      <c r="G48" s="219">
        <f t="shared" si="6"/>
        <v>30390038</v>
      </c>
      <c r="H48" s="220">
        <f t="shared" si="6"/>
        <v>-13904520</v>
      </c>
      <c r="I48" s="220">
        <f t="shared" si="6"/>
        <v>-9640987</v>
      </c>
      <c r="J48" s="220">
        <f t="shared" si="6"/>
        <v>6844531</v>
      </c>
      <c r="K48" s="220">
        <f t="shared" si="6"/>
        <v>-14222631</v>
      </c>
      <c r="L48" s="220">
        <f t="shared" si="6"/>
        <v>-18918511</v>
      </c>
      <c r="M48" s="219">
        <f t="shared" si="6"/>
        <v>36858513</v>
      </c>
      <c r="N48" s="219">
        <f t="shared" si="6"/>
        <v>3717371</v>
      </c>
      <c r="O48" s="220">
        <f t="shared" si="6"/>
        <v>-353648</v>
      </c>
      <c r="P48" s="220">
        <f t="shared" si="6"/>
        <v>-8829171</v>
      </c>
      <c r="Q48" s="220">
        <f t="shared" si="6"/>
        <v>-18058920</v>
      </c>
      <c r="R48" s="220">
        <f t="shared" si="6"/>
        <v>-27241739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-16679837</v>
      </c>
      <c r="X48" s="220">
        <f t="shared" si="6"/>
        <v>24108966</v>
      </c>
      <c r="Y48" s="220">
        <f t="shared" si="6"/>
        <v>-40788803</v>
      </c>
      <c r="Z48" s="221">
        <f>+IF(X48&lt;&gt;0,+(Y48/X48)*100,0)</f>
        <v>-169.18520271669883</v>
      </c>
      <c r="AA48" s="222">
        <f>SUM(AA46:AA47)</f>
        <v>5792680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1468817</v>
      </c>
      <c r="D5" s="153">
        <f>SUM(D6:D8)</f>
        <v>0</v>
      </c>
      <c r="E5" s="154">
        <f t="shared" si="0"/>
        <v>0</v>
      </c>
      <c r="F5" s="100">
        <f t="shared" si="0"/>
        <v>1161862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56173</v>
      </c>
      <c r="N5" s="100">
        <f t="shared" si="0"/>
        <v>56173</v>
      </c>
      <c r="O5" s="100">
        <f t="shared" si="0"/>
        <v>0</v>
      </c>
      <c r="P5" s="100">
        <f t="shared" si="0"/>
        <v>0</v>
      </c>
      <c r="Q5" s="100">
        <f t="shared" si="0"/>
        <v>50000</v>
      </c>
      <c r="R5" s="100">
        <f t="shared" si="0"/>
        <v>50000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106173</v>
      </c>
      <c r="X5" s="100">
        <f t="shared" si="0"/>
        <v>0</v>
      </c>
      <c r="Y5" s="100">
        <f t="shared" si="0"/>
        <v>106173</v>
      </c>
      <c r="Z5" s="137">
        <f>+IF(X5&lt;&gt;0,+(Y5/X5)*100,0)</f>
        <v>0</v>
      </c>
      <c r="AA5" s="153">
        <f>SUM(AA6:AA8)</f>
        <v>1161862</v>
      </c>
    </row>
    <row r="6" spans="1:27" ht="12.75">
      <c r="A6" s="138" t="s">
        <v>75</v>
      </c>
      <c r="B6" s="136"/>
      <c r="C6" s="155">
        <v>932343</v>
      </c>
      <c r="D6" s="155"/>
      <c r="E6" s="156"/>
      <c r="F6" s="60">
        <v>582701</v>
      </c>
      <c r="G6" s="60"/>
      <c r="H6" s="60"/>
      <c r="I6" s="60"/>
      <c r="J6" s="60"/>
      <c r="K6" s="60"/>
      <c r="L6" s="60"/>
      <c r="M6" s="60">
        <v>17701</v>
      </c>
      <c r="N6" s="60">
        <v>17701</v>
      </c>
      <c r="O6" s="60"/>
      <c r="P6" s="60"/>
      <c r="Q6" s="60">
        <v>50000</v>
      </c>
      <c r="R6" s="60">
        <v>50000</v>
      </c>
      <c r="S6" s="60"/>
      <c r="T6" s="60"/>
      <c r="U6" s="60"/>
      <c r="V6" s="60"/>
      <c r="W6" s="60">
        <v>67701</v>
      </c>
      <c r="X6" s="60"/>
      <c r="Y6" s="60">
        <v>67701</v>
      </c>
      <c r="Z6" s="140"/>
      <c r="AA6" s="62">
        <v>582701</v>
      </c>
    </row>
    <row r="7" spans="1:27" ht="12.75">
      <c r="A7" s="138" t="s">
        <v>76</v>
      </c>
      <c r="B7" s="136"/>
      <c r="C7" s="157">
        <v>25877</v>
      </c>
      <c r="D7" s="157"/>
      <c r="E7" s="158"/>
      <c r="F7" s="159">
        <v>579161</v>
      </c>
      <c r="G7" s="159"/>
      <c r="H7" s="159"/>
      <c r="I7" s="159"/>
      <c r="J7" s="159"/>
      <c r="K7" s="159"/>
      <c r="L7" s="159"/>
      <c r="M7" s="159">
        <v>38472</v>
      </c>
      <c r="N7" s="159">
        <v>38472</v>
      </c>
      <c r="O7" s="159"/>
      <c r="P7" s="159"/>
      <c r="Q7" s="159"/>
      <c r="R7" s="159"/>
      <c r="S7" s="159"/>
      <c r="T7" s="159"/>
      <c r="U7" s="159"/>
      <c r="V7" s="159"/>
      <c r="W7" s="159">
        <v>38472</v>
      </c>
      <c r="X7" s="159"/>
      <c r="Y7" s="159">
        <v>38472</v>
      </c>
      <c r="Z7" s="141"/>
      <c r="AA7" s="225">
        <v>579161</v>
      </c>
    </row>
    <row r="8" spans="1:27" ht="12.75">
      <c r="A8" s="138" t="s">
        <v>77</v>
      </c>
      <c r="B8" s="136"/>
      <c r="C8" s="155">
        <v>510597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694209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>
        <v>4558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>
        <v>689651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23635294</v>
      </c>
      <c r="D15" s="153">
        <f>SUM(D16:D18)</f>
        <v>0</v>
      </c>
      <c r="E15" s="154">
        <f t="shared" si="2"/>
        <v>27145300</v>
      </c>
      <c r="F15" s="100">
        <f t="shared" si="2"/>
        <v>27750000</v>
      </c>
      <c r="G15" s="100">
        <f t="shared" si="2"/>
        <v>147033</v>
      </c>
      <c r="H15" s="100">
        <f t="shared" si="2"/>
        <v>760442</v>
      </c>
      <c r="I15" s="100">
        <f t="shared" si="2"/>
        <v>132226</v>
      </c>
      <c r="J15" s="100">
        <f t="shared" si="2"/>
        <v>1039701</v>
      </c>
      <c r="K15" s="100">
        <f t="shared" si="2"/>
        <v>347264</v>
      </c>
      <c r="L15" s="100">
        <f t="shared" si="2"/>
        <v>3165653</v>
      </c>
      <c r="M15" s="100">
        <f t="shared" si="2"/>
        <v>0</v>
      </c>
      <c r="N15" s="100">
        <f t="shared" si="2"/>
        <v>3512917</v>
      </c>
      <c r="O15" s="100">
        <f t="shared" si="2"/>
        <v>1738598</v>
      </c>
      <c r="P15" s="100">
        <f t="shared" si="2"/>
        <v>4308904</v>
      </c>
      <c r="Q15" s="100">
        <f t="shared" si="2"/>
        <v>2037534</v>
      </c>
      <c r="R15" s="100">
        <f t="shared" si="2"/>
        <v>8085036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12637654</v>
      </c>
      <c r="X15" s="100">
        <f t="shared" si="2"/>
        <v>20358972</v>
      </c>
      <c r="Y15" s="100">
        <f t="shared" si="2"/>
        <v>-7721318</v>
      </c>
      <c r="Z15" s="137">
        <f>+IF(X15&lt;&gt;0,+(Y15/X15)*100,0)</f>
        <v>-37.92587366395514</v>
      </c>
      <c r="AA15" s="102">
        <f>SUM(AA16:AA18)</f>
        <v>27750000</v>
      </c>
    </row>
    <row r="16" spans="1:27" ht="12.75">
      <c r="A16" s="138" t="s">
        <v>85</v>
      </c>
      <c r="B16" s="136"/>
      <c r="C16" s="155">
        <v>22116870</v>
      </c>
      <c r="D16" s="155"/>
      <c r="E16" s="156">
        <v>27145300</v>
      </c>
      <c r="F16" s="60">
        <v>27710000</v>
      </c>
      <c r="G16" s="60">
        <v>147033</v>
      </c>
      <c r="H16" s="60">
        <v>760442</v>
      </c>
      <c r="I16" s="60">
        <v>132226</v>
      </c>
      <c r="J16" s="60">
        <v>1039701</v>
      </c>
      <c r="K16" s="60">
        <v>347264</v>
      </c>
      <c r="L16" s="60">
        <v>3165653</v>
      </c>
      <c r="M16" s="60"/>
      <c r="N16" s="60">
        <v>3512917</v>
      </c>
      <c r="O16" s="60">
        <v>1738598</v>
      </c>
      <c r="P16" s="60">
        <v>4308904</v>
      </c>
      <c r="Q16" s="60">
        <v>2037534</v>
      </c>
      <c r="R16" s="60">
        <v>8085036</v>
      </c>
      <c r="S16" s="60"/>
      <c r="T16" s="60"/>
      <c r="U16" s="60"/>
      <c r="V16" s="60"/>
      <c r="W16" s="60">
        <v>12637654</v>
      </c>
      <c r="X16" s="60">
        <v>20358972</v>
      </c>
      <c r="Y16" s="60">
        <v>-7721318</v>
      </c>
      <c r="Z16" s="140">
        <v>-37.93</v>
      </c>
      <c r="AA16" s="62">
        <v>27710000</v>
      </c>
    </row>
    <row r="17" spans="1:27" ht="12.75">
      <c r="A17" s="138" t="s">
        <v>86</v>
      </c>
      <c r="B17" s="136"/>
      <c r="C17" s="155">
        <v>1518117</v>
      </c>
      <c r="D17" s="155"/>
      <c r="E17" s="156"/>
      <c r="F17" s="60">
        <v>40000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>
        <v>40000</v>
      </c>
    </row>
    <row r="18" spans="1:27" ht="12.75">
      <c r="A18" s="138" t="s">
        <v>87</v>
      </c>
      <c r="B18" s="136"/>
      <c r="C18" s="155">
        <v>307</v>
      </c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10076942</v>
      </c>
      <c r="D19" s="153">
        <f>SUM(D20:D23)</f>
        <v>0</v>
      </c>
      <c r="E19" s="154">
        <f t="shared" si="3"/>
        <v>5000000</v>
      </c>
      <c r="F19" s="100">
        <f t="shared" si="3"/>
        <v>6045498</v>
      </c>
      <c r="G19" s="100">
        <f t="shared" si="3"/>
        <v>0</v>
      </c>
      <c r="H19" s="100">
        <f t="shared" si="3"/>
        <v>13613</v>
      </c>
      <c r="I19" s="100">
        <f t="shared" si="3"/>
        <v>0</v>
      </c>
      <c r="J19" s="100">
        <f t="shared" si="3"/>
        <v>13613</v>
      </c>
      <c r="K19" s="100">
        <f t="shared" si="3"/>
        <v>23975</v>
      </c>
      <c r="L19" s="100">
        <f t="shared" si="3"/>
        <v>3002052</v>
      </c>
      <c r="M19" s="100">
        <f t="shared" si="3"/>
        <v>25998</v>
      </c>
      <c r="N19" s="100">
        <f t="shared" si="3"/>
        <v>3052025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3065638</v>
      </c>
      <c r="X19" s="100">
        <f t="shared" si="3"/>
        <v>3750003</v>
      </c>
      <c r="Y19" s="100">
        <f t="shared" si="3"/>
        <v>-684365</v>
      </c>
      <c r="Z19" s="137">
        <f>+IF(X19&lt;&gt;0,+(Y19/X19)*100,0)</f>
        <v>-18.249718733558346</v>
      </c>
      <c r="AA19" s="102">
        <f>SUM(AA20:AA23)</f>
        <v>6045498</v>
      </c>
    </row>
    <row r="20" spans="1:27" ht="12.75">
      <c r="A20" s="138" t="s">
        <v>89</v>
      </c>
      <c r="B20" s="136"/>
      <c r="C20" s="155">
        <v>5476942</v>
      </c>
      <c r="D20" s="155"/>
      <c r="E20" s="156">
        <v>5000000</v>
      </c>
      <c r="F20" s="60">
        <v>6045498</v>
      </c>
      <c r="G20" s="60"/>
      <c r="H20" s="60">
        <v>13613</v>
      </c>
      <c r="I20" s="60"/>
      <c r="J20" s="60">
        <v>13613</v>
      </c>
      <c r="K20" s="60">
        <v>23975</v>
      </c>
      <c r="L20" s="60">
        <v>3002052</v>
      </c>
      <c r="M20" s="60">
        <v>25998</v>
      </c>
      <c r="N20" s="60">
        <v>3052025</v>
      </c>
      <c r="O20" s="60"/>
      <c r="P20" s="60"/>
      <c r="Q20" s="60"/>
      <c r="R20" s="60"/>
      <c r="S20" s="60"/>
      <c r="T20" s="60"/>
      <c r="U20" s="60"/>
      <c r="V20" s="60"/>
      <c r="W20" s="60">
        <v>3065638</v>
      </c>
      <c r="X20" s="60">
        <v>3750003</v>
      </c>
      <c r="Y20" s="60">
        <v>-684365</v>
      </c>
      <c r="Z20" s="140">
        <v>-18.25</v>
      </c>
      <c r="AA20" s="62">
        <v>6045498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>
        <v>4600000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35875262</v>
      </c>
      <c r="D25" s="217">
        <f>+D5+D9+D15+D19+D24</f>
        <v>0</v>
      </c>
      <c r="E25" s="230">
        <f t="shared" si="4"/>
        <v>32145300</v>
      </c>
      <c r="F25" s="219">
        <f t="shared" si="4"/>
        <v>34957360</v>
      </c>
      <c r="G25" s="219">
        <f t="shared" si="4"/>
        <v>147033</v>
      </c>
      <c r="H25" s="219">
        <f t="shared" si="4"/>
        <v>774055</v>
      </c>
      <c r="I25" s="219">
        <f t="shared" si="4"/>
        <v>132226</v>
      </c>
      <c r="J25" s="219">
        <f t="shared" si="4"/>
        <v>1053314</v>
      </c>
      <c r="K25" s="219">
        <f t="shared" si="4"/>
        <v>371239</v>
      </c>
      <c r="L25" s="219">
        <f t="shared" si="4"/>
        <v>6167705</v>
      </c>
      <c r="M25" s="219">
        <f t="shared" si="4"/>
        <v>82171</v>
      </c>
      <c r="N25" s="219">
        <f t="shared" si="4"/>
        <v>6621115</v>
      </c>
      <c r="O25" s="219">
        <f t="shared" si="4"/>
        <v>1738598</v>
      </c>
      <c r="P25" s="219">
        <f t="shared" si="4"/>
        <v>4308904</v>
      </c>
      <c r="Q25" s="219">
        <f t="shared" si="4"/>
        <v>2087534</v>
      </c>
      <c r="R25" s="219">
        <f t="shared" si="4"/>
        <v>8135036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15809465</v>
      </c>
      <c r="X25" s="219">
        <f t="shared" si="4"/>
        <v>24108975</v>
      </c>
      <c r="Y25" s="219">
        <f t="shared" si="4"/>
        <v>-8299510</v>
      </c>
      <c r="Z25" s="231">
        <f>+IF(X25&lt;&gt;0,+(Y25/X25)*100,0)</f>
        <v>-34.424980738500906</v>
      </c>
      <c r="AA25" s="232">
        <f>+AA5+AA9+AA15+AA19+AA24</f>
        <v>34957360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26480194</v>
      </c>
      <c r="D28" s="155"/>
      <c r="E28" s="156">
        <v>32145300</v>
      </c>
      <c r="F28" s="60">
        <v>31916300</v>
      </c>
      <c r="G28" s="60">
        <v>147033</v>
      </c>
      <c r="H28" s="60">
        <v>774055</v>
      </c>
      <c r="I28" s="60">
        <v>132226</v>
      </c>
      <c r="J28" s="60">
        <v>1053314</v>
      </c>
      <c r="K28" s="60">
        <v>371239</v>
      </c>
      <c r="L28" s="60">
        <v>6167705</v>
      </c>
      <c r="M28" s="60"/>
      <c r="N28" s="60">
        <v>6538944</v>
      </c>
      <c r="O28" s="60">
        <v>1738598</v>
      </c>
      <c r="P28" s="60">
        <v>4308904</v>
      </c>
      <c r="Q28" s="60">
        <v>2037534</v>
      </c>
      <c r="R28" s="60">
        <v>8085036</v>
      </c>
      <c r="S28" s="60"/>
      <c r="T28" s="60"/>
      <c r="U28" s="60"/>
      <c r="V28" s="60"/>
      <c r="W28" s="60">
        <v>15677294</v>
      </c>
      <c r="X28" s="60">
        <v>24108975</v>
      </c>
      <c r="Y28" s="60">
        <v>-8431681</v>
      </c>
      <c r="Z28" s="140">
        <v>-34.97</v>
      </c>
      <c r="AA28" s="155">
        <v>31916300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26480194</v>
      </c>
      <c r="D32" s="210">
        <f>SUM(D28:D31)</f>
        <v>0</v>
      </c>
      <c r="E32" s="211">
        <f t="shared" si="5"/>
        <v>32145300</v>
      </c>
      <c r="F32" s="77">
        <f t="shared" si="5"/>
        <v>31916300</v>
      </c>
      <c r="G32" s="77">
        <f t="shared" si="5"/>
        <v>147033</v>
      </c>
      <c r="H32" s="77">
        <f t="shared" si="5"/>
        <v>774055</v>
      </c>
      <c r="I32" s="77">
        <f t="shared" si="5"/>
        <v>132226</v>
      </c>
      <c r="J32" s="77">
        <f t="shared" si="5"/>
        <v>1053314</v>
      </c>
      <c r="K32" s="77">
        <f t="shared" si="5"/>
        <v>371239</v>
      </c>
      <c r="L32" s="77">
        <f t="shared" si="5"/>
        <v>6167705</v>
      </c>
      <c r="M32" s="77">
        <f t="shared" si="5"/>
        <v>0</v>
      </c>
      <c r="N32" s="77">
        <f t="shared" si="5"/>
        <v>6538944</v>
      </c>
      <c r="O32" s="77">
        <f t="shared" si="5"/>
        <v>1738598</v>
      </c>
      <c r="P32" s="77">
        <f t="shared" si="5"/>
        <v>4308904</v>
      </c>
      <c r="Q32" s="77">
        <f t="shared" si="5"/>
        <v>2037534</v>
      </c>
      <c r="R32" s="77">
        <f t="shared" si="5"/>
        <v>8085036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15677294</v>
      </c>
      <c r="X32" s="77">
        <f t="shared" si="5"/>
        <v>24108975</v>
      </c>
      <c r="Y32" s="77">
        <f t="shared" si="5"/>
        <v>-8431681</v>
      </c>
      <c r="Z32" s="212">
        <f>+IF(X32&lt;&gt;0,+(Y32/X32)*100,0)</f>
        <v>-34.97320396242478</v>
      </c>
      <c r="AA32" s="79">
        <f>SUM(AA28:AA31)</f>
        <v>31916300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9395068</v>
      </c>
      <c r="D35" s="155"/>
      <c r="E35" s="156"/>
      <c r="F35" s="60">
        <v>3041060</v>
      </c>
      <c r="G35" s="60"/>
      <c r="H35" s="60"/>
      <c r="I35" s="60"/>
      <c r="J35" s="60"/>
      <c r="K35" s="60"/>
      <c r="L35" s="60"/>
      <c r="M35" s="60">
        <v>82171</v>
      </c>
      <c r="N35" s="60">
        <v>82171</v>
      </c>
      <c r="O35" s="60"/>
      <c r="P35" s="60"/>
      <c r="Q35" s="60">
        <v>50000</v>
      </c>
      <c r="R35" s="60">
        <v>50000</v>
      </c>
      <c r="S35" s="60"/>
      <c r="T35" s="60"/>
      <c r="U35" s="60"/>
      <c r="V35" s="60"/>
      <c r="W35" s="60">
        <v>132171</v>
      </c>
      <c r="X35" s="60"/>
      <c r="Y35" s="60">
        <v>132171</v>
      </c>
      <c r="Z35" s="140"/>
      <c r="AA35" s="62">
        <v>3041060</v>
      </c>
    </row>
    <row r="36" spans="1:27" ht="12.75">
      <c r="A36" s="238" t="s">
        <v>139</v>
      </c>
      <c r="B36" s="149"/>
      <c r="C36" s="222">
        <f aca="true" t="shared" si="6" ref="C36:Y36">SUM(C32:C35)</f>
        <v>35875262</v>
      </c>
      <c r="D36" s="222">
        <f>SUM(D32:D35)</f>
        <v>0</v>
      </c>
      <c r="E36" s="218">
        <f t="shared" si="6"/>
        <v>32145300</v>
      </c>
      <c r="F36" s="220">
        <f t="shared" si="6"/>
        <v>34957360</v>
      </c>
      <c r="G36" s="220">
        <f t="shared" si="6"/>
        <v>147033</v>
      </c>
      <c r="H36" s="220">
        <f t="shared" si="6"/>
        <v>774055</v>
      </c>
      <c r="I36" s="220">
        <f t="shared" si="6"/>
        <v>132226</v>
      </c>
      <c r="J36" s="220">
        <f t="shared" si="6"/>
        <v>1053314</v>
      </c>
      <c r="K36" s="220">
        <f t="shared" si="6"/>
        <v>371239</v>
      </c>
      <c r="L36" s="220">
        <f t="shared" si="6"/>
        <v>6167705</v>
      </c>
      <c r="M36" s="220">
        <f t="shared" si="6"/>
        <v>82171</v>
      </c>
      <c r="N36" s="220">
        <f t="shared" si="6"/>
        <v>6621115</v>
      </c>
      <c r="O36" s="220">
        <f t="shared" si="6"/>
        <v>1738598</v>
      </c>
      <c r="P36" s="220">
        <f t="shared" si="6"/>
        <v>4308904</v>
      </c>
      <c r="Q36" s="220">
        <f t="shared" si="6"/>
        <v>2087534</v>
      </c>
      <c r="R36" s="220">
        <f t="shared" si="6"/>
        <v>8135036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15809465</v>
      </c>
      <c r="X36" s="220">
        <f t="shared" si="6"/>
        <v>24108975</v>
      </c>
      <c r="Y36" s="220">
        <f t="shared" si="6"/>
        <v>-8299510</v>
      </c>
      <c r="Z36" s="221">
        <f>+IF(X36&lt;&gt;0,+(Y36/X36)*100,0)</f>
        <v>-34.424980738500906</v>
      </c>
      <c r="AA36" s="239">
        <f>SUM(AA32:AA35)</f>
        <v>34957360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63594343</v>
      </c>
      <c r="D6" s="155"/>
      <c r="E6" s="59">
        <v>96918058</v>
      </c>
      <c r="F6" s="60">
        <v>63587827</v>
      </c>
      <c r="G6" s="60">
        <v>38406226</v>
      </c>
      <c r="H6" s="60">
        <v>107228667</v>
      </c>
      <c r="I6" s="60">
        <v>97283493</v>
      </c>
      <c r="J6" s="60">
        <v>97283493</v>
      </c>
      <c r="K6" s="60">
        <v>14369787</v>
      </c>
      <c r="L6" s="60">
        <v>10132906</v>
      </c>
      <c r="M6" s="60">
        <v>48682110</v>
      </c>
      <c r="N6" s="60">
        <v>48682110</v>
      </c>
      <c r="O6" s="60">
        <v>65578283</v>
      </c>
      <c r="P6" s="60">
        <v>43097835</v>
      </c>
      <c r="Q6" s="60">
        <v>61831095</v>
      </c>
      <c r="R6" s="60">
        <v>61831095</v>
      </c>
      <c r="S6" s="60"/>
      <c r="T6" s="60"/>
      <c r="U6" s="60"/>
      <c r="V6" s="60"/>
      <c r="W6" s="60">
        <v>61831095</v>
      </c>
      <c r="X6" s="60">
        <v>47690870</v>
      </c>
      <c r="Y6" s="60">
        <v>14140225</v>
      </c>
      <c r="Z6" s="140">
        <v>29.65</v>
      </c>
      <c r="AA6" s="62">
        <v>63587827</v>
      </c>
    </row>
    <row r="7" spans="1:27" ht="12.75">
      <c r="A7" s="249" t="s">
        <v>144</v>
      </c>
      <c r="B7" s="182"/>
      <c r="C7" s="155">
        <v>8455268</v>
      </c>
      <c r="D7" s="155"/>
      <c r="E7" s="59">
        <v>8300000</v>
      </c>
      <c r="F7" s="60">
        <v>8455268</v>
      </c>
      <c r="G7" s="60"/>
      <c r="H7" s="60"/>
      <c r="I7" s="60"/>
      <c r="J7" s="60"/>
      <c r="K7" s="60">
        <v>-196192</v>
      </c>
      <c r="L7" s="60">
        <v>-196192</v>
      </c>
      <c r="M7" s="60">
        <v>-196192</v>
      </c>
      <c r="N7" s="60">
        <v>-196192</v>
      </c>
      <c r="O7" s="60">
        <v>-196192</v>
      </c>
      <c r="P7" s="60">
        <v>-196192</v>
      </c>
      <c r="Q7" s="60">
        <v>-132904</v>
      </c>
      <c r="R7" s="60">
        <v>-132904</v>
      </c>
      <c r="S7" s="60"/>
      <c r="T7" s="60"/>
      <c r="U7" s="60"/>
      <c r="V7" s="60"/>
      <c r="W7" s="60">
        <v>-132904</v>
      </c>
      <c r="X7" s="60">
        <v>6341451</v>
      </c>
      <c r="Y7" s="60">
        <v>-6474355</v>
      </c>
      <c r="Z7" s="140">
        <v>-102.1</v>
      </c>
      <c r="AA7" s="62">
        <v>8455268</v>
      </c>
    </row>
    <row r="8" spans="1:27" ht="12.75">
      <c r="A8" s="249" t="s">
        <v>145</v>
      </c>
      <c r="B8" s="182"/>
      <c r="C8" s="155">
        <v>11893979</v>
      </c>
      <c r="D8" s="155"/>
      <c r="E8" s="59">
        <v>6905105</v>
      </c>
      <c r="F8" s="60">
        <v>11893979</v>
      </c>
      <c r="G8" s="60"/>
      <c r="H8" s="60">
        <v>-1789097</v>
      </c>
      <c r="I8" s="60">
        <v>-1789097</v>
      </c>
      <c r="J8" s="60">
        <v>-1789097</v>
      </c>
      <c r="K8" s="60">
        <v>4980600</v>
      </c>
      <c r="L8" s="60">
        <v>8004221</v>
      </c>
      <c r="M8" s="60">
        <v>11271635</v>
      </c>
      <c r="N8" s="60">
        <v>11271635</v>
      </c>
      <c r="O8" s="60">
        <v>-48102857</v>
      </c>
      <c r="P8" s="60">
        <v>-44964493</v>
      </c>
      <c r="Q8" s="60">
        <v>-43752082</v>
      </c>
      <c r="R8" s="60">
        <v>-43752082</v>
      </c>
      <c r="S8" s="60"/>
      <c r="T8" s="60"/>
      <c r="U8" s="60"/>
      <c r="V8" s="60"/>
      <c r="W8" s="60">
        <v>-43752082</v>
      </c>
      <c r="X8" s="60">
        <v>8920484</v>
      </c>
      <c r="Y8" s="60">
        <v>-52672566</v>
      </c>
      <c r="Z8" s="140">
        <v>-590.47</v>
      </c>
      <c r="AA8" s="62">
        <v>11893979</v>
      </c>
    </row>
    <row r="9" spans="1:27" ht="12.75">
      <c r="A9" s="249" t="s">
        <v>146</v>
      </c>
      <c r="B9" s="182"/>
      <c r="C9" s="155">
        <v>7755928</v>
      </c>
      <c r="D9" s="155"/>
      <c r="E9" s="59">
        <v>3795518</v>
      </c>
      <c r="F9" s="60">
        <v>7755928</v>
      </c>
      <c r="G9" s="60">
        <v>-30703059</v>
      </c>
      <c r="H9" s="60">
        <v>-60168230</v>
      </c>
      <c r="I9" s="60">
        <v>-63069460</v>
      </c>
      <c r="J9" s="60">
        <v>-63069460</v>
      </c>
      <c r="K9" s="60">
        <v>-9237983</v>
      </c>
      <c r="L9" s="60">
        <v>-1964808</v>
      </c>
      <c r="M9" s="60">
        <v>-1107037</v>
      </c>
      <c r="N9" s="60">
        <v>-1107037</v>
      </c>
      <c r="O9" s="60">
        <v>10931516</v>
      </c>
      <c r="P9" s="60">
        <v>157717</v>
      </c>
      <c r="Q9" s="60">
        <v>263909</v>
      </c>
      <c r="R9" s="60">
        <v>263909</v>
      </c>
      <c r="S9" s="60"/>
      <c r="T9" s="60"/>
      <c r="U9" s="60"/>
      <c r="V9" s="60"/>
      <c r="W9" s="60">
        <v>263909</v>
      </c>
      <c r="X9" s="60">
        <v>5816946</v>
      </c>
      <c r="Y9" s="60">
        <v>-5553037</v>
      </c>
      <c r="Z9" s="140">
        <v>-95.46</v>
      </c>
      <c r="AA9" s="62">
        <v>7755928</v>
      </c>
    </row>
    <row r="10" spans="1:27" ht="12.75">
      <c r="A10" s="249" t="s">
        <v>147</v>
      </c>
      <c r="B10" s="182"/>
      <c r="C10" s="155">
        <v>138722</v>
      </c>
      <c r="D10" s="155"/>
      <c r="E10" s="59">
        <v>144436</v>
      </c>
      <c r="F10" s="60">
        <v>144436</v>
      </c>
      <c r="G10" s="159"/>
      <c r="H10" s="159">
        <v>110642</v>
      </c>
      <c r="I10" s="159">
        <v>110642</v>
      </c>
      <c r="J10" s="60">
        <v>110642</v>
      </c>
      <c r="K10" s="159">
        <v>110642</v>
      </c>
      <c r="L10" s="159">
        <v>110642</v>
      </c>
      <c r="M10" s="60">
        <v>110642</v>
      </c>
      <c r="N10" s="159">
        <v>110642</v>
      </c>
      <c r="O10" s="159">
        <v>110642</v>
      </c>
      <c r="P10" s="159">
        <v>110642</v>
      </c>
      <c r="Q10" s="60">
        <v>110642</v>
      </c>
      <c r="R10" s="159">
        <v>110642</v>
      </c>
      <c r="S10" s="159"/>
      <c r="T10" s="60"/>
      <c r="U10" s="159"/>
      <c r="V10" s="159"/>
      <c r="W10" s="159">
        <v>110642</v>
      </c>
      <c r="X10" s="60">
        <v>108327</v>
      </c>
      <c r="Y10" s="159">
        <v>2315</v>
      </c>
      <c r="Z10" s="141">
        <v>2.14</v>
      </c>
      <c r="AA10" s="225">
        <v>144436</v>
      </c>
    </row>
    <row r="11" spans="1:27" ht="12.75">
      <c r="A11" s="249" t="s">
        <v>148</v>
      </c>
      <c r="B11" s="182"/>
      <c r="C11" s="155">
        <v>1368347</v>
      </c>
      <c r="D11" s="155"/>
      <c r="E11" s="59">
        <v>1023427</v>
      </c>
      <c r="F11" s="60">
        <v>1368347</v>
      </c>
      <c r="G11" s="60">
        <v>1346266</v>
      </c>
      <c r="H11" s="60">
        <v>1401197</v>
      </c>
      <c r="I11" s="60">
        <v>1344600</v>
      </c>
      <c r="J11" s="60">
        <v>1344600</v>
      </c>
      <c r="K11" s="60">
        <v>10394440</v>
      </c>
      <c r="L11" s="60">
        <v>1356169</v>
      </c>
      <c r="M11" s="60">
        <v>1356169</v>
      </c>
      <c r="N11" s="60">
        <v>1356169</v>
      </c>
      <c r="O11" s="60">
        <v>1292387</v>
      </c>
      <c r="P11" s="60">
        <v>1334287</v>
      </c>
      <c r="Q11" s="60">
        <v>1264584</v>
      </c>
      <c r="R11" s="60">
        <v>1264584</v>
      </c>
      <c r="S11" s="60"/>
      <c r="T11" s="60"/>
      <c r="U11" s="60"/>
      <c r="V11" s="60"/>
      <c r="W11" s="60">
        <v>1264584</v>
      </c>
      <c r="X11" s="60">
        <v>1026260</v>
      </c>
      <c r="Y11" s="60">
        <v>238324</v>
      </c>
      <c r="Z11" s="140">
        <v>23.22</v>
      </c>
      <c r="AA11" s="62">
        <v>1368347</v>
      </c>
    </row>
    <row r="12" spans="1:27" ht="12.75">
      <c r="A12" s="250" t="s">
        <v>56</v>
      </c>
      <c r="B12" s="251"/>
      <c r="C12" s="168">
        <f aca="true" t="shared" si="0" ref="C12:Y12">SUM(C6:C11)</f>
        <v>93206587</v>
      </c>
      <c r="D12" s="168">
        <f>SUM(D6:D11)</f>
        <v>0</v>
      </c>
      <c r="E12" s="72">
        <f t="shared" si="0"/>
        <v>117086544</v>
      </c>
      <c r="F12" s="73">
        <f t="shared" si="0"/>
        <v>93205785</v>
      </c>
      <c r="G12" s="73">
        <f t="shared" si="0"/>
        <v>9049433</v>
      </c>
      <c r="H12" s="73">
        <f t="shared" si="0"/>
        <v>46783179</v>
      </c>
      <c r="I12" s="73">
        <f t="shared" si="0"/>
        <v>33880178</v>
      </c>
      <c r="J12" s="73">
        <f t="shared" si="0"/>
        <v>33880178</v>
      </c>
      <c r="K12" s="73">
        <f t="shared" si="0"/>
        <v>20421294</v>
      </c>
      <c r="L12" s="73">
        <f t="shared" si="0"/>
        <v>17442938</v>
      </c>
      <c r="M12" s="73">
        <f t="shared" si="0"/>
        <v>60117327</v>
      </c>
      <c r="N12" s="73">
        <f t="shared" si="0"/>
        <v>60117327</v>
      </c>
      <c r="O12" s="73">
        <f t="shared" si="0"/>
        <v>29613779</v>
      </c>
      <c r="P12" s="73">
        <f t="shared" si="0"/>
        <v>-460204</v>
      </c>
      <c r="Q12" s="73">
        <f t="shared" si="0"/>
        <v>19585244</v>
      </c>
      <c r="R12" s="73">
        <f t="shared" si="0"/>
        <v>19585244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19585244</v>
      </c>
      <c r="X12" s="73">
        <f t="shared" si="0"/>
        <v>69904338</v>
      </c>
      <c r="Y12" s="73">
        <f t="shared" si="0"/>
        <v>-50319094</v>
      </c>
      <c r="Z12" s="170">
        <f>+IF(X12&lt;&gt;0,+(Y12/X12)*100,0)</f>
        <v>-71.98279168311414</v>
      </c>
      <c r="AA12" s="74">
        <f>SUM(AA6:AA11)</f>
        <v>93205785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217368</v>
      </c>
      <c r="D15" s="155"/>
      <c r="E15" s="59">
        <v>354942</v>
      </c>
      <c r="F15" s="60">
        <v>217368</v>
      </c>
      <c r="G15" s="60"/>
      <c r="H15" s="60">
        <v>642</v>
      </c>
      <c r="I15" s="60">
        <v>642</v>
      </c>
      <c r="J15" s="60">
        <v>642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163026</v>
      </c>
      <c r="Y15" s="60">
        <v>-163026</v>
      </c>
      <c r="Z15" s="140">
        <v>-100</v>
      </c>
      <c r="AA15" s="62">
        <v>217368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55001082</v>
      </c>
      <c r="D17" s="155"/>
      <c r="E17" s="59">
        <v>57166415</v>
      </c>
      <c r="F17" s="60">
        <v>55001082</v>
      </c>
      <c r="G17" s="60"/>
      <c r="H17" s="60"/>
      <c r="I17" s="60"/>
      <c r="J17" s="60"/>
      <c r="K17" s="60">
        <v>66044435</v>
      </c>
      <c r="L17" s="60">
        <v>66044435</v>
      </c>
      <c r="M17" s="60">
        <v>66044435</v>
      </c>
      <c r="N17" s="60">
        <v>66044435</v>
      </c>
      <c r="O17" s="60"/>
      <c r="P17" s="60"/>
      <c r="Q17" s="60"/>
      <c r="R17" s="60"/>
      <c r="S17" s="60"/>
      <c r="T17" s="60"/>
      <c r="U17" s="60"/>
      <c r="V17" s="60"/>
      <c r="W17" s="60"/>
      <c r="X17" s="60">
        <v>41250812</v>
      </c>
      <c r="Y17" s="60">
        <v>-41250812</v>
      </c>
      <c r="Z17" s="140">
        <v>-100</v>
      </c>
      <c r="AA17" s="62">
        <v>55001082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395443961</v>
      </c>
      <c r="D19" s="155"/>
      <c r="E19" s="59">
        <v>416501885</v>
      </c>
      <c r="F19" s="60">
        <v>426105321</v>
      </c>
      <c r="G19" s="60"/>
      <c r="H19" s="60">
        <v>430093912</v>
      </c>
      <c r="I19" s="60">
        <v>430160025</v>
      </c>
      <c r="J19" s="60">
        <v>430160025</v>
      </c>
      <c r="K19" s="60">
        <v>393244697</v>
      </c>
      <c r="L19" s="60">
        <v>397838560</v>
      </c>
      <c r="M19" s="60">
        <v>397838560</v>
      </c>
      <c r="N19" s="60">
        <v>397838560</v>
      </c>
      <c r="O19" s="60">
        <v>8938466</v>
      </c>
      <c r="P19" s="60">
        <v>9818207</v>
      </c>
      <c r="Q19" s="60">
        <v>11655253</v>
      </c>
      <c r="R19" s="60">
        <v>11655253</v>
      </c>
      <c r="S19" s="60"/>
      <c r="T19" s="60"/>
      <c r="U19" s="60"/>
      <c r="V19" s="60"/>
      <c r="W19" s="60">
        <v>11655253</v>
      </c>
      <c r="X19" s="60">
        <v>319578991</v>
      </c>
      <c r="Y19" s="60">
        <v>-307923738</v>
      </c>
      <c r="Z19" s="140">
        <v>-96.35</v>
      </c>
      <c r="AA19" s="62">
        <v>426105321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>
        <v>1358970</v>
      </c>
      <c r="D21" s="155"/>
      <c r="E21" s="59">
        <v>4931102</v>
      </c>
      <c r="F21" s="60">
        <v>1358970</v>
      </c>
      <c r="G21" s="60"/>
      <c r="H21" s="60"/>
      <c r="I21" s="60"/>
      <c r="J21" s="60"/>
      <c r="K21" s="60">
        <v>-3946918</v>
      </c>
      <c r="L21" s="60">
        <v>-3946918</v>
      </c>
      <c r="M21" s="60">
        <v>-3946918</v>
      </c>
      <c r="N21" s="60">
        <v>-3946918</v>
      </c>
      <c r="O21" s="60"/>
      <c r="P21" s="60"/>
      <c r="Q21" s="60"/>
      <c r="R21" s="60"/>
      <c r="S21" s="60"/>
      <c r="T21" s="60"/>
      <c r="U21" s="60"/>
      <c r="V21" s="60"/>
      <c r="W21" s="60"/>
      <c r="X21" s="60">
        <v>1019228</v>
      </c>
      <c r="Y21" s="60">
        <v>-1019228</v>
      </c>
      <c r="Z21" s="140">
        <v>-100</v>
      </c>
      <c r="AA21" s="62">
        <v>1358970</v>
      </c>
    </row>
    <row r="22" spans="1:27" ht="12.75">
      <c r="A22" s="249" t="s">
        <v>157</v>
      </c>
      <c r="B22" s="182"/>
      <c r="C22" s="155">
        <v>1569609</v>
      </c>
      <c r="D22" s="155"/>
      <c r="E22" s="59">
        <v>758956</v>
      </c>
      <c r="F22" s="60">
        <v>1569609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1177207</v>
      </c>
      <c r="Y22" s="60">
        <v>-1177207</v>
      </c>
      <c r="Z22" s="140">
        <v>-100</v>
      </c>
      <c r="AA22" s="62">
        <v>1569609</v>
      </c>
    </row>
    <row r="23" spans="1:27" ht="12.75">
      <c r="A23" s="249" t="s">
        <v>158</v>
      </c>
      <c r="B23" s="182"/>
      <c r="C23" s="155">
        <v>610183</v>
      </c>
      <c r="D23" s="155"/>
      <c r="E23" s="59">
        <v>610183</v>
      </c>
      <c r="F23" s="60">
        <v>610183</v>
      </c>
      <c r="G23" s="159"/>
      <c r="H23" s="159"/>
      <c r="I23" s="159"/>
      <c r="J23" s="60"/>
      <c r="K23" s="159">
        <v>-21416209</v>
      </c>
      <c r="L23" s="159">
        <v>-21416209</v>
      </c>
      <c r="M23" s="60">
        <v>-21416209</v>
      </c>
      <c r="N23" s="159">
        <v>-21416209</v>
      </c>
      <c r="O23" s="159"/>
      <c r="P23" s="159"/>
      <c r="Q23" s="60"/>
      <c r="R23" s="159"/>
      <c r="S23" s="159"/>
      <c r="T23" s="60"/>
      <c r="U23" s="159"/>
      <c r="V23" s="159"/>
      <c r="W23" s="159"/>
      <c r="X23" s="60">
        <v>457637</v>
      </c>
      <c r="Y23" s="159">
        <v>-457637</v>
      </c>
      <c r="Z23" s="141">
        <v>-100</v>
      </c>
      <c r="AA23" s="225">
        <v>610183</v>
      </c>
    </row>
    <row r="24" spans="1:27" ht="12.75">
      <c r="A24" s="250" t="s">
        <v>57</v>
      </c>
      <c r="B24" s="253"/>
      <c r="C24" s="168">
        <f aca="true" t="shared" si="1" ref="C24:Y24">SUM(C15:C23)</f>
        <v>454201173</v>
      </c>
      <c r="D24" s="168">
        <f>SUM(D15:D23)</f>
        <v>0</v>
      </c>
      <c r="E24" s="76">
        <f t="shared" si="1"/>
        <v>480323483</v>
      </c>
      <c r="F24" s="77">
        <f t="shared" si="1"/>
        <v>484862533</v>
      </c>
      <c r="G24" s="77">
        <f t="shared" si="1"/>
        <v>0</v>
      </c>
      <c r="H24" s="77">
        <f t="shared" si="1"/>
        <v>430094554</v>
      </c>
      <c r="I24" s="77">
        <f t="shared" si="1"/>
        <v>430160667</v>
      </c>
      <c r="J24" s="77">
        <f t="shared" si="1"/>
        <v>430160667</v>
      </c>
      <c r="K24" s="77">
        <f t="shared" si="1"/>
        <v>433926005</v>
      </c>
      <c r="L24" s="77">
        <f t="shared" si="1"/>
        <v>438519868</v>
      </c>
      <c r="M24" s="77">
        <f t="shared" si="1"/>
        <v>438519868</v>
      </c>
      <c r="N24" s="77">
        <f t="shared" si="1"/>
        <v>438519868</v>
      </c>
      <c r="O24" s="77">
        <f t="shared" si="1"/>
        <v>8938466</v>
      </c>
      <c r="P24" s="77">
        <f t="shared" si="1"/>
        <v>9818207</v>
      </c>
      <c r="Q24" s="77">
        <f t="shared" si="1"/>
        <v>11655253</v>
      </c>
      <c r="R24" s="77">
        <f t="shared" si="1"/>
        <v>11655253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11655253</v>
      </c>
      <c r="X24" s="77">
        <f t="shared" si="1"/>
        <v>363646901</v>
      </c>
      <c r="Y24" s="77">
        <f t="shared" si="1"/>
        <v>-351991648</v>
      </c>
      <c r="Z24" s="212">
        <f>+IF(X24&lt;&gt;0,+(Y24/X24)*100,0)</f>
        <v>-96.79489830163574</v>
      </c>
      <c r="AA24" s="79">
        <f>SUM(AA15:AA23)</f>
        <v>484862533</v>
      </c>
    </row>
    <row r="25" spans="1:27" ht="12.75">
      <c r="A25" s="250" t="s">
        <v>159</v>
      </c>
      <c r="B25" s="251"/>
      <c r="C25" s="168">
        <f aca="true" t="shared" si="2" ref="C25:Y25">+C12+C24</f>
        <v>547407760</v>
      </c>
      <c r="D25" s="168">
        <f>+D12+D24</f>
        <v>0</v>
      </c>
      <c r="E25" s="72">
        <f t="shared" si="2"/>
        <v>597410027</v>
      </c>
      <c r="F25" s="73">
        <f t="shared" si="2"/>
        <v>578068318</v>
      </c>
      <c r="G25" s="73">
        <f t="shared" si="2"/>
        <v>9049433</v>
      </c>
      <c r="H25" s="73">
        <f t="shared" si="2"/>
        <v>476877733</v>
      </c>
      <c r="I25" s="73">
        <f t="shared" si="2"/>
        <v>464040845</v>
      </c>
      <c r="J25" s="73">
        <f t="shared" si="2"/>
        <v>464040845</v>
      </c>
      <c r="K25" s="73">
        <f t="shared" si="2"/>
        <v>454347299</v>
      </c>
      <c r="L25" s="73">
        <f t="shared" si="2"/>
        <v>455962806</v>
      </c>
      <c r="M25" s="73">
        <f t="shared" si="2"/>
        <v>498637195</v>
      </c>
      <c r="N25" s="73">
        <f t="shared" si="2"/>
        <v>498637195</v>
      </c>
      <c r="O25" s="73">
        <f t="shared" si="2"/>
        <v>38552245</v>
      </c>
      <c r="P25" s="73">
        <f t="shared" si="2"/>
        <v>9358003</v>
      </c>
      <c r="Q25" s="73">
        <f t="shared" si="2"/>
        <v>31240497</v>
      </c>
      <c r="R25" s="73">
        <f t="shared" si="2"/>
        <v>31240497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31240497</v>
      </c>
      <c r="X25" s="73">
        <f t="shared" si="2"/>
        <v>433551239</v>
      </c>
      <c r="Y25" s="73">
        <f t="shared" si="2"/>
        <v>-402310742</v>
      </c>
      <c r="Z25" s="170">
        <f>+IF(X25&lt;&gt;0,+(Y25/X25)*100,0)</f>
        <v>-92.79427800228245</v>
      </c>
      <c r="AA25" s="74">
        <f>+AA12+AA24</f>
        <v>578068318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211882</v>
      </c>
      <c r="D30" s="155"/>
      <c r="E30" s="59">
        <v>14611927</v>
      </c>
      <c r="F30" s="60">
        <v>211882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158912</v>
      </c>
      <c r="Y30" s="60">
        <v>-158912</v>
      </c>
      <c r="Z30" s="140">
        <v>-100</v>
      </c>
      <c r="AA30" s="62">
        <v>211882</v>
      </c>
    </row>
    <row r="31" spans="1:27" ht="12.75">
      <c r="A31" s="249" t="s">
        <v>163</v>
      </c>
      <c r="B31" s="182"/>
      <c r="C31" s="155">
        <v>1765529</v>
      </c>
      <c r="D31" s="155"/>
      <c r="E31" s="59">
        <v>428820</v>
      </c>
      <c r="F31" s="60">
        <v>1765529</v>
      </c>
      <c r="G31" s="60"/>
      <c r="H31" s="60">
        <v>1766129</v>
      </c>
      <c r="I31" s="60">
        <v>1766129</v>
      </c>
      <c r="J31" s="60">
        <v>1766129</v>
      </c>
      <c r="K31" s="60">
        <v>1766129</v>
      </c>
      <c r="L31" s="60">
        <v>1766129</v>
      </c>
      <c r="M31" s="60">
        <v>1766129</v>
      </c>
      <c r="N31" s="60">
        <v>1766129</v>
      </c>
      <c r="O31" s="60">
        <v>1766129</v>
      </c>
      <c r="P31" s="60">
        <v>1750722</v>
      </c>
      <c r="Q31" s="60">
        <v>1516491</v>
      </c>
      <c r="R31" s="60">
        <v>1516491</v>
      </c>
      <c r="S31" s="60"/>
      <c r="T31" s="60"/>
      <c r="U31" s="60"/>
      <c r="V31" s="60"/>
      <c r="W31" s="60">
        <v>1516491</v>
      </c>
      <c r="X31" s="60">
        <v>1324147</v>
      </c>
      <c r="Y31" s="60">
        <v>192344</v>
      </c>
      <c r="Z31" s="140">
        <v>14.53</v>
      </c>
      <c r="AA31" s="62">
        <v>1765529</v>
      </c>
    </row>
    <row r="32" spans="1:27" ht="12.75">
      <c r="A32" s="249" t="s">
        <v>164</v>
      </c>
      <c r="B32" s="182"/>
      <c r="C32" s="155">
        <v>27395907</v>
      </c>
      <c r="D32" s="155"/>
      <c r="E32" s="59">
        <v>19000000</v>
      </c>
      <c r="F32" s="60">
        <v>27395907</v>
      </c>
      <c r="G32" s="60">
        <v>-6696330</v>
      </c>
      <c r="H32" s="60">
        <v>14785589</v>
      </c>
      <c r="I32" s="60">
        <v>20781617</v>
      </c>
      <c r="J32" s="60">
        <v>20781617</v>
      </c>
      <c r="K32" s="60">
        <v>6341168</v>
      </c>
      <c r="L32" s="60">
        <v>13866028</v>
      </c>
      <c r="M32" s="60">
        <v>32987717</v>
      </c>
      <c r="N32" s="60">
        <v>32987717</v>
      </c>
      <c r="O32" s="60">
        <v>3393012</v>
      </c>
      <c r="P32" s="60">
        <v>-23216778</v>
      </c>
      <c r="Q32" s="60">
        <v>-20555215</v>
      </c>
      <c r="R32" s="60">
        <v>-20555215</v>
      </c>
      <c r="S32" s="60"/>
      <c r="T32" s="60"/>
      <c r="U32" s="60"/>
      <c r="V32" s="60"/>
      <c r="W32" s="60">
        <v>-20555215</v>
      </c>
      <c r="X32" s="60">
        <v>20546930</v>
      </c>
      <c r="Y32" s="60">
        <v>-41102145</v>
      </c>
      <c r="Z32" s="140">
        <v>-200.04</v>
      </c>
      <c r="AA32" s="62">
        <v>27395907</v>
      </c>
    </row>
    <row r="33" spans="1:27" ht="12.75">
      <c r="A33" s="249" t="s">
        <v>165</v>
      </c>
      <c r="B33" s="182"/>
      <c r="C33" s="155">
        <v>13656463</v>
      </c>
      <c r="D33" s="155"/>
      <c r="E33" s="59">
        <v>5500000</v>
      </c>
      <c r="F33" s="60">
        <v>13656463</v>
      </c>
      <c r="G33" s="60"/>
      <c r="H33" s="60">
        <v>15610351</v>
      </c>
      <c r="I33" s="60">
        <v>4066878</v>
      </c>
      <c r="J33" s="60">
        <v>4066878</v>
      </c>
      <c r="K33" s="60">
        <v>4066878</v>
      </c>
      <c r="L33" s="60">
        <v>4066878</v>
      </c>
      <c r="M33" s="60">
        <v>4066878</v>
      </c>
      <c r="N33" s="60">
        <v>4066878</v>
      </c>
      <c r="O33" s="60">
        <v>4066878</v>
      </c>
      <c r="P33" s="60">
        <v>4066878</v>
      </c>
      <c r="Q33" s="60">
        <v>4066878</v>
      </c>
      <c r="R33" s="60">
        <v>4066878</v>
      </c>
      <c r="S33" s="60"/>
      <c r="T33" s="60"/>
      <c r="U33" s="60"/>
      <c r="V33" s="60"/>
      <c r="W33" s="60">
        <v>4066878</v>
      </c>
      <c r="X33" s="60">
        <v>10242347</v>
      </c>
      <c r="Y33" s="60">
        <v>-6175469</v>
      </c>
      <c r="Z33" s="140">
        <v>-60.29</v>
      </c>
      <c r="AA33" s="62">
        <v>13656463</v>
      </c>
    </row>
    <row r="34" spans="1:27" ht="12.75">
      <c r="A34" s="250" t="s">
        <v>58</v>
      </c>
      <c r="B34" s="251"/>
      <c r="C34" s="168">
        <f aca="true" t="shared" si="3" ref="C34:Y34">SUM(C29:C33)</f>
        <v>43029781</v>
      </c>
      <c r="D34" s="168">
        <f>SUM(D29:D33)</f>
        <v>0</v>
      </c>
      <c r="E34" s="72">
        <f t="shared" si="3"/>
        <v>39540747</v>
      </c>
      <c r="F34" s="73">
        <f t="shared" si="3"/>
        <v>43029781</v>
      </c>
      <c r="G34" s="73">
        <f t="shared" si="3"/>
        <v>-6696330</v>
      </c>
      <c r="H34" s="73">
        <f t="shared" si="3"/>
        <v>32162069</v>
      </c>
      <c r="I34" s="73">
        <f t="shared" si="3"/>
        <v>26614624</v>
      </c>
      <c r="J34" s="73">
        <f t="shared" si="3"/>
        <v>26614624</v>
      </c>
      <c r="K34" s="73">
        <f t="shared" si="3"/>
        <v>12174175</v>
      </c>
      <c r="L34" s="73">
        <f t="shared" si="3"/>
        <v>19699035</v>
      </c>
      <c r="M34" s="73">
        <f t="shared" si="3"/>
        <v>38820724</v>
      </c>
      <c r="N34" s="73">
        <f t="shared" si="3"/>
        <v>38820724</v>
      </c>
      <c r="O34" s="73">
        <f t="shared" si="3"/>
        <v>9226019</v>
      </c>
      <c r="P34" s="73">
        <f t="shared" si="3"/>
        <v>-17399178</v>
      </c>
      <c r="Q34" s="73">
        <f t="shared" si="3"/>
        <v>-14971846</v>
      </c>
      <c r="R34" s="73">
        <f t="shared" si="3"/>
        <v>-14971846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-14971846</v>
      </c>
      <c r="X34" s="73">
        <f t="shared" si="3"/>
        <v>32272336</v>
      </c>
      <c r="Y34" s="73">
        <f t="shared" si="3"/>
        <v>-47244182</v>
      </c>
      <c r="Z34" s="170">
        <f>+IF(X34&lt;&gt;0,+(Y34/X34)*100,0)</f>
        <v>-146.39219794935204</v>
      </c>
      <c r="AA34" s="74">
        <f>SUM(AA29:AA33)</f>
        <v>43029781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60184</v>
      </c>
      <c r="D37" s="155"/>
      <c r="E37" s="59">
        <v>250164</v>
      </c>
      <c r="F37" s="60">
        <v>60184</v>
      </c>
      <c r="G37" s="60"/>
      <c r="H37" s="60"/>
      <c r="I37" s="60"/>
      <c r="J37" s="60"/>
      <c r="K37" s="60">
        <v>200388</v>
      </c>
      <c r="L37" s="60">
        <v>200388</v>
      </c>
      <c r="M37" s="60">
        <v>200388</v>
      </c>
      <c r="N37" s="60">
        <v>200388</v>
      </c>
      <c r="O37" s="60">
        <v>200388</v>
      </c>
      <c r="P37" s="60">
        <v>200388</v>
      </c>
      <c r="Q37" s="60">
        <v>200388</v>
      </c>
      <c r="R37" s="60">
        <v>200388</v>
      </c>
      <c r="S37" s="60"/>
      <c r="T37" s="60"/>
      <c r="U37" s="60"/>
      <c r="V37" s="60"/>
      <c r="W37" s="60">
        <v>200388</v>
      </c>
      <c r="X37" s="60">
        <v>45138</v>
      </c>
      <c r="Y37" s="60">
        <v>155250</v>
      </c>
      <c r="Z37" s="140">
        <v>343.95</v>
      </c>
      <c r="AA37" s="62">
        <v>60184</v>
      </c>
    </row>
    <row r="38" spans="1:27" ht="12.75">
      <c r="A38" s="249" t="s">
        <v>165</v>
      </c>
      <c r="B38" s="182"/>
      <c r="C38" s="155">
        <v>36875894</v>
      </c>
      <c r="D38" s="155"/>
      <c r="E38" s="59">
        <v>33816198</v>
      </c>
      <c r="F38" s="60">
        <v>36875894</v>
      </c>
      <c r="G38" s="60"/>
      <c r="H38" s="60">
        <v>-30034440</v>
      </c>
      <c r="I38" s="60">
        <v>-30034440</v>
      </c>
      <c r="J38" s="60">
        <v>-30034440</v>
      </c>
      <c r="K38" s="60">
        <v>-30034440</v>
      </c>
      <c r="L38" s="60">
        <v>-30034440</v>
      </c>
      <c r="M38" s="60">
        <v>-30034440</v>
      </c>
      <c r="N38" s="60">
        <v>-30034440</v>
      </c>
      <c r="O38" s="60">
        <v>-30034440</v>
      </c>
      <c r="P38" s="60">
        <v>-30034440</v>
      </c>
      <c r="Q38" s="60">
        <v>-30034440</v>
      </c>
      <c r="R38" s="60">
        <v>-30034440</v>
      </c>
      <c r="S38" s="60"/>
      <c r="T38" s="60"/>
      <c r="U38" s="60"/>
      <c r="V38" s="60"/>
      <c r="W38" s="60">
        <v>-30034440</v>
      </c>
      <c r="X38" s="60">
        <v>27656921</v>
      </c>
      <c r="Y38" s="60">
        <v>-57691361</v>
      </c>
      <c r="Z38" s="140">
        <v>-208.6</v>
      </c>
      <c r="AA38" s="62">
        <v>36875894</v>
      </c>
    </row>
    <row r="39" spans="1:27" ht="12.75">
      <c r="A39" s="250" t="s">
        <v>59</v>
      </c>
      <c r="B39" s="253"/>
      <c r="C39" s="168">
        <f aca="true" t="shared" si="4" ref="C39:Y39">SUM(C37:C38)</f>
        <v>36936078</v>
      </c>
      <c r="D39" s="168">
        <f>SUM(D37:D38)</f>
        <v>0</v>
      </c>
      <c r="E39" s="76">
        <f t="shared" si="4"/>
        <v>34066362</v>
      </c>
      <c r="F39" s="77">
        <f t="shared" si="4"/>
        <v>36936078</v>
      </c>
      <c r="G39" s="77">
        <f t="shared" si="4"/>
        <v>0</v>
      </c>
      <c r="H39" s="77">
        <f t="shared" si="4"/>
        <v>-30034440</v>
      </c>
      <c r="I39" s="77">
        <f t="shared" si="4"/>
        <v>-30034440</v>
      </c>
      <c r="J39" s="77">
        <f t="shared" si="4"/>
        <v>-30034440</v>
      </c>
      <c r="K39" s="77">
        <f t="shared" si="4"/>
        <v>-29834052</v>
      </c>
      <c r="L39" s="77">
        <f t="shared" si="4"/>
        <v>-29834052</v>
      </c>
      <c r="M39" s="77">
        <f t="shared" si="4"/>
        <v>-29834052</v>
      </c>
      <c r="N39" s="77">
        <f t="shared" si="4"/>
        <v>-29834052</v>
      </c>
      <c r="O39" s="77">
        <f t="shared" si="4"/>
        <v>-29834052</v>
      </c>
      <c r="P39" s="77">
        <f t="shared" si="4"/>
        <v>-29834052</v>
      </c>
      <c r="Q39" s="77">
        <f t="shared" si="4"/>
        <v>-29834052</v>
      </c>
      <c r="R39" s="77">
        <f t="shared" si="4"/>
        <v>-29834052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-29834052</v>
      </c>
      <c r="X39" s="77">
        <f t="shared" si="4"/>
        <v>27702059</v>
      </c>
      <c r="Y39" s="77">
        <f t="shared" si="4"/>
        <v>-57536111</v>
      </c>
      <c r="Z39" s="212">
        <f>+IF(X39&lt;&gt;0,+(Y39/X39)*100,0)</f>
        <v>-207.69615356028228</v>
      </c>
      <c r="AA39" s="79">
        <f>SUM(AA37:AA38)</f>
        <v>36936078</v>
      </c>
    </row>
    <row r="40" spans="1:27" ht="12.75">
      <c r="A40" s="250" t="s">
        <v>167</v>
      </c>
      <c r="B40" s="251"/>
      <c r="C40" s="168">
        <f aca="true" t="shared" si="5" ref="C40:Y40">+C34+C39</f>
        <v>79965859</v>
      </c>
      <c r="D40" s="168">
        <f>+D34+D39</f>
        <v>0</v>
      </c>
      <c r="E40" s="72">
        <f t="shared" si="5"/>
        <v>73607109</v>
      </c>
      <c r="F40" s="73">
        <f t="shared" si="5"/>
        <v>79965859</v>
      </c>
      <c r="G40" s="73">
        <f t="shared" si="5"/>
        <v>-6696330</v>
      </c>
      <c r="H40" s="73">
        <f t="shared" si="5"/>
        <v>2127629</v>
      </c>
      <c r="I40" s="73">
        <f t="shared" si="5"/>
        <v>-3419816</v>
      </c>
      <c r="J40" s="73">
        <f t="shared" si="5"/>
        <v>-3419816</v>
      </c>
      <c r="K40" s="73">
        <f t="shared" si="5"/>
        <v>-17659877</v>
      </c>
      <c r="L40" s="73">
        <f t="shared" si="5"/>
        <v>-10135017</v>
      </c>
      <c r="M40" s="73">
        <f t="shared" si="5"/>
        <v>8986672</v>
      </c>
      <c r="N40" s="73">
        <f t="shared" si="5"/>
        <v>8986672</v>
      </c>
      <c r="O40" s="73">
        <f t="shared" si="5"/>
        <v>-20608033</v>
      </c>
      <c r="P40" s="73">
        <f t="shared" si="5"/>
        <v>-47233230</v>
      </c>
      <c r="Q40" s="73">
        <f t="shared" si="5"/>
        <v>-44805898</v>
      </c>
      <c r="R40" s="73">
        <f t="shared" si="5"/>
        <v>-44805898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-44805898</v>
      </c>
      <c r="X40" s="73">
        <f t="shared" si="5"/>
        <v>59974395</v>
      </c>
      <c r="Y40" s="73">
        <f t="shared" si="5"/>
        <v>-104780293</v>
      </c>
      <c r="Z40" s="170">
        <f>+IF(X40&lt;&gt;0,+(Y40/X40)*100,0)</f>
        <v>-174.70837846717754</v>
      </c>
      <c r="AA40" s="74">
        <f>+AA34+AA39</f>
        <v>79965859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467441901</v>
      </c>
      <c r="D42" s="257">
        <f>+D25-D40</f>
        <v>0</v>
      </c>
      <c r="E42" s="258">
        <f t="shared" si="6"/>
        <v>523802918</v>
      </c>
      <c r="F42" s="259">
        <f t="shared" si="6"/>
        <v>498102459</v>
      </c>
      <c r="G42" s="259">
        <f t="shared" si="6"/>
        <v>15745763</v>
      </c>
      <c r="H42" s="259">
        <f t="shared" si="6"/>
        <v>474750104</v>
      </c>
      <c r="I42" s="259">
        <f t="shared" si="6"/>
        <v>467460661</v>
      </c>
      <c r="J42" s="259">
        <f t="shared" si="6"/>
        <v>467460661</v>
      </c>
      <c r="K42" s="259">
        <f t="shared" si="6"/>
        <v>472007176</v>
      </c>
      <c r="L42" s="259">
        <f t="shared" si="6"/>
        <v>466097823</v>
      </c>
      <c r="M42" s="259">
        <f t="shared" si="6"/>
        <v>489650523</v>
      </c>
      <c r="N42" s="259">
        <f t="shared" si="6"/>
        <v>489650523</v>
      </c>
      <c r="O42" s="259">
        <f t="shared" si="6"/>
        <v>59160278</v>
      </c>
      <c r="P42" s="259">
        <f t="shared" si="6"/>
        <v>56591233</v>
      </c>
      <c r="Q42" s="259">
        <f t="shared" si="6"/>
        <v>76046395</v>
      </c>
      <c r="R42" s="259">
        <f t="shared" si="6"/>
        <v>76046395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76046395</v>
      </c>
      <c r="X42" s="259">
        <f t="shared" si="6"/>
        <v>373576844</v>
      </c>
      <c r="Y42" s="259">
        <f t="shared" si="6"/>
        <v>-297530449</v>
      </c>
      <c r="Z42" s="260">
        <f>+IF(X42&lt;&gt;0,+(Y42/X42)*100,0)</f>
        <v>-79.64370752058711</v>
      </c>
      <c r="AA42" s="261">
        <f>+AA25-AA40</f>
        <v>498102459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467441901</v>
      </c>
      <c r="D45" s="155"/>
      <c r="E45" s="59">
        <v>523802918</v>
      </c>
      <c r="F45" s="60">
        <v>498102459</v>
      </c>
      <c r="G45" s="60">
        <v>15745763</v>
      </c>
      <c r="H45" s="60">
        <v>474750104</v>
      </c>
      <c r="I45" s="60">
        <v>467460661</v>
      </c>
      <c r="J45" s="60">
        <v>467460661</v>
      </c>
      <c r="K45" s="60">
        <v>472007176</v>
      </c>
      <c r="L45" s="60">
        <v>466097822</v>
      </c>
      <c r="M45" s="60">
        <v>489650523</v>
      </c>
      <c r="N45" s="60">
        <v>489650523</v>
      </c>
      <c r="O45" s="60">
        <v>59160278</v>
      </c>
      <c r="P45" s="60">
        <v>56591233</v>
      </c>
      <c r="Q45" s="60">
        <v>76046395</v>
      </c>
      <c r="R45" s="60">
        <v>76046395</v>
      </c>
      <c r="S45" s="60"/>
      <c r="T45" s="60"/>
      <c r="U45" s="60"/>
      <c r="V45" s="60"/>
      <c r="W45" s="60">
        <v>76046395</v>
      </c>
      <c r="X45" s="60">
        <v>373576844</v>
      </c>
      <c r="Y45" s="60">
        <v>-297530449</v>
      </c>
      <c r="Z45" s="139">
        <v>-79.64</v>
      </c>
      <c r="AA45" s="62">
        <v>498102459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467441901</v>
      </c>
      <c r="D48" s="217">
        <f>SUM(D45:D47)</f>
        <v>0</v>
      </c>
      <c r="E48" s="264">
        <f t="shared" si="7"/>
        <v>523802918</v>
      </c>
      <c r="F48" s="219">
        <f t="shared" si="7"/>
        <v>498102459</v>
      </c>
      <c r="G48" s="219">
        <f t="shared" si="7"/>
        <v>15745763</v>
      </c>
      <c r="H48" s="219">
        <f t="shared" si="7"/>
        <v>474750104</v>
      </c>
      <c r="I48" s="219">
        <f t="shared" si="7"/>
        <v>467460661</v>
      </c>
      <c r="J48" s="219">
        <f t="shared" si="7"/>
        <v>467460661</v>
      </c>
      <c r="K48" s="219">
        <f t="shared" si="7"/>
        <v>472007176</v>
      </c>
      <c r="L48" s="219">
        <f t="shared" si="7"/>
        <v>466097822</v>
      </c>
      <c r="M48" s="219">
        <f t="shared" si="7"/>
        <v>489650523</v>
      </c>
      <c r="N48" s="219">
        <f t="shared" si="7"/>
        <v>489650523</v>
      </c>
      <c r="O48" s="219">
        <f t="shared" si="7"/>
        <v>59160278</v>
      </c>
      <c r="P48" s="219">
        <f t="shared" si="7"/>
        <v>56591233</v>
      </c>
      <c r="Q48" s="219">
        <f t="shared" si="7"/>
        <v>76046395</v>
      </c>
      <c r="R48" s="219">
        <f t="shared" si="7"/>
        <v>76046395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76046395</v>
      </c>
      <c r="X48" s="219">
        <f t="shared" si="7"/>
        <v>373576844</v>
      </c>
      <c r="Y48" s="219">
        <f t="shared" si="7"/>
        <v>-297530449</v>
      </c>
      <c r="Z48" s="265">
        <f>+IF(X48&lt;&gt;0,+(Y48/X48)*100,0)</f>
        <v>-79.64370752058711</v>
      </c>
      <c r="AA48" s="232">
        <f>SUM(AA45:AA47)</f>
        <v>498102459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14013298</v>
      </c>
      <c r="D6" s="155"/>
      <c r="E6" s="59">
        <v>16771392</v>
      </c>
      <c r="F6" s="60">
        <v>16771392</v>
      </c>
      <c r="G6" s="60">
        <v>672559</v>
      </c>
      <c r="H6" s="60">
        <v>1686440</v>
      </c>
      <c r="I6" s="60">
        <v>1963911</v>
      </c>
      <c r="J6" s="60">
        <v>4322910</v>
      </c>
      <c r="K6" s="60">
        <v>1812943</v>
      </c>
      <c r="L6" s="60">
        <v>1831465</v>
      </c>
      <c r="M6" s="60">
        <v>-3456461</v>
      </c>
      <c r="N6" s="60">
        <v>187947</v>
      </c>
      <c r="O6" s="60">
        <v>1714640</v>
      </c>
      <c r="P6" s="60">
        <v>-1027623</v>
      </c>
      <c r="Q6" s="60">
        <v>682640</v>
      </c>
      <c r="R6" s="60">
        <v>1369657</v>
      </c>
      <c r="S6" s="60"/>
      <c r="T6" s="60"/>
      <c r="U6" s="60"/>
      <c r="V6" s="60"/>
      <c r="W6" s="60">
        <v>5880514</v>
      </c>
      <c r="X6" s="60">
        <v>9310857</v>
      </c>
      <c r="Y6" s="60">
        <v>-3430343</v>
      </c>
      <c r="Z6" s="140">
        <v>-36.84</v>
      </c>
      <c r="AA6" s="62">
        <v>16771392</v>
      </c>
    </row>
    <row r="7" spans="1:27" ht="12.75">
      <c r="A7" s="249" t="s">
        <v>32</v>
      </c>
      <c r="B7" s="182"/>
      <c r="C7" s="155">
        <v>38005716</v>
      </c>
      <c r="D7" s="155"/>
      <c r="E7" s="59">
        <v>51802080</v>
      </c>
      <c r="F7" s="60">
        <v>52302080</v>
      </c>
      <c r="G7" s="60">
        <v>2139583</v>
      </c>
      <c r="H7" s="60">
        <v>2642886</v>
      </c>
      <c r="I7" s="60">
        <v>5506615</v>
      </c>
      <c r="J7" s="60">
        <v>10289084</v>
      </c>
      <c r="K7" s="60">
        <v>5656246</v>
      </c>
      <c r="L7" s="60">
        <v>2124863</v>
      </c>
      <c r="M7" s="60">
        <v>-7508437</v>
      </c>
      <c r="N7" s="60">
        <v>272672</v>
      </c>
      <c r="O7" s="60">
        <v>2426894</v>
      </c>
      <c r="P7" s="60">
        <v>3082954</v>
      </c>
      <c r="Q7" s="60">
        <v>19632049</v>
      </c>
      <c r="R7" s="60">
        <v>25141897</v>
      </c>
      <c r="S7" s="60"/>
      <c r="T7" s="60"/>
      <c r="U7" s="60"/>
      <c r="V7" s="60"/>
      <c r="W7" s="60">
        <v>35703653</v>
      </c>
      <c r="X7" s="60">
        <v>24101896</v>
      </c>
      <c r="Y7" s="60">
        <v>11601757</v>
      </c>
      <c r="Z7" s="140">
        <v>48.14</v>
      </c>
      <c r="AA7" s="62">
        <v>52302080</v>
      </c>
    </row>
    <row r="8" spans="1:27" ht="12.75">
      <c r="A8" s="249" t="s">
        <v>178</v>
      </c>
      <c r="B8" s="182"/>
      <c r="C8" s="155">
        <v>-6473058</v>
      </c>
      <c r="D8" s="155"/>
      <c r="E8" s="59">
        <v>46443347</v>
      </c>
      <c r="F8" s="60">
        <v>46644035</v>
      </c>
      <c r="G8" s="60">
        <v>746015</v>
      </c>
      <c r="H8" s="60">
        <v>586177</v>
      </c>
      <c r="I8" s="60">
        <v>588277</v>
      </c>
      <c r="J8" s="60">
        <v>1920469</v>
      </c>
      <c r="K8" s="60">
        <v>614223</v>
      </c>
      <c r="L8" s="60">
        <v>687401</v>
      </c>
      <c r="M8" s="60">
        <v>18189363</v>
      </c>
      <c r="N8" s="60">
        <v>19490987</v>
      </c>
      <c r="O8" s="60">
        <v>270020</v>
      </c>
      <c r="P8" s="60">
        <v>3932528</v>
      </c>
      <c r="Q8" s="60">
        <v>8654253</v>
      </c>
      <c r="R8" s="60">
        <v>12856801</v>
      </c>
      <c r="S8" s="60"/>
      <c r="T8" s="60"/>
      <c r="U8" s="60"/>
      <c r="V8" s="60"/>
      <c r="W8" s="60">
        <v>34268257</v>
      </c>
      <c r="X8" s="60">
        <v>24861174</v>
      </c>
      <c r="Y8" s="60">
        <v>9407083</v>
      </c>
      <c r="Z8" s="140">
        <v>37.84</v>
      </c>
      <c r="AA8" s="62">
        <v>46644035</v>
      </c>
    </row>
    <row r="9" spans="1:27" ht="12.75">
      <c r="A9" s="249" t="s">
        <v>179</v>
      </c>
      <c r="B9" s="182"/>
      <c r="C9" s="155">
        <v>123474186</v>
      </c>
      <c r="D9" s="155"/>
      <c r="E9" s="59">
        <v>101163696</v>
      </c>
      <c r="F9" s="60">
        <v>102530577</v>
      </c>
      <c r="G9" s="60">
        <v>39770000</v>
      </c>
      <c r="H9" s="60"/>
      <c r="I9" s="60"/>
      <c r="J9" s="60">
        <v>39770000</v>
      </c>
      <c r="K9" s="60"/>
      <c r="L9" s="60"/>
      <c r="M9" s="60">
        <v>34259000</v>
      </c>
      <c r="N9" s="60">
        <v>34259000</v>
      </c>
      <c r="O9" s="60">
        <v>7953833</v>
      </c>
      <c r="P9" s="60"/>
      <c r="Q9" s="60">
        <v>13463167</v>
      </c>
      <c r="R9" s="60">
        <v>21417000</v>
      </c>
      <c r="S9" s="60"/>
      <c r="T9" s="60"/>
      <c r="U9" s="60"/>
      <c r="V9" s="60"/>
      <c r="W9" s="60">
        <v>95446000</v>
      </c>
      <c r="X9" s="60">
        <v>102530577</v>
      </c>
      <c r="Y9" s="60">
        <v>-7084577</v>
      </c>
      <c r="Z9" s="140">
        <v>-6.91</v>
      </c>
      <c r="AA9" s="62">
        <v>102530577</v>
      </c>
    </row>
    <row r="10" spans="1:27" ht="12.75">
      <c r="A10" s="249" t="s">
        <v>180</v>
      </c>
      <c r="B10" s="182"/>
      <c r="C10" s="155">
        <v>23147466</v>
      </c>
      <c r="D10" s="155"/>
      <c r="E10" s="59">
        <v>32145300</v>
      </c>
      <c r="F10" s="60">
        <v>31916300</v>
      </c>
      <c r="G10" s="60"/>
      <c r="H10" s="60"/>
      <c r="I10" s="60"/>
      <c r="J10" s="60"/>
      <c r="K10" s="60"/>
      <c r="L10" s="60"/>
      <c r="M10" s="60">
        <v>28484000</v>
      </c>
      <c r="N10" s="60">
        <v>28484000</v>
      </c>
      <c r="O10" s="60"/>
      <c r="P10" s="60"/>
      <c r="Q10" s="60">
        <v>3661300</v>
      </c>
      <c r="R10" s="60">
        <v>3661300</v>
      </c>
      <c r="S10" s="60"/>
      <c r="T10" s="60"/>
      <c r="U10" s="60"/>
      <c r="V10" s="60"/>
      <c r="W10" s="60">
        <v>32145300</v>
      </c>
      <c r="X10" s="60">
        <v>31916300</v>
      </c>
      <c r="Y10" s="60">
        <v>229000</v>
      </c>
      <c r="Z10" s="140">
        <v>0.72</v>
      </c>
      <c r="AA10" s="62">
        <v>31916300</v>
      </c>
    </row>
    <row r="11" spans="1:27" ht="12.75">
      <c r="A11" s="249" t="s">
        <v>181</v>
      </c>
      <c r="B11" s="182"/>
      <c r="C11" s="155">
        <v>10744102</v>
      </c>
      <c r="D11" s="155"/>
      <c r="E11" s="59">
        <v>9440004</v>
      </c>
      <c r="F11" s="60">
        <v>6800000</v>
      </c>
      <c r="G11" s="60">
        <v>657374</v>
      </c>
      <c r="H11" s="60">
        <v>488066</v>
      </c>
      <c r="I11" s="60">
        <v>631386</v>
      </c>
      <c r="J11" s="60">
        <v>1776826</v>
      </c>
      <c r="K11" s="60">
        <v>630353</v>
      </c>
      <c r="L11" s="60">
        <v>716106</v>
      </c>
      <c r="M11" s="60">
        <v>672859</v>
      </c>
      <c r="N11" s="60">
        <v>2019318</v>
      </c>
      <c r="O11" s="60">
        <v>1132730</v>
      </c>
      <c r="P11" s="60">
        <v>603884</v>
      </c>
      <c r="Q11" s="60">
        <v>2716098</v>
      </c>
      <c r="R11" s="60">
        <v>4452712</v>
      </c>
      <c r="S11" s="60"/>
      <c r="T11" s="60"/>
      <c r="U11" s="60"/>
      <c r="V11" s="60"/>
      <c r="W11" s="60">
        <v>8248856</v>
      </c>
      <c r="X11" s="60">
        <v>3178015</v>
      </c>
      <c r="Y11" s="60">
        <v>5070841</v>
      </c>
      <c r="Z11" s="140">
        <v>159.56</v>
      </c>
      <c r="AA11" s="62">
        <v>6800000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-197671392</v>
      </c>
      <c r="D14" s="155"/>
      <c r="E14" s="59">
        <v>-225520532</v>
      </c>
      <c r="F14" s="60">
        <v>-222761704</v>
      </c>
      <c r="G14" s="60">
        <v>-14936247</v>
      </c>
      <c r="H14" s="60">
        <v>-19302343</v>
      </c>
      <c r="I14" s="60">
        <v>-18331176</v>
      </c>
      <c r="J14" s="60">
        <v>-52569766</v>
      </c>
      <c r="K14" s="60">
        <v>-22519976</v>
      </c>
      <c r="L14" s="60">
        <v>-16210044</v>
      </c>
      <c r="M14" s="60">
        <v>-19561610</v>
      </c>
      <c r="N14" s="60">
        <v>-58291630</v>
      </c>
      <c r="O14" s="60">
        <v>-13851383</v>
      </c>
      <c r="P14" s="60">
        <v>-19012000</v>
      </c>
      <c r="Q14" s="60">
        <v>-54952470</v>
      </c>
      <c r="R14" s="60">
        <v>-87815853</v>
      </c>
      <c r="S14" s="60"/>
      <c r="T14" s="60"/>
      <c r="U14" s="60"/>
      <c r="V14" s="60"/>
      <c r="W14" s="60">
        <v>-198677249</v>
      </c>
      <c r="X14" s="60">
        <v>-168864987</v>
      </c>
      <c r="Y14" s="60">
        <v>-29812262</v>
      </c>
      <c r="Z14" s="140">
        <v>17.65</v>
      </c>
      <c r="AA14" s="62">
        <v>-222761704</v>
      </c>
    </row>
    <row r="15" spans="1:27" ht="12.75">
      <c r="A15" s="249" t="s">
        <v>40</v>
      </c>
      <c r="B15" s="182"/>
      <c r="C15" s="155">
        <v>-2506888</v>
      </c>
      <c r="D15" s="155"/>
      <c r="E15" s="59">
        <v>-100000</v>
      </c>
      <c r="F15" s="60">
        <v>-50000</v>
      </c>
      <c r="G15" s="60"/>
      <c r="H15" s="60">
        <v>-5746</v>
      </c>
      <c r="I15" s="60"/>
      <c r="J15" s="60">
        <v>-5746</v>
      </c>
      <c r="K15" s="60"/>
      <c r="L15" s="60">
        <v>-8333</v>
      </c>
      <c r="M15" s="60">
        <v>6548</v>
      </c>
      <c r="N15" s="60">
        <v>-1785</v>
      </c>
      <c r="O15" s="60"/>
      <c r="P15" s="60">
        <v>-18339</v>
      </c>
      <c r="Q15" s="60">
        <v>-9406</v>
      </c>
      <c r="R15" s="60">
        <v>-27745</v>
      </c>
      <c r="S15" s="60"/>
      <c r="T15" s="60"/>
      <c r="U15" s="60"/>
      <c r="V15" s="60"/>
      <c r="W15" s="60">
        <v>-35276</v>
      </c>
      <c r="X15" s="60">
        <v>-7531</v>
      </c>
      <c r="Y15" s="60">
        <v>-27745</v>
      </c>
      <c r="Z15" s="140">
        <v>368.41</v>
      </c>
      <c r="AA15" s="62">
        <v>-50000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2733430</v>
      </c>
      <c r="D17" s="168">
        <f t="shared" si="0"/>
        <v>0</v>
      </c>
      <c r="E17" s="72">
        <f t="shared" si="0"/>
        <v>32145287</v>
      </c>
      <c r="F17" s="73">
        <f t="shared" si="0"/>
        <v>34152680</v>
      </c>
      <c r="G17" s="73">
        <f t="shared" si="0"/>
        <v>29049284</v>
      </c>
      <c r="H17" s="73">
        <f t="shared" si="0"/>
        <v>-13904520</v>
      </c>
      <c r="I17" s="73">
        <f t="shared" si="0"/>
        <v>-9640987</v>
      </c>
      <c r="J17" s="73">
        <f t="shared" si="0"/>
        <v>5503777</v>
      </c>
      <c r="K17" s="73">
        <f t="shared" si="0"/>
        <v>-13806211</v>
      </c>
      <c r="L17" s="73">
        <f t="shared" si="0"/>
        <v>-10858542</v>
      </c>
      <c r="M17" s="73">
        <f t="shared" si="0"/>
        <v>51085262</v>
      </c>
      <c r="N17" s="73">
        <f t="shared" si="0"/>
        <v>26420509</v>
      </c>
      <c r="O17" s="73">
        <f t="shared" si="0"/>
        <v>-353266</v>
      </c>
      <c r="P17" s="73">
        <f t="shared" si="0"/>
        <v>-12438596</v>
      </c>
      <c r="Q17" s="73">
        <f t="shared" si="0"/>
        <v>-6152369</v>
      </c>
      <c r="R17" s="73">
        <f t="shared" si="0"/>
        <v>-18944231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12980055</v>
      </c>
      <c r="X17" s="73">
        <f t="shared" si="0"/>
        <v>27026301</v>
      </c>
      <c r="Y17" s="73">
        <f t="shared" si="0"/>
        <v>-14046246</v>
      </c>
      <c r="Z17" s="170">
        <f>+IF(X17&lt;&gt;0,+(Y17/X17)*100,0)</f>
        <v>-51.97250633743774</v>
      </c>
      <c r="AA17" s="74">
        <f>SUM(AA6:AA16)</f>
        <v>34152680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2928238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>
        <v>143288</v>
      </c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-1069111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-34776114</v>
      </c>
      <c r="D26" s="155"/>
      <c r="E26" s="59">
        <v>-32145300</v>
      </c>
      <c r="F26" s="60">
        <v>-34957360</v>
      </c>
      <c r="G26" s="60"/>
      <c r="H26" s="60">
        <v>-909006</v>
      </c>
      <c r="I26" s="60">
        <v>-132226</v>
      </c>
      <c r="J26" s="60">
        <v>-1041232</v>
      </c>
      <c r="K26" s="60">
        <v>-371239</v>
      </c>
      <c r="L26" s="60">
        <v>-6179787</v>
      </c>
      <c r="M26" s="60">
        <v>-82171</v>
      </c>
      <c r="N26" s="60">
        <v>-6633197</v>
      </c>
      <c r="O26" s="60">
        <v>-1738598</v>
      </c>
      <c r="P26" s="60">
        <v>-4358904</v>
      </c>
      <c r="Q26" s="60">
        <v>-2037534</v>
      </c>
      <c r="R26" s="60">
        <v>-8135036</v>
      </c>
      <c r="S26" s="60"/>
      <c r="T26" s="60"/>
      <c r="U26" s="60"/>
      <c r="V26" s="60"/>
      <c r="W26" s="60">
        <v>-15809465</v>
      </c>
      <c r="X26" s="60">
        <v>-13174429</v>
      </c>
      <c r="Y26" s="60">
        <v>-2635036</v>
      </c>
      <c r="Z26" s="140">
        <v>20</v>
      </c>
      <c r="AA26" s="62">
        <v>-34957360</v>
      </c>
    </row>
    <row r="27" spans="1:27" ht="12.75">
      <c r="A27" s="250" t="s">
        <v>192</v>
      </c>
      <c r="B27" s="251"/>
      <c r="C27" s="168">
        <f aca="true" t="shared" si="1" ref="C27:Y27">SUM(C21:C26)</f>
        <v>-32773699</v>
      </c>
      <c r="D27" s="168">
        <f>SUM(D21:D26)</f>
        <v>0</v>
      </c>
      <c r="E27" s="72">
        <f t="shared" si="1"/>
        <v>-32145300</v>
      </c>
      <c r="F27" s="73">
        <f t="shared" si="1"/>
        <v>-34957360</v>
      </c>
      <c r="G27" s="73">
        <f t="shared" si="1"/>
        <v>0</v>
      </c>
      <c r="H27" s="73">
        <f t="shared" si="1"/>
        <v>-909006</v>
      </c>
      <c r="I27" s="73">
        <f t="shared" si="1"/>
        <v>-132226</v>
      </c>
      <c r="J27" s="73">
        <f t="shared" si="1"/>
        <v>-1041232</v>
      </c>
      <c r="K27" s="73">
        <f t="shared" si="1"/>
        <v>-371239</v>
      </c>
      <c r="L27" s="73">
        <f t="shared" si="1"/>
        <v>-6179787</v>
      </c>
      <c r="M27" s="73">
        <f t="shared" si="1"/>
        <v>-82171</v>
      </c>
      <c r="N27" s="73">
        <f t="shared" si="1"/>
        <v>-6633197</v>
      </c>
      <c r="O27" s="73">
        <f t="shared" si="1"/>
        <v>-1738598</v>
      </c>
      <c r="P27" s="73">
        <f t="shared" si="1"/>
        <v>-4358904</v>
      </c>
      <c r="Q27" s="73">
        <f t="shared" si="1"/>
        <v>-2037534</v>
      </c>
      <c r="R27" s="73">
        <f t="shared" si="1"/>
        <v>-8135036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-15809465</v>
      </c>
      <c r="X27" s="73">
        <f t="shared" si="1"/>
        <v>-13174429</v>
      </c>
      <c r="Y27" s="73">
        <f t="shared" si="1"/>
        <v>-2635036</v>
      </c>
      <c r="Z27" s="170">
        <f>+IF(X27&lt;&gt;0,+(Y27/X27)*100,0)</f>
        <v>20.00114008736166</v>
      </c>
      <c r="AA27" s="74">
        <f>SUM(AA21:AA26)</f>
        <v>-34957360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-3735542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-3735542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-33775811</v>
      </c>
      <c r="D38" s="153">
        <f>+D17+D27+D36</f>
        <v>0</v>
      </c>
      <c r="E38" s="99">
        <f t="shared" si="3"/>
        <v>-13</v>
      </c>
      <c r="F38" s="100">
        <f t="shared" si="3"/>
        <v>-804680</v>
      </c>
      <c r="G38" s="100">
        <f t="shared" si="3"/>
        <v>29049284</v>
      </c>
      <c r="H38" s="100">
        <f t="shared" si="3"/>
        <v>-14813526</v>
      </c>
      <c r="I38" s="100">
        <f t="shared" si="3"/>
        <v>-9773213</v>
      </c>
      <c r="J38" s="100">
        <f t="shared" si="3"/>
        <v>4462545</v>
      </c>
      <c r="K38" s="100">
        <f t="shared" si="3"/>
        <v>-14177450</v>
      </c>
      <c r="L38" s="100">
        <f t="shared" si="3"/>
        <v>-17038329</v>
      </c>
      <c r="M38" s="100">
        <f t="shared" si="3"/>
        <v>51003091</v>
      </c>
      <c r="N38" s="100">
        <f t="shared" si="3"/>
        <v>19787312</v>
      </c>
      <c r="O38" s="100">
        <f t="shared" si="3"/>
        <v>-2091864</v>
      </c>
      <c r="P38" s="100">
        <f t="shared" si="3"/>
        <v>-16797500</v>
      </c>
      <c r="Q38" s="100">
        <f t="shared" si="3"/>
        <v>-8189903</v>
      </c>
      <c r="R38" s="100">
        <f t="shared" si="3"/>
        <v>-27079267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-2829410</v>
      </c>
      <c r="X38" s="100">
        <f t="shared" si="3"/>
        <v>13851872</v>
      </c>
      <c r="Y38" s="100">
        <f t="shared" si="3"/>
        <v>-16681282</v>
      </c>
      <c r="Z38" s="137">
        <f>+IF(X38&lt;&gt;0,+(Y38/X38)*100,0)</f>
        <v>-120.42619221430866</v>
      </c>
      <c r="AA38" s="102">
        <f>+AA17+AA27+AA36</f>
        <v>-804680</v>
      </c>
    </row>
    <row r="39" spans="1:27" ht="12.75">
      <c r="A39" s="249" t="s">
        <v>200</v>
      </c>
      <c r="B39" s="182"/>
      <c r="C39" s="153">
        <v>105825424</v>
      </c>
      <c r="D39" s="153"/>
      <c r="E39" s="99">
        <v>105825424</v>
      </c>
      <c r="F39" s="100">
        <v>72049611</v>
      </c>
      <c r="G39" s="100">
        <v>105825424</v>
      </c>
      <c r="H39" s="100">
        <v>134874708</v>
      </c>
      <c r="I39" s="100">
        <v>120061182</v>
      </c>
      <c r="J39" s="100">
        <v>105825424</v>
      </c>
      <c r="K39" s="100">
        <v>110287969</v>
      </c>
      <c r="L39" s="100">
        <v>96110519</v>
      </c>
      <c r="M39" s="100">
        <v>79072190</v>
      </c>
      <c r="N39" s="100">
        <v>110287969</v>
      </c>
      <c r="O39" s="100">
        <v>130075281</v>
      </c>
      <c r="P39" s="100">
        <v>127983417</v>
      </c>
      <c r="Q39" s="100">
        <v>111185917</v>
      </c>
      <c r="R39" s="100">
        <v>130075281</v>
      </c>
      <c r="S39" s="100"/>
      <c r="T39" s="100"/>
      <c r="U39" s="100"/>
      <c r="V39" s="100"/>
      <c r="W39" s="100">
        <v>105825424</v>
      </c>
      <c r="X39" s="100">
        <v>72049611</v>
      </c>
      <c r="Y39" s="100">
        <v>33775813</v>
      </c>
      <c r="Z39" s="137">
        <v>46.88</v>
      </c>
      <c r="AA39" s="102">
        <v>72049611</v>
      </c>
    </row>
    <row r="40" spans="1:27" ht="12.75">
      <c r="A40" s="269" t="s">
        <v>201</v>
      </c>
      <c r="B40" s="256"/>
      <c r="C40" s="257">
        <v>72049613</v>
      </c>
      <c r="D40" s="257"/>
      <c r="E40" s="258">
        <v>105825411</v>
      </c>
      <c r="F40" s="259">
        <v>71244931</v>
      </c>
      <c r="G40" s="259">
        <v>134874708</v>
      </c>
      <c r="H40" s="259">
        <v>120061182</v>
      </c>
      <c r="I40" s="259">
        <v>110287969</v>
      </c>
      <c r="J40" s="259">
        <v>110287969</v>
      </c>
      <c r="K40" s="259">
        <v>96110519</v>
      </c>
      <c r="L40" s="259">
        <v>79072190</v>
      </c>
      <c r="M40" s="259">
        <v>130075281</v>
      </c>
      <c r="N40" s="259">
        <v>130075281</v>
      </c>
      <c r="O40" s="259">
        <v>127983417</v>
      </c>
      <c r="P40" s="259">
        <v>111185917</v>
      </c>
      <c r="Q40" s="259">
        <v>102996014</v>
      </c>
      <c r="R40" s="259">
        <v>102996014</v>
      </c>
      <c r="S40" s="259"/>
      <c r="T40" s="259"/>
      <c r="U40" s="259"/>
      <c r="V40" s="259"/>
      <c r="W40" s="259">
        <v>102996014</v>
      </c>
      <c r="X40" s="259">
        <v>85901483</v>
      </c>
      <c r="Y40" s="259">
        <v>17094531</v>
      </c>
      <c r="Z40" s="260">
        <v>19.9</v>
      </c>
      <c r="AA40" s="261">
        <v>71244931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14165849</v>
      </c>
      <c r="D5" s="200">
        <f t="shared" si="0"/>
        <v>0</v>
      </c>
      <c r="E5" s="106">
        <f t="shared" si="0"/>
        <v>0</v>
      </c>
      <c r="F5" s="106">
        <f t="shared" si="0"/>
        <v>34957360</v>
      </c>
      <c r="G5" s="106">
        <f t="shared" si="0"/>
        <v>147033</v>
      </c>
      <c r="H5" s="106">
        <f t="shared" si="0"/>
        <v>774055</v>
      </c>
      <c r="I5" s="106">
        <f t="shared" si="0"/>
        <v>132226</v>
      </c>
      <c r="J5" s="106">
        <f t="shared" si="0"/>
        <v>1053314</v>
      </c>
      <c r="K5" s="106">
        <f t="shared" si="0"/>
        <v>371239</v>
      </c>
      <c r="L5" s="106">
        <f t="shared" si="0"/>
        <v>6167705</v>
      </c>
      <c r="M5" s="106">
        <f t="shared" si="0"/>
        <v>82171</v>
      </c>
      <c r="N5" s="106">
        <f t="shared" si="0"/>
        <v>6621115</v>
      </c>
      <c r="O5" s="106">
        <f t="shared" si="0"/>
        <v>1738598</v>
      </c>
      <c r="P5" s="106">
        <f t="shared" si="0"/>
        <v>4308904</v>
      </c>
      <c r="Q5" s="106">
        <f t="shared" si="0"/>
        <v>2087534</v>
      </c>
      <c r="R5" s="106">
        <f t="shared" si="0"/>
        <v>8135036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15809465</v>
      </c>
      <c r="X5" s="106">
        <f t="shared" si="0"/>
        <v>26218020</v>
      </c>
      <c r="Y5" s="106">
        <f t="shared" si="0"/>
        <v>-10408555</v>
      </c>
      <c r="Z5" s="201">
        <f>+IF(X5&lt;&gt;0,+(Y5/X5)*100,0)</f>
        <v>-39.70000404302079</v>
      </c>
      <c r="AA5" s="199">
        <f>SUM(AA11:AA18)</f>
        <v>34957360</v>
      </c>
    </row>
    <row r="6" spans="1:27" ht="12.75">
      <c r="A6" s="291" t="s">
        <v>205</v>
      </c>
      <c r="B6" s="142"/>
      <c r="C6" s="62"/>
      <c r="D6" s="156"/>
      <c r="E6" s="60"/>
      <c r="F6" s="60">
        <v>18275000</v>
      </c>
      <c r="G6" s="60">
        <v>147033</v>
      </c>
      <c r="H6" s="60">
        <v>760442</v>
      </c>
      <c r="I6" s="60">
        <v>132226</v>
      </c>
      <c r="J6" s="60">
        <v>1039701</v>
      </c>
      <c r="K6" s="60">
        <v>347264</v>
      </c>
      <c r="L6" s="60"/>
      <c r="M6" s="60"/>
      <c r="N6" s="60">
        <v>347264</v>
      </c>
      <c r="O6" s="60">
        <v>1568833</v>
      </c>
      <c r="P6" s="60">
        <v>4308904</v>
      </c>
      <c r="Q6" s="60">
        <v>2037534</v>
      </c>
      <c r="R6" s="60">
        <v>7915271</v>
      </c>
      <c r="S6" s="60"/>
      <c r="T6" s="60"/>
      <c r="U6" s="60"/>
      <c r="V6" s="60"/>
      <c r="W6" s="60">
        <v>9302236</v>
      </c>
      <c r="X6" s="60">
        <v>13706250</v>
      </c>
      <c r="Y6" s="60">
        <v>-4404014</v>
      </c>
      <c r="Z6" s="140">
        <v>-32.13</v>
      </c>
      <c r="AA6" s="155">
        <v>18275000</v>
      </c>
    </row>
    <row r="7" spans="1:27" ht="12.75">
      <c r="A7" s="291" t="s">
        <v>206</v>
      </c>
      <c r="B7" s="142"/>
      <c r="C7" s="62">
        <v>4770781</v>
      </c>
      <c r="D7" s="156"/>
      <c r="E7" s="60"/>
      <c r="F7" s="60">
        <v>10079349</v>
      </c>
      <c r="G7" s="60"/>
      <c r="H7" s="60">
        <v>13613</v>
      </c>
      <c r="I7" s="60"/>
      <c r="J7" s="60">
        <v>13613</v>
      </c>
      <c r="K7" s="60">
        <v>23975</v>
      </c>
      <c r="L7" s="60">
        <v>6167705</v>
      </c>
      <c r="M7" s="60"/>
      <c r="N7" s="60">
        <v>6191680</v>
      </c>
      <c r="O7" s="60"/>
      <c r="P7" s="60"/>
      <c r="Q7" s="60"/>
      <c r="R7" s="60"/>
      <c r="S7" s="60"/>
      <c r="T7" s="60"/>
      <c r="U7" s="60"/>
      <c r="V7" s="60"/>
      <c r="W7" s="60">
        <v>6205293</v>
      </c>
      <c r="X7" s="60">
        <v>7559512</v>
      </c>
      <c r="Y7" s="60">
        <v>-1354219</v>
      </c>
      <c r="Z7" s="140">
        <v>-17.91</v>
      </c>
      <c r="AA7" s="155">
        <v>10079349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113044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4883825</v>
      </c>
      <c r="D11" s="294">
        <f t="shared" si="1"/>
        <v>0</v>
      </c>
      <c r="E11" s="295">
        <f t="shared" si="1"/>
        <v>0</v>
      </c>
      <c r="F11" s="295">
        <f t="shared" si="1"/>
        <v>28354349</v>
      </c>
      <c r="G11" s="295">
        <f t="shared" si="1"/>
        <v>147033</v>
      </c>
      <c r="H11" s="295">
        <f t="shared" si="1"/>
        <v>774055</v>
      </c>
      <c r="I11" s="295">
        <f t="shared" si="1"/>
        <v>132226</v>
      </c>
      <c r="J11" s="295">
        <f t="shared" si="1"/>
        <v>1053314</v>
      </c>
      <c r="K11" s="295">
        <f t="shared" si="1"/>
        <v>371239</v>
      </c>
      <c r="L11" s="295">
        <f t="shared" si="1"/>
        <v>6167705</v>
      </c>
      <c r="M11" s="295">
        <f t="shared" si="1"/>
        <v>0</v>
      </c>
      <c r="N11" s="295">
        <f t="shared" si="1"/>
        <v>6538944</v>
      </c>
      <c r="O11" s="295">
        <f t="shared" si="1"/>
        <v>1568833</v>
      </c>
      <c r="P11" s="295">
        <f t="shared" si="1"/>
        <v>4308904</v>
      </c>
      <c r="Q11" s="295">
        <f t="shared" si="1"/>
        <v>2037534</v>
      </c>
      <c r="R11" s="295">
        <f t="shared" si="1"/>
        <v>7915271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15507529</v>
      </c>
      <c r="X11" s="295">
        <f t="shared" si="1"/>
        <v>21265762</v>
      </c>
      <c r="Y11" s="295">
        <f t="shared" si="1"/>
        <v>-5758233</v>
      </c>
      <c r="Z11" s="296">
        <f>+IF(X11&lt;&gt;0,+(Y11/X11)*100,0)</f>
        <v>-27.077482575042456</v>
      </c>
      <c r="AA11" s="297">
        <f>SUM(AA6:AA10)</f>
        <v>28354349</v>
      </c>
    </row>
    <row r="12" spans="1:27" ht="12.75">
      <c r="A12" s="298" t="s">
        <v>211</v>
      </c>
      <c r="B12" s="136"/>
      <c r="C12" s="62"/>
      <c r="D12" s="156"/>
      <c r="E12" s="60"/>
      <c r="F12" s="60">
        <v>5376651</v>
      </c>
      <c r="G12" s="60"/>
      <c r="H12" s="60"/>
      <c r="I12" s="60"/>
      <c r="J12" s="60"/>
      <c r="K12" s="60"/>
      <c r="L12" s="60"/>
      <c r="M12" s="60"/>
      <c r="N12" s="60"/>
      <c r="O12" s="60">
        <v>169765</v>
      </c>
      <c r="P12" s="60"/>
      <c r="Q12" s="60"/>
      <c r="R12" s="60">
        <v>169765</v>
      </c>
      <c r="S12" s="60"/>
      <c r="T12" s="60"/>
      <c r="U12" s="60"/>
      <c r="V12" s="60"/>
      <c r="W12" s="60">
        <v>169765</v>
      </c>
      <c r="X12" s="60">
        <v>4032488</v>
      </c>
      <c r="Y12" s="60">
        <v>-3862723</v>
      </c>
      <c r="Z12" s="140">
        <v>-95.79</v>
      </c>
      <c r="AA12" s="155">
        <v>5376651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8592373</v>
      </c>
      <c r="D15" s="156"/>
      <c r="E15" s="60"/>
      <c r="F15" s="60">
        <v>1226360</v>
      </c>
      <c r="G15" s="60"/>
      <c r="H15" s="60"/>
      <c r="I15" s="60"/>
      <c r="J15" s="60"/>
      <c r="K15" s="60"/>
      <c r="L15" s="60"/>
      <c r="M15" s="60">
        <v>82171</v>
      </c>
      <c r="N15" s="60">
        <v>82171</v>
      </c>
      <c r="O15" s="60"/>
      <c r="P15" s="60"/>
      <c r="Q15" s="60">
        <v>50000</v>
      </c>
      <c r="R15" s="60">
        <v>50000</v>
      </c>
      <c r="S15" s="60"/>
      <c r="T15" s="60"/>
      <c r="U15" s="60"/>
      <c r="V15" s="60"/>
      <c r="W15" s="60">
        <v>132171</v>
      </c>
      <c r="X15" s="60">
        <v>919770</v>
      </c>
      <c r="Y15" s="60">
        <v>-787599</v>
      </c>
      <c r="Z15" s="140">
        <v>-85.63</v>
      </c>
      <c r="AA15" s="155">
        <v>1226360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689651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21709413</v>
      </c>
      <c r="D20" s="154">
        <f t="shared" si="2"/>
        <v>0</v>
      </c>
      <c r="E20" s="100">
        <f t="shared" si="2"/>
        <v>32145300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>
        <v>18365374</v>
      </c>
      <c r="D21" s="156"/>
      <c r="E21" s="60">
        <v>15645300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>
        <v>2432268</v>
      </c>
      <c r="D22" s="156"/>
      <c r="E22" s="60">
        <v>9200000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20797642</v>
      </c>
      <c r="D26" s="294">
        <f t="shared" si="3"/>
        <v>0</v>
      </c>
      <c r="E26" s="295">
        <f t="shared" si="3"/>
        <v>24845300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>
        <v>911771</v>
      </c>
      <c r="D27" s="156"/>
      <c r="E27" s="60">
        <v>7300000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18365374</v>
      </c>
      <c r="D36" s="156">
        <f t="shared" si="4"/>
        <v>0</v>
      </c>
      <c r="E36" s="60">
        <f t="shared" si="4"/>
        <v>15645300</v>
      </c>
      <c r="F36" s="60">
        <f t="shared" si="4"/>
        <v>18275000</v>
      </c>
      <c r="G36" s="60">
        <f t="shared" si="4"/>
        <v>147033</v>
      </c>
      <c r="H36" s="60">
        <f t="shared" si="4"/>
        <v>760442</v>
      </c>
      <c r="I36" s="60">
        <f t="shared" si="4"/>
        <v>132226</v>
      </c>
      <c r="J36" s="60">
        <f t="shared" si="4"/>
        <v>1039701</v>
      </c>
      <c r="K36" s="60">
        <f t="shared" si="4"/>
        <v>347264</v>
      </c>
      <c r="L36" s="60">
        <f t="shared" si="4"/>
        <v>0</v>
      </c>
      <c r="M36" s="60">
        <f t="shared" si="4"/>
        <v>0</v>
      </c>
      <c r="N36" s="60">
        <f t="shared" si="4"/>
        <v>347264</v>
      </c>
      <c r="O36" s="60">
        <f t="shared" si="4"/>
        <v>1568833</v>
      </c>
      <c r="P36" s="60">
        <f t="shared" si="4"/>
        <v>4308904</v>
      </c>
      <c r="Q36" s="60">
        <f t="shared" si="4"/>
        <v>2037534</v>
      </c>
      <c r="R36" s="60">
        <f t="shared" si="4"/>
        <v>7915271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9302236</v>
      </c>
      <c r="X36" s="60">
        <f t="shared" si="4"/>
        <v>13706250</v>
      </c>
      <c r="Y36" s="60">
        <f t="shared" si="4"/>
        <v>-4404014</v>
      </c>
      <c r="Z36" s="140">
        <f aca="true" t="shared" si="5" ref="Z36:Z49">+IF(X36&lt;&gt;0,+(Y36/X36)*100,0)</f>
        <v>-32.13142909256726</v>
      </c>
      <c r="AA36" s="155">
        <f>AA6+AA21</f>
        <v>18275000</v>
      </c>
    </row>
    <row r="37" spans="1:27" ht="12.75">
      <c r="A37" s="291" t="s">
        <v>206</v>
      </c>
      <c r="B37" s="142"/>
      <c r="C37" s="62">
        <f t="shared" si="4"/>
        <v>7203049</v>
      </c>
      <c r="D37" s="156">
        <f t="shared" si="4"/>
        <v>0</v>
      </c>
      <c r="E37" s="60">
        <f t="shared" si="4"/>
        <v>9200000</v>
      </c>
      <c r="F37" s="60">
        <f t="shared" si="4"/>
        <v>10079349</v>
      </c>
      <c r="G37" s="60">
        <f t="shared" si="4"/>
        <v>0</v>
      </c>
      <c r="H37" s="60">
        <f t="shared" si="4"/>
        <v>13613</v>
      </c>
      <c r="I37" s="60">
        <f t="shared" si="4"/>
        <v>0</v>
      </c>
      <c r="J37" s="60">
        <f t="shared" si="4"/>
        <v>13613</v>
      </c>
      <c r="K37" s="60">
        <f t="shared" si="4"/>
        <v>23975</v>
      </c>
      <c r="L37" s="60">
        <f t="shared" si="4"/>
        <v>6167705</v>
      </c>
      <c r="M37" s="60">
        <f t="shared" si="4"/>
        <v>0</v>
      </c>
      <c r="N37" s="60">
        <f t="shared" si="4"/>
        <v>6191680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6205293</v>
      </c>
      <c r="X37" s="60">
        <f t="shared" si="4"/>
        <v>7559512</v>
      </c>
      <c r="Y37" s="60">
        <f t="shared" si="4"/>
        <v>-1354219</v>
      </c>
      <c r="Z37" s="140">
        <f t="shared" si="5"/>
        <v>-17.9141060957374</v>
      </c>
      <c r="AA37" s="155">
        <f>AA7+AA22</f>
        <v>10079349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113044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25681467</v>
      </c>
      <c r="D41" s="294">
        <f t="shared" si="6"/>
        <v>0</v>
      </c>
      <c r="E41" s="295">
        <f t="shared" si="6"/>
        <v>24845300</v>
      </c>
      <c r="F41" s="295">
        <f t="shared" si="6"/>
        <v>28354349</v>
      </c>
      <c r="G41" s="295">
        <f t="shared" si="6"/>
        <v>147033</v>
      </c>
      <c r="H41" s="295">
        <f t="shared" si="6"/>
        <v>774055</v>
      </c>
      <c r="I41" s="295">
        <f t="shared" si="6"/>
        <v>132226</v>
      </c>
      <c r="J41" s="295">
        <f t="shared" si="6"/>
        <v>1053314</v>
      </c>
      <c r="K41" s="295">
        <f t="shared" si="6"/>
        <v>371239</v>
      </c>
      <c r="L41" s="295">
        <f t="shared" si="6"/>
        <v>6167705</v>
      </c>
      <c r="M41" s="295">
        <f t="shared" si="6"/>
        <v>0</v>
      </c>
      <c r="N41" s="295">
        <f t="shared" si="6"/>
        <v>6538944</v>
      </c>
      <c r="O41" s="295">
        <f t="shared" si="6"/>
        <v>1568833</v>
      </c>
      <c r="P41" s="295">
        <f t="shared" si="6"/>
        <v>4308904</v>
      </c>
      <c r="Q41" s="295">
        <f t="shared" si="6"/>
        <v>2037534</v>
      </c>
      <c r="R41" s="295">
        <f t="shared" si="6"/>
        <v>7915271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15507529</v>
      </c>
      <c r="X41" s="295">
        <f t="shared" si="6"/>
        <v>21265762</v>
      </c>
      <c r="Y41" s="295">
        <f t="shared" si="6"/>
        <v>-5758233</v>
      </c>
      <c r="Z41" s="296">
        <f t="shared" si="5"/>
        <v>-27.077482575042456</v>
      </c>
      <c r="AA41" s="297">
        <f>SUM(AA36:AA40)</f>
        <v>28354349</v>
      </c>
    </row>
    <row r="42" spans="1:27" ht="12.75">
      <c r="A42" s="298" t="s">
        <v>211</v>
      </c>
      <c r="B42" s="136"/>
      <c r="C42" s="95">
        <f aca="true" t="shared" si="7" ref="C42:Y48">C12+C27</f>
        <v>911771</v>
      </c>
      <c r="D42" s="129">
        <f t="shared" si="7"/>
        <v>0</v>
      </c>
      <c r="E42" s="54">
        <f t="shared" si="7"/>
        <v>7300000</v>
      </c>
      <c r="F42" s="54">
        <f t="shared" si="7"/>
        <v>5376651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169765</v>
      </c>
      <c r="P42" s="54">
        <f t="shared" si="7"/>
        <v>0</v>
      </c>
      <c r="Q42" s="54">
        <f t="shared" si="7"/>
        <v>0</v>
      </c>
      <c r="R42" s="54">
        <f t="shared" si="7"/>
        <v>169765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169765</v>
      </c>
      <c r="X42" s="54">
        <f t="shared" si="7"/>
        <v>4032488</v>
      </c>
      <c r="Y42" s="54">
        <f t="shared" si="7"/>
        <v>-3862723</v>
      </c>
      <c r="Z42" s="184">
        <f t="shared" si="5"/>
        <v>-95.79006806715854</v>
      </c>
      <c r="AA42" s="130">
        <f aca="true" t="shared" si="8" ref="AA42:AA48">AA12+AA27</f>
        <v>5376651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8592373</v>
      </c>
      <c r="D45" s="129">
        <f t="shared" si="7"/>
        <v>0</v>
      </c>
      <c r="E45" s="54">
        <f t="shared" si="7"/>
        <v>0</v>
      </c>
      <c r="F45" s="54">
        <f t="shared" si="7"/>
        <v>1226360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82171</v>
      </c>
      <c r="N45" s="54">
        <f t="shared" si="7"/>
        <v>82171</v>
      </c>
      <c r="O45" s="54">
        <f t="shared" si="7"/>
        <v>0</v>
      </c>
      <c r="P45" s="54">
        <f t="shared" si="7"/>
        <v>0</v>
      </c>
      <c r="Q45" s="54">
        <f t="shared" si="7"/>
        <v>50000</v>
      </c>
      <c r="R45" s="54">
        <f t="shared" si="7"/>
        <v>50000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132171</v>
      </c>
      <c r="X45" s="54">
        <f t="shared" si="7"/>
        <v>919770</v>
      </c>
      <c r="Y45" s="54">
        <f t="shared" si="7"/>
        <v>-787599</v>
      </c>
      <c r="Z45" s="184">
        <f t="shared" si="5"/>
        <v>-85.62999445513553</v>
      </c>
      <c r="AA45" s="130">
        <f t="shared" si="8"/>
        <v>1226360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689651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35875262</v>
      </c>
      <c r="D49" s="218">
        <f t="shared" si="9"/>
        <v>0</v>
      </c>
      <c r="E49" s="220">
        <f t="shared" si="9"/>
        <v>32145300</v>
      </c>
      <c r="F49" s="220">
        <f t="shared" si="9"/>
        <v>34957360</v>
      </c>
      <c r="G49" s="220">
        <f t="shared" si="9"/>
        <v>147033</v>
      </c>
      <c r="H49" s="220">
        <f t="shared" si="9"/>
        <v>774055</v>
      </c>
      <c r="I49" s="220">
        <f t="shared" si="9"/>
        <v>132226</v>
      </c>
      <c r="J49" s="220">
        <f t="shared" si="9"/>
        <v>1053314</v>
      </c>
      <c r="K49" s="220">
        <f t="shared" si="9"/>
        <v>371239</v>
      </c>
      <c r="L49" s="220">
        <f t="shared" si="9"/>
        <v>6167705</v>
      </c>
      <c r="M49" s="220">
        <f t="shared" si="9"/>
        <v>82171</v>
      </c>
      <c r="N49" s="220">
        <f t="shared" si="9"/>
        <v>6621115</v>
      </c>
      <c r="O49" s="220">
        <f t="shared" si="9"/>
        <v>1738598</v>
      </c>
      <c r="P49" s="220">
        <f t="shared" si="9"/>
        <v>4308904</v>
      </c>
      <c r="Q49" s="220">
        <f t="shared" si="9"/>
        <v>2087534</v>
      </c>
      <c r="R49" s="220">
        <f t="shared" si="9"/>
        <v>8135036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15809465</v>
      </c>
      <c r="X49" s="220">
        <f t="shared" si="9"/>
        <v>26218020</v>
      </c>
      <c r="Y49" s="220">
        <f t="shared" si="9"/>
        <v>-10408555</v>
      </c>
      <c r="Z49" s="221">
        <f t="shared" si="5"/>
        <v>-39.70000404302079</v>
      </c>
      <c r="AA49" s="222">
        <f>SUM(AA41:AA48)</f>
        <v>34957360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7565766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>
        <v>2710000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>
        <v>550000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200000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3460000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>
        <v>502000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>
        <v>644266</v>
      </c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2959500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7565766</v>
      </c>
      <c r="F68" s="60">
        <v>7728266</v>
      </c>
      <c r="G68" s="60">
        <v>736656</v>
      </c>
      <c r="H68" s="60">
        <v>736927</v>
      </c>
      <c r="I68" s="60"/>
      <c r="J68" s="60">
        <v>1473583</v>
      </c>
      <c r="K68" s="60">
        <v>-370369</v>
      </c>
      <c r="L68" s="60">
        <v>137242</v>
      </c>
      <c r="M68" s="60"/>
      <c r="N68" s="60">
        <v>-233127</v>
      </c>
      <c r="O68" s="60"/>
      <c r="P68" s="60">
        <v>886053</v>
      </c>
      <c r="Q68" s="60"/>
      <c r="R68" s="60">
        <v>886053</v>
      </c>
      <c r="S68" s="60"/>
      <c r="T68" s="60"/>
      <c r="U68" s="60"/>
      <c r="V68" s="60"/>
      <c r="W68" s="60">
        <v>2126509</v>
      </c>
      <c r="X68" s="60">
        <v>5796200</v>
      </c>
      <c r="Y68" s="60">
        <v>-3669691</v>
      </c>
      <c r="Z68" s="140">
        <v>-63.31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7565766</v>
      </c>
      <c r="F69" s="220">
        <f t="shared" si="12"/>
        <v>7728266</v>
      </c>
      <c r="G69" s="220">
        <f t="shared" si="12"/>
        <v>736656</v>
      </c>
      <c r="H69" s="220">
        <f t="shared" si="12"/>
        <v>736927</v>
      </c>
      <c r="I69" s="220">
        <f t="shared" si="12"/>
        <v>0</v>
      </c>
      <c r="J69" s="220">
        <f t="shared" si="12"/>
        <v>1473583</v>
      </c>
      <c r="K69" s="220">
        <f t="shared" si="12"/>
        <v>-370369</v>
      </c>
      <c r="L69" s="220">
        <f t="shared" si="12"/>
        <v>137242</v>
      </c>
      <c r="M69" s="220">
        <f t="shared" si="12"/>
        <v>0</v>
      </c>
      <c r="N69" s="220">
        <f t="shared" si="12"/>
        <v>-233127</v>
      </c>
      <c r="O69" s="220">
        <f t="shared" si="12"/>
        <v>0</v>
      </c>
      <c r="P69" s="220">
        <f t="shared" si="12"/>
        <v>886053</v>
      </c>
      <c r="Q69" s="220">
        <f t="shared" si="12"/>
        <v>0</v>
      </c>
      <c r="R69" s="220">
        <f t="shared" si="12"/>
        <v>886053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2126509</v>
      </c>
      <c r="X69" s="220">
        <f t="shared" si="12"/>
        <v>5796200</v>
      </c>
      <c r="Y69" s="220">
        <f t="shared" si="12"/>
        <v>-3669691</v>
      </c>
      <c r="Z69" s="221">
        <f>+IF(X69&lt;&gt;0,+(Y69/X69)*100,0)</f>
        <v>-63.312014768296464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4883825</v>
      </c>
      <c r="D5" s="357">
        <f t="shared" si="0"/>
        <v>0</v>
      </c>
      <c r="E5" s="356">
        <f t="shared" si="0"/>
        <v>0</v>
      </c>
      <c r="F5" s="358">
        <f t="shared" si="0"/>
        <v>28354349</v>
      </c>
      <c r="G5" s="358">
        <f t="shared" si="0"/>
        <v>147033</v>
      </c>
      <c r="H5" s="356">
        <f t="shared" si="0"/>
        <v>774055</v>
      </c>
      <c r="I5" s="356">
        <f t="shared" si="0"/>
        <v>132226</v>
      </c>
      <c r="J5" s="358">
        <f t="shared" si="0"/>
        <v>1053314</v>
      </c>
      <c r="K5" s="358">
        <f t="shared" si="0"/>
        <v>371239</v>
      </c>
      <c r="L5" s="356">
        <f t="shared" si="0"/>
        <v>6167705</v>
      </c>
      <c r="M5" s="356">
        <f t="shared" si="0"/>
        <v>0</v>
      </c>
      <c r="N5" s="358">
        <f t="shared" si="0"/>
        <v>6538944</v>
      </c>
      <c r="O5" s="358">
        <f t="shared" si="0"/>
        <v>1568833</v>
      </c>
      <c r="P5" s="356">
        <f t="shared" si="0"/>
        <v>4308904</v>
      </c>
      <c r="Q5" s="356">
        <f t="shared" si="0"/>
        <v>2037534</v>
      </c>
      <c r="R5" s="358">
        <f t="shared" si="0"/>
        <v>7915271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15507529</v>
      </c>
      <c r="X5" s="356">
        <f t="shared" si="0"/>
        <v>21265762</v>
      </c>
      <c r="Y5" s="358">
        <f t="shared" si="0"/>
        <v>-5758233</v>
      </c>
      <c r="Z5" s="359">
        <f>+IF(X5&lt;&gt;0,+(Y5/X5)*100,0)</f>
        <v>-27.077482575042456</v>
      </c>
      <c r="AA5" s="360">
        <f>+AA6+AA8+AA11+AA13+AA15</f>
        <v>28354349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18275000</v>
      </c>
      <c r="G6" s="59">
        <f t="shared" si="1"/>
        <v>147033</v>
      </c>
      <c r="H6" s="60">
        <f t="shared" si="1"/>
        <v>760442</v>
      </c>
      <c r="I6" s="60">
        <f t="shared" si="1"/>
        <v>132226</v>
      </c>
      <c r="J6" s="59">
        <f t="shared" si="1"/>
        <v>1039701</v>
      </c>
      <c r="K6" s="59">
        <f t="shared" si="1"/>
        <v>347264</v>
      </c>
      <c r="L6" s="60">
        <f t="shared" si="1"/>
        <v>0</v>
      </c>
      <c r="M6" s="60">
        <f t="shared" si="1"/>
        <v>0</v>
      </c>
      <c r="N6" s="59">
        <f t="shared" si="1"/>
        <v>347264</v>
      </c>
      <c r="O6" s="59">
        <f t="shared" si="1"/>
        <v>1568833</v>
      </c>
      <c r="P6" s="60">
        <f t="shared" si="1"/>
        <v>4308904</v>
      </c>
      <c r="Q6" s="60">
        <f t="shared" si="1"/>
        <v>2037534</v>
      </c>
      <c r="R6" s="59">
        <f t="shared" si="1"/>
        <v>7915271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9302236</v>
      </c>
      <c r="X6" s="60">
        <f t="shared" si="1"/>
        <v>13706250</v>
      </c>
      <c r="Y6" s="59">
        <f t="shared" si="1"/>
        <v>-4404014</v>
      </c>
      <c r="Z6" s="61">
        <f>+IF(X6&lt;&gt;0,+(Y6/X6)*100,0)</f>
        <v>-32.13142909256726</v>
      </c>
      <c r="AA6" s="62">
        <f t="shared" si="1"/>
        <v>18275000</v>
      </c>
    </row>
    <row r="7" spans="1:27" ht="12.75">
      <c r="A7" s="291" t="s">
        <v>229</v>
      </c>
      <c r="B7" s="142"/>
      <c r="C7" s="60"/>
      <c r="D7" s="340"/>
      <c r="E7" s="60"/>
      <c r="F7" s="59">
        <v>18275000</v>
      </c>
      <c r="G7" s="59">
        <v>147033</v>
      </c>
      <c r="H7" s="60">
        <v>760442</v>
      </c>
      <c r="I7" s="60">
        <v>132226</v>
      </c>
      <c r="J7" s="59">
        <v>1039701</v>
      </c>
      <c r="K7" s="59">
        <v>347264</v>
      </c>
      <c r="L7" s="60"/>
      <c r="M7" s="60"/>
      <c r="N7" s="59">
        <v>347264</v>
      </c>
      <c r="O7" s="59">
        <v>1568833</v>
      </c>
      <c r="P7" s="60">
        <v>4308904</v>
      </c>
      <c r="Q7" s="60">
        <v>2037534</v>
      </c>
      <c r="R7" s="59">
        <v>7915271</v>
      </c>
      <c r="S7" s="59"/>
      <c r="T7" s="60"/>
      <c r="U7" s="60"/>
      <c r="V7" s="59"/>
      <c r="W7" s="59">
        <v>9302236</v>
      </c>
      <c r="X7" s="60">
        <v>13706250</v>
      </c>
      <c r="Y7" s="59">
        <v>-4404014</v>
      </c>
      <c r="Z7" s="61">
        <v>-32.13</v>
      </c>
      <c r="AA7" s="62">
        <v>18275000</v>
      </c>
    </row>
    <row r="8" spans="1:27" ht="12.75">
      <c r="A8" s="361" t="s">
        <v>206</v>
      </c>
      <c r="B8" s="142"/>
      <c r="C8" s="60">
        <f aca="true" t="shared" si="2" ref="C8:Y8">SUM(C9:C10)</f>
        <v>4770781</v>
      </c>
      <c r="D8" s="340">
        <f t="shared" si="2"/>
        <v>0</v>
      </c>
      <c r="E8" s="60">
        <f t="shared" si="2"/>
        <v>0</v>
      </c>
      <c r="F8" s="59">
        <f t="shared" si="2"/>
        <v>10079349</v>
      </c>
      <c r="G8" s="59">
        <f t="shared" si="2"/>
        <v>0</v>
      </c>
      <c r="H8" s="60">
        <f t="shared" si="2"/>
        <v>13613</v>
      </c>
      <c r="I8" s="60">
        <f t="shared" si="2"/>
        <v>0</v>
      </c>
      <c r="J8" s="59">
        <f t="shared" si="2"/>
        <v>13613</v>
      </c>
      <c r="K8" s="59">
        <f t="shared" si="2"/>
        <v>23975</v>
      </c>
      <c r="L8" s="60">
        <f t="shared" si="2"/>
        <v>6167705</v>
      </c>
      <c r="M8" s="60">
        <f t="shared" si="2"/>
        <v>0</v>
      </c>
      <c r="N8" s="59">
        <f t="shared" si="2"/>
        <v>6191680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6205293</v>
      </c>
      <c r="X8" s="60">
        <f t="shared" si="2"/>
        <v>7559512</v>
      </c>
      <c r="Y8" s="59">
        <f t="shared" si="2"/>
        <v>-1354219</v>
      </c>
      <c r="Z8" s="61">
        <f>+IF(X8&lt;&gt;0,+(Y8/X8)*100,0)</f>
        <v>-17.9141060957374</v>
      </c>
      <c r="AA8" s="62">
        <f>SUM(AA9:AA10)</f>
        <v>10079349</v>
      </c>
    </row>
    <row r="9" spans="1:27" ht="12.75">
      <c r="A9" s="291" t="s">
        <v>230</v>
      </c>
      <c r="B9" s="142"/>
      <c r="C9" s="60">
        <v>4770781</v>
      </c>
      <c r="D9" s="340"/>
      <c r="E9" s="60"/>
      <c r="F9" s="59">
        <v>6021000</v>
      </c>
      <c r="G9" s="59"/>
      <c r="H9" s="60">
        <v>13613</v>
      </c>
      <c r="I9" s="60"/>
      <c r="J9" s="59">
        <v>13613</v>
      </c>
      <c r="K9" s="59">
        <v>23975</v>
      </c>
      <c r="L9" s="60">
        <v>3165653</v>
      </c>
      <c r="M9" s="60"/>
      <c r="N9" s="59">
        <v>3189628</v>
      </c>
      <c r="O9" s="59"/>
      <c r="P9" s="60"/>
      <c r="Q9" s="60"/>
      <c r="R9" s="59"/>
      <c r="S9" s="59"/>
      <c r="T9" s="60"/>
      <c r="U9" s="60"/>
      <c r="V9" s="59"/>
      <c r="W9" s="59">
        <v>3203241</v>
      </c>
      <c r="X9" s="60">
        <v>4515750</v>
      </c>
      <c r="Y9" s="59">
        <v>-1312509</v>
      </c>
      <c r="Z9" s="61">
        <v>-29.07</v>
      </c>
      <c r="AA9" s="62">
        <v>6021000</v>
      </c>
    </row>
    <row r="10" spans="1:27" ht="12.75">
      <c r="A10" s="291" t="s">
        <v>231</v>
      </c>
      <c r="B10" s="142"/>
      <c r="C10" s="60"/>
      <c r="D10" s="340"/>
      <c r="E10" s="60"/>
      <c r="F10" s="59">
        <v>4058349</v>
      </c>
      <c r="G10" s="59"/>
      <c r="H10" s="60"/>
      <c r="I10" s="60"/>
      <c r="J10" s="59"/>
      <c r="K10" s="59"/>
      <c r="L10" s="60">
        <v>3002052</v>
      </c>
      <c r="M10" s="60"/>
      <c r="N10" s="59">
        <v>3002052</v>
      </c>
      <c r="O10" s="59"/>
      <c r="P10" s="60"/>
      <c r="Q10" s="60"/>
      <c r="R10" s="59"/>
      <c r="S10" s="59"/>
      <c r="T10" s="60"/>
      <c r="U10" s="60"/>
      <c r="V10" s="59"/>
      <c r="W10" s="59">
        <v>3002052</v>
      </c>
      <c r="X10" s="60">
        <v>3043762</v>
      </c>
      <c r="Y10" s="59">
        <v>-41710</v>
      </c>
      <c r="Z10" s="61">
        <v>-1.37</v>
      </c>
      <c r="AA10" s="62">
        <v>4058349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113044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113044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5376651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169765</v>
      </c>
      <c r="P22" s="343">
        <f t="shared" si="6"/>
        <v>0</v>
      </c>
      <c r="Q22" s="343">
        <f t="shared" si="6"/>
        <v>0</v>
      </c>
      <c r="R22" s="345">
        <f t="shared" si="6"/>
        <v>169765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169765</v>
      </c>
      <c r="X22" s="343">
        <f t="shared" si="6"/>
        <v>4032488</v>
      </c>
      <c r="Y22" s="345">
        <f t="shared" si="6"/>
        <v>-3862723</v>
      </c>
      <c r="Z22" s="336">
        <f>+IF(X22&lt;&gt;0,+(Y22/X22)*100,0)</f>
        <v>-95.79006806715854</v>
      </c>
      <c r="AA22" s="350">
        <f>SUM(AA23:AA32)</f>
        <v>5376651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>
        <v>4800000</v>
      </c>
      <c r="G24" s="59"/>
      <c r="H24" s="60"/>
      <c r="I24" s="60"/>
      <c r="J24" s="59"/>
      <c r="K24" s="59"/>
      <c r="L24" s="60"/>
      <c r="M24" s="60"/>
      <c r="N24" s="59"/>
      <c r="O24" s="59">
        <v>169765</v>
      </c>
      <c r="P24" s="60"/>
      <c r="Q24" s="60"/>
      <c r="R24" s="59">
        <v>169765</v>
      </c>
      <c r="S24" s="59"/>
      <c r="T24" s="60"/>
      <c r="U24" s="60"/>
      <c r="V24" s="59"/>
      <c r="W24" s="59">
        <v>169765</v>
      </c>
      <c r="X24" s="60">
        <v>3600000</v>
      </c>
      <c r="Y24" s="59">
        <v>-3430235</v>
      </c>
      <c r="Z24" s="61">
        <v>-95.28</v>
      </c>
      <c r="AA24" s="62">
        <v>4800000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>
        <v>576651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432488</v>
      </c>
      <c r="Y32" s="59">
        <v>-432488</v>
      </c>
      <c r="Z32" s="61">
        <v>-100</v>
      </c>
      <c r="AA32" s="62">
        <v>576651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8592373</v>
      </c>
      <c r="D40" s="344">
        <f t="shared" si="9"/>
        <v>0</v>
      </c>
      <c r="E40" s="343">
        <f t="shared" si="9"/>
        <v>0</v>
      </c>
      <c r="F40" s="345">
        <f t="shared" si="9"/>
        <v>1226360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82171</v>
      </c>
      <c r="N40" s="345">
        <f t="shared" si="9"/>
        <v>82171</v>
      </c>
      <c r="O40" s="345">
        <f t="shared" si="9"/>
        <v>0</v>
      </c>
      <c r="P40" s="343">
        <f t="shared" si="9"/>
        <v>0</v>
      </c>
      <c r="Q40" s="343">
        <f t="shared" si="9"/>
        <v>50000</v>
      </c>
      <c r="R40" s="345">
        <f t="shared" si="9"/>
        <v>50000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132171</v>
      </c>
      <c r="X40" s="343">
        <f t="shared" si="9"/>
        <v>919770</v>
      </c>
      <c r="Y40" s="345">
        <f t="shared" si="9"/>
        <v>-787599</v>
      </c>
      <c r="Z40" s="336">
        <f>+IF(X40&lt;&gt;0,+(Y40/X40)*100,0)</f>
        <v>-85.62999445513553</v>
      </c>
      <c r="AA40" s="350">
        <f>SUM(AA41:AA49)</f>
        <v>1226360</v>
      </c>
    </row>
    <row r="41" spans="1:27" ht="12.75">
      <c r="A41" s="361" t="s">
        <v>248</v>
      </c>
      <c r="B41" s="142"/>
      <c r="C41" s="362"/>
      <c r="D41" s="363"/>
      <c r="E41" s="362"/>
      <c r="F41" s="364">
        <v>500000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375000</v>
      </c>
      <c r="Y41" s="364">
        <v>-375000</v>
      </c>
      <c r="Z41" s="365">
        <v>-100</v>
      </c>
      <c r="AA41" s="366">
        <v>500000</v>
      </c>
    </row>
    <row r="42" spans="1:27" ht="12.75">
      <c r="A42" s="361" t="s">
        <v>249</v>
      </c>
      <c r="B42" s="136"/>
      <c r="C42" s="60">
        <f aca="true" t="shared" si="10" ref="C42:Y42">+C62</f>
        <v>4600000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133796</v>
      </c>
      <c r="D44" s="368"/>
      <c r="E44" s="54"/>
      <c r="F44" s="53">
        <v>186360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139770</v>
      </c>
      <c r="Y44" s="53">
        <v>-139770</v>
      </c>
      <c r="Z44" s="94">
        <v>-100</v>
      </c>
      <c r="AA44" s="95">
        <v>186360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3858577</v>
      </c>
      <c r="D49" s="368"/>
      <c r="E49" s="54"/>
      <c r="F49" s="53">
        <v>540000</v>
      </c>
      <c r="G49" s="53"/>
      <c r="H49" s="54"/>
      <c r="I49" s="54"/>
      <c r="J49" s="53"/>
      <c r="K49" s="53"/>
      <c r="L49" s="54"/>
      <c r="M49" s="54">
        <v>82171</v>
      </c>
      <c r="N49" s="53">
        <v>82171</v>
      </c>
      <c r="O49" s="53"/>
      <c r="P49" s="54"/>
      <c r="Q49" s="54">
        <v>50000</v>
      </c>
      <c r="R49" s="53">
        <v>50000</v>
      </c>
      <c r="S49" s="53"/>
      <c r="T49" s="54"/>
      <c r="U49" s="54"/>
      <c r="V49" s="53"/>
      <c r="W49" s="53">
        <v>132171</v>
      </c>
      <c r="X49" s="54">
        <v>405000</v>
      </c>
      <c r="Y49" s="53">
        <v>-272829</v>
      </c>
      <c r="Z49" s="94">
        <v>-67.37</v>
      </c>
      <c r="AA49" s="95">
        <v>540000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689651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689651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14165849</v>
      </c>
      <c r="D60" s="346">
        <f t="shared" si="14"/>
        <v>0</v>
      </c>
      <c r="E60" s="219">
        <f t="shared" si="14"/>
        <v>0</v>
      </c>
      <c r="F60" s="264">
        <f t="shared" si="14"/>
        <v>34957360</v>
      </c>
      <c r="G60" s="264">
        <f t="shared" si="14"/>
        <v>147033</v>
      </c>
      <c r="H60" s="219">
        <f t="shared" si="14"/>
        <v>774055</v>
      </c>
      <c r="I60" s="219">
        <f t="shared" si="14"/>
        <v>132226</v>
      </c>
      <c r="J60" s="264">
        <f t="shared" si="14"/>
        <v>1053314</v>
      </c>
      <c r="K60" s="264">
        <f t="shared" si="14"/>
        <v>371239</v>
      </c>
      <c r="L60" s="219">
        <f t="shared" si="14"/>
        <v>6167705</v>
      </c>
      <c r="M60" s="219">
        <f t="shared" si="14"/>
        <v>82171</v>
      </c>
      <c r="N60" s="264">
        <f t="shared" si="14"/>
        <v>6621115</v>
      </c>
      <c r="O60" s="264">
        <f t="shared" si="14"/>
        <v>1738598</v>
      </c>
      <c r="P60" s="219">
        <f t="shared" si="14"/>
        <v>4308904</v>
      </c>
      <c r="Q60" s="219">
        <f t="shared" si="14"/>
        <v>2087534</v>
      </c>
      <c r="R60" s="264">
        <f t="shared" si="14"/>
        <v>8135036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15809465</v>
      </c>
      <c r="X60" s="219">
        <f t="shared" si="14"/>
        <v>26218020</v>
      </c>
      <c r="Y60" s="264">
        <f t="shared" si="14"/>
        <v>-10408555</v>
      </c>
      <c r="Z60" s="337">
        <f>+IF(X60&lt;&gt;0,+(Y60/X60)*100,0)</f>
        <v>-39.70000404302079</v>
      </c>
      <c r="AA60" s="232">
        <f>+AA57+AA54+AA51+AA40+AA37+AA34+AA22+AA5</f>
        <v>34957360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4600000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>
        <v>4600000</v>
      </c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20797642</v>
      </c>
      <c r="D5" s="357">
        <f t="shared" si="0"/>
        <v>0</v>
      </c>
      <c r="E5" s="356">
        <f t="shared" si="0"/>
        <v>24845300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18365374</v>
      </c>
      <c r="D6" s="340">
        <f aca="true" t="shared" si="1" ref="D6:AA6">+D7</f>
        <v>0</v>
      </c>
      <c r="E6" s="60">
        <f t="shared" si="1"/>
        <v>15645300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18365374</v>
      </c>
      <c r="D7" s="340"/>
      <c r="E7" s="60">
        <v>15645300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2432268</v>
      </c>
      <c r="D8" s="340">
        <f t="shared" si="2"/>
        <v>0</v>
      </c>
      <c r="E8" s="60">
        <f t="shared" si="2"/>
        <v>9200000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>
        <v>9200000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>
        <v>2432268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911771</v>
      </c>
      <c r="D22" s="344">
        <f t="shared" si="6"/>
        <v>0</v>
      </c>
      <c r="E22" s="343">
        <f t="shared" si="6"/>
        <v>7300000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575175</v>
      </c>
      <c r="D24" s="340"/>
      <c r="E24" s="60">
        <v>4800000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336596</v>
      </c>
      <c r="D32" s="340"/>
      <c r="E32" s="60">
        <v>2500000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21709413</v>
      </c>
      <c r="D60" s="346">
        <f t="shared" si="14"/>
        <v>0</v>
      </c>
      <c r="E60" s="219">
        <f t="shared" si="14"/>
        <v>32145300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2018-05-09T09:47:23Z</dcterms:created>
  <dcterms:modified xsi:type="dcterms:W3CDTF">2018-05-09T09:47:27Z</dcterms:modified>
  <cp:category/>
  <cp:version/>
  <cp:contentType/>
  <cp:contentStatus/>
</cp:coreProperties>
</file>