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<sst xmlns="http://schemas.openxmlformats.org/spreadsheetml/2006/main" count="857" uniqueCount="303">
  <si>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Ngqushwa(EC126)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</si>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</sst>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25753131</v>
      </c>
      <c r="C5" s="19">
        <v>0</v>
      </c>
      <c r="D5" s="59">
        <v>23322181</v>
      </c>
      <c r="E5" s="60">
        <v>29683955</v>
      </c>
      <c r="F5" s="60">
        <v>22103802</v>
      </c>
      <c r="G5" s="60">
        <v>309280</v>
      </c>
      <c r="H5" s="60">
        <v>325017</v>
      </c>
      <c r="I5" s="60">
        <v>22738099</v>
      </c>
      <c r="J5" s="60">
        <v>323933</v>
      </c>
      <c r="K5" s="60">
        <v>358791</v>
      </c>
      <c r="L5" s="60">
        <v>309296</v>
      </c>
      <c r="M5" s="60">
        <v>992020</v>
      </c>
      <c r="N5" s="60">
        <v>308725</v>
      </c>
      <c r="O5" s="60">
        <v>309297</v>
      </c>
      <c r="P5" s="60">
        <v>436035</v>
      </c>
      <c r="Q5" s="60">
        <v>1054057</v>
      </c>
      <c r="R5" s="60">
        <v>0</v>
      </c>
      <c r="S5" s="60">
        <v>0</v>
      </c>
      <c r="T5" s="60">
        <v>0</v>
      </c>
      <c r="U5" s="60">
        <v>0</v>
      </c>
      <c r="V5" s="60">
        <v>24784176</v>
      </c>
      <c r="W5" s="60">
        <v>14169363</v>
      </c>
      <c r="X5" s="60">
        <v>10614813</v>
      </c>
      <c r="Y5" s="61">
        <v>74.91</v>
      </c>
      <c r="Z5" s="62">
        <v>29683955</v>
      </c>
    </row>
    <row r="6" spans="1:26" ht="12.75">
      <c r="A6" s="58" t="s">
        <v>32</v>
      </c>
      <c r="B6" s="19">
        <v>653355</v>
      </c>
      <c r="C6" s="19">
        <v>0</v>
      </c>
      <c r="D6" s="59">
        <v>717306</v>
      </c>
      <c r="E6" s="60">
        <v>717306</v>
      </c>
      <c r="F6" s="60">
        <v>63590</v>
      </c>
      <c r="G6" s="60">
        <v>63590</v>
      </c>
      <c r="H6" s="60">
        <v>69541</v>
      </c>
      <c r="I6" s="60">
        <v>196721</v>
      </c>
      <c r="J6" s="60">
        <v>64734</v>
      </c>
      <c r="K6" s="60">
        <v>59306</v>
      </c>
      <c r="L6" s="60">
        <v>64526</v>
      </c>
      <c r="M6" s="60">
        <v>188566</v>
      </c>
      <c r="N6" s="60">
        <v>64526</v>
      </c>
      <c r="O6" s="60">
        <v>64218</v>
      </c>
      <c r="P6" s="60">
        <v>64164</v>
      </c>
      <c r="Q6" s="60">
        <v>192908</v>
      </c>
      <c r="R6" s="60">
        <v>0</v>
      </c>
      <c r="S6" s="60">
        <v>0</v>
      </c>
      <c r="T6" s="60">
        <v>0</v>
      </c>
      <c r="U6" s="60">
        <v>0</v>
      </c>
      <c r="V6" s="60">
        <v>578195</v>
      </c>
      <c r="W6" s="60">
        <v>537984</v>
      </c>
      <c r="X6" s="60">
        <v>40211</v>
      </c>
      <c r="Y6" s="61">
        <v>7.47</v>
      </c>
      <c r="Z6" s="62">
        <v>717306</v>
      </c>
    </row>
    <row r="7" spans="1:26" ht="12.75">
      <c r="A7" s="58" t="s">
        <v>33</v>
      </c>
      <c r="B7" s="19">
        <v>1129318</v>
      </c>
      <c r="C7" s="19">
        <v>0</v>
      </c>
      <c r="D7" s="59">
        <v>2565736</v>
      </c>
      <c r="E7" s="60">
        <v>2565736</v>
      </c>
      <c r="F7" s="60">
        <v>18412</v>
      </c>
      <c r="G7" s="60">
        <v>0</v>
      </c>
      <c r="H7" s="60">
        <v>95917</v>
      </c>
      <c r="I7" s="60">
        <v>114329</v>
      </c>
      <c r="J7" s="60">
        <v>0</v>
      </c>
      <c r="K7" s="60">
        <v>6504</v>
      </c>
      <c r="L7" s="60">
        <v>3798</v>
      </c>
      <c r="M7" s="60">
        <v>10302</v>
      </c>
      <c r="N7" s="60">
        <v>14661</v>
      </c>
      <c r="O7" s="60">
        <v>14105</v>
      </c>
      <c r="P7" s="60">
        <v>36723</v>
      </c>
      <c r="Q7" s="60">
        <v>65489</v>
      </c>
      <c r="R7" s="60">
        <v>0</v>
      </c>
      <c r="S7" s="60">
        <v>0</v>
      </c>
      <c r="T7" s="60">
        <v>0</v>
      </c>
      <c r="U7" s="60">
        <v>0</v>
      </c>
      <c r="V7" s="60">
        <v>190120</v>
      </c>
      <c r="W7" s="60">
        <v>1924299</v>
      </c>
      <c r="X7" s="60">
        <v>-1734179</v>
      </c>
      <c r="Y7" s="61">
        <v>-90.12</v>
      </c>
      <c r="Z7" s="62">
        <v>2565736</v>
      </c>
    </row>
    <row r="8" spans="1:26" ht="12.75">
      <c r="A8" s="58" t="s">
        <v>34</v>
      </c>
      <c r="B8" s="19">
        <v>79838000</v>
      </c>
      <c r="C8" s="19">
        <v>0</v>
      </c>
      <c r="D8" s="59">
        <v>79014361</v>
      </c>
      <c r="E8" s="60">
        <v>78982650</v>
      </c>
      <c r="F8" s="60">
        <v>30674000</v>
      </c>
      <c r="G8" s="60">
        <v>0</v>
      </c>
      <c r="H8" s="60">
        <v>23011</v>
      </c>
      <c r="I8" s="60">
        <v>30697011</v>
      </c>
      <c r="J8" s="60">
        <v>0</v>
      </c>
      <c r="K8" s="60">
        <v>22891</v>
      </c>
      <c r="L8" s="60">
        <v>24538000</v>
      </c>
      <c r="M8" s="60">
        <v>24560891</v>
      </c>
      <c r="N8" s="60">
        <v>367499</v>
      </c>
      <c r="O8" s="60">
        <v>0</v>
      </c>
      <c r="P8" s="60">
        <v>18403000</v>
      </c>
      <c r="Q8" s="60">
        <v>18770499</v>
      </c>
      <c r="R8" s="60">
        <v>0</v>
      </c>
      <c r="S8" s="60">
        <v>0</v>
      </c>
      <c r="T8" s="60">
        <v>0</v>
      </c>
      <c r="U8" s="60">
        <v>0</v>
      </c>
      <c r="V8" s="60">
        <v>74028401</v>
      </c>
      <c r="W8" s="60">
        <v>59260770</v>
      </c>
      <c r="X8" s="60">
        <v>14767631</v>
      </c>
      <c r="Y8" s="61">
        <v>24.92</v>
      </c>
      <c r="Z8" s="62">
        <v>78982650</v>
      </c>
    </row>
    <row r="9" spans="1:26" ht="12.75">
      <c r="A9" s="58" t="s">
        <v>35</v>
      </c>
      <c r="B9" s="19">
        <v>18640120</v>
      </c>
      <c r="C9" s="19">
        <v>0</v>
      </c>
      <c r="D9" s="59">
        <v>8429034</v>
      </c>
      <c r="E9" s="60">
        <v>8486636</v>
      </c>
      <c r="F9" s="60">
        <v>476988</v>
      </c>
      <c r="G9" s="60">
        <v>482660</v>
      </c>
      <c r="H9" s="60">
        <v>382793</v>
      </c>
      <c r="I9" s="60">
        <v>1342441</v>
      </c>
      <c r="J9" s="60">
        <v>650048</v>
      </c>
      <c r="K9" s="60">
        <v>662295</v>
      </c>
      <c r="L9" s="60">
        <v>1578975</v>
      </c>
      <c r="M9" s="60">
        <v>2891318</v>
      </c>
      <c r="N9" s="60">
        <v>568196</v>
      </c>
      <c r="O9" s="60">
        <v>260458</v>
      </c>
      <c r="P9" s="60">
        <v>208994</v>
      </c>
      <c r="Q9" s="60">
        <v>1037648</v>
      </c>
      <c r="R9" s="60">
        <v>0</v>
      </c>
      <c r="S9" s="60">
        <v>0</v>
      </c>
      <c r="T9" s="60">
        <v>0</v>
      </c>
      <c r="U9" s="60">
        <v>0</v>
      </c>
      <c r="V9" s="60">
        <v>5271407</v>
      </c>
      <c r="W9" s="60">
        <v>6311035</v>
      </c>
      <c r="X9" s="60">
        <v>-1039628</v>
      </c>
      <c r="Y9" s="61">
        <v>-16.47</v>
      </c>
      <c r="Z9" s="62">
        <v>8486636</v>
      </c>
    </row>
    <row r="10" spans="1:26" ht="22.5">
      <c r="A10" s="63" t="s">
        <v>278</v>
      </c>
      <c r="B10" s="64">
        <f>SUM(B5:B9)</f>
        <v>126013924</v>
      </c>
      <c r="C10" s="64">
        <f>SUM(C5:C9)</f>
        <v>0</v>
      </c>
      <c r="D10" s="65">
        <f aca="true" t="shared" si="0" ref="D10:Z10">SUM(D5:D9)</f>
        <v>114048618</v>
      </c>
      <c r="E10" s="66">
        <f t="shared" si="0"/>
        <v>120436283</v>
      </c>
      <c r="F10" s="66">
        <f t="shared" si="0"/>
        <v>53336792</v>
      </c>
      <c r="G10" s="66">
        <f t="shared" si="0"/>
        <v>855530</v>
      </c>
      <c r="H10" s="66">
        <f t="shared" si="0"/>
        <v>896279</v>
      </c>
      <c r="I10" s="66">
        <f t="shared" si="0"/>
        <v>55088601</v>
      </c>
      <c r="J10" s="66">
        <f t="shared" si="0"/>
        <v>1038715</v>
      </c>
      <c r="K10" s="66">
        <f t="shared" si="0"/>
        <v>1109787</v>
      </c>
      <c r="L10" s="66">
        <f t="shared" si="0"/>
        <v>26494595</v>
      </c>
      <c r="M10" s="66">
        <f t="shared" si="0"/>
        <v>28643097</v>
      </c>
      <c r="N10" s="66">
        <f t="shared" si="0"/>
        <v>1323607</v>
      </c>
      <c r="O10" s="66">
        <f t="shared" si="0"/>
        <v>648078</v>
      </c>
      <c r="P10" s="66">
        <f t="shared" si="0"/>
        <v>19148916</v>
      </c>
      <c r="Q10" s="66">
        <f t="shared" si="0"/>
        <v>21120601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104852299</v>
      </c>
      <c r="W10" s="66">
        <f t="shared" si="0"/>
        <v>82203451</v>
      </c>
      <c r="X10" s="66">
        <f t="shared" si="0"/>
        <v>22648848</v>
      </c>
      <c r="Y10" s="67">
        <f>+IF(W10&lt;&gt;0,(X10/W10)*100,0)</f>
        <v>27.55218634312567</v>
      </c>
      <c r="Z10" s="68">
        <f t="shared" si="0"/>
        <v>120436283</v>
      </c>
    </row>
    <row r="11" spans="1:26" ht="12.75">
      <c r="A11" s="58" t="s">
        <v>37</v>
      </c>
      <c r="B11" s="19">
        <v>51868471</v>
      </c>
      <c r="C11" s="19">
        <v>0</v>
      </c>
      <c r="D11" s="59">
        <v>62514326</v>
      </c>
      <c r="E11" s="60">
        <v>60851803</v>
      </c>
      <c r="F11" s="60">
        <v>4576293</v>
      </c>
      <c r="G11" s="60">
        <v>5005445</v>
      </c>
      <c r="H11" s="60">
        <v>5293785</v>
      </c>
      <c r="I11" s="60">
        <v>14875523</v>
      </c>
      <c r="J11" s="60">
        <v>4699217</v>
      </c>
      <c r="K11" s="60">
        <v>5867158</v>
      </c>
      <c r="L11" s="60">
        <v>5362004</v>
      </c>
      <c r="M11" s="60">
        <v>15928379</v>
      </c>
      <c r="N11" s="60">
        <v>4629026</v>
      </c>
      <c r="O11" s="60">
        <v>4508157</v>
      </c>
      <c r="P11" s="60">
        <v>4670788</v>
      </c>
      <c r="Q11" s="60">
        <v>13807971</v>
      </c>
      <c r="R11" s="60">
        <v>0</v>
      </c>
      <c r="S11" s="60">
        <v>0</v>
      </c>
      <c r="T11" s="60">
        <v>0</v>
      </c>
      <c r="U11" s="60">
        <v>0</v>
      </c>
      <c r="V11" s="60">
        <v>44611873</v>
      </c>
      <c r="W11" s="60">
        <v>47065831</v>
      </c>
      <c r="X11" s="60">
        <v>-2453958</v>
      </c>
      <c r="Y11" s="61">
        <v>-5.21</v>
      </c>
      <c r="Z11" s="62">
        <v>60851803</v>
      </c>
    </row>
    <row r="12" spans="1:26" ht="12.75">
      <c r="A12" s="58" t="s">
        <v>38</v>
      </c>
      <c r="B12" s="19">
        <v>7414450</v>
      </c>
      <c r="C12" s="19">
        <v>0</v>
      </c>
      <c r="D12" s="59">
        <v>8912640</v>
      </c>
      <c r="E12" s="60">
        <v>8887225</v>
      </c>
      <c r="F12" s="60">
        <v>587260</v>
      </c>
      <c r="G12" s="60">
        <v>569232</v>
      </c>
      <c r="H12" s="60">
        <v>609262</v>
      </c>
      <c r="I12" s="60">
        <v>1765754</v>
      </c>
      <c r="J12" s="60">
        <v>609262</v>
      </c>
      <c r="K12" s="60">
        <v>609262</v>
      </c>
      <c r="L12" s="60">
        <v>609262</v>
      </c>
      <c r="M12" s="60">
        <v>1827786</v>
      </c>
      <c r="N12" s="60">
        <v>1051718</v>
      </c>
      <c r="O12" s="60">
        <v>671207</v>
      </c>
      <c r="P12" s="60">
        <v>671206</v>
      </c>
      <c r="Q12" s="60">
        <v>2394131</v>
      </c>
      <c r="R12" s="60">
        <v>0</v>
      </c>
      <c r="S12" s="60">
        <v>0</v>
      </c>
      <c r="T12" s="60">
        <v>0</v>
      </c>
      <c r="U12" s="60">
        <v>0</v>
      </c>
      <c r="V12" s="60">
        <v>5987671</v>
      </c>
      <c r="W12" s="60">
        <v>6735312</v>
      </c>
      <c r="X12" s="60">
        <v>-747641</v>
      </c>
      <c r="Y12" s="61">
        <v>-11.1</v>
      </c>
      <c r="Z12" s="62">
        <v>8887225</v>
      </c>
    </row>
    <row r="13" spans="1:26" ht="12.75">
      <c r="A13" s="58" t="s">
        <v>279</v>
      </c>
      <c r="B13" s="19">
        <v>16756177</v>
      </c>
      <c r="C13" s="19">
        <v>0</v>
      </c>
      <c r="D13" s="59">
        <v>19898238</v>
      </c>
      <c r="E13" s="60">
        <v>19898238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4079341</v>
      </c>
      <c r="Q13" s="60">
        <v>4079341</v>
      </c>
      <c r="R13" s="60">
        <v>0</v>
      </c>
      <c r="S13" s="60">
        <v>0</v>
      </c>
      <c r="T13" s="60">
        <v>0</v>
      </c>
      <c r="U13" s="60">
        <v>0</v>
      </c>
      <c r="V13" s="60">
        <v>4079341</v>
      </c>
      <c r="W13" s="60">
        <v>14923683</v>
      </c>
      <c r="X13" s="60">
        <v>-10844342</v>
      </c>
      <c r="Y13" s="61">
        <v>-72.67</v>
      </c>
      <c r="Z13" s="62">
        <v>19898238</v>
      </c>
    </row>
    <row r="14" spans="1:26" ht="12.75">
      <c r="A14" s="58" t="s">
        <v>40</v>
      </c>
      <c r="B14" s="19">
        <v>1445942</v>
      </c>
      <c r="C14" s="19">
        <v>0</v>
      </c>
      <c r="D14" s="59">
        <v>880572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67115</v>
      </c>
      <c r="O14" s="60">
        <v>17622</v>
      </c>
      <c r="P14" s="60">
        <v>35</v>
      </c>
      <c r="Q14" s="60">
        <v>84772</v>
      </c>
      <c r="R14" s="60">
        <v>0</v>
      </c>
      <c r="S14" s="60">
        <v>0</v>
      </c>
      <c r="T14" s="60">
        <v>0</v>
      </c>
      <c r="U14" s="60">
        <v>0</v>
      </c>
      <c r="V14" s="60">
        <v>84772</v>
      </c>
      <c r="W14" s="60">
        <v>660429</v>
      </c>
      <c r="X14" s="60">
        <v>-575657</v>
      </c>
      <c r="Y14" s="61">
        <v>-87.16</v>
      </c>
      <c r="Z14" s="62">
        <v>0</v>
      </c>
    </row>
    <row r="15" spans="1:26" ht="12.75">
      <c r="A15" s="58" t="s">
        <v>41</v>
      </c>
      <c r="B15" s="19">
        <v>6012391</v>
      </c>
      <c r="C15" s="19">
        <v>0</v>
      </c>
      <c r="D15" s="59">
        <v>2047120</v>
      </c>
      <c r="E15" s="60">
        <v>2613145</v>
      </c>
      <c r="F15" s="60">
        <v>180000</v>
      </c>
      <c r="G15" s="60">
        <v>299285</v>
      </c>
      <c r="H15" s="60">
        <v>241795</v>
      </c>
      <c r="I15" s="60">
        <v>721080</v>
      </c>
      <c r="J15" s="60">
        <v>41598</v>
      </c>
      <c r="K15" s="60">
        <v>263132</v>
      </c>
      <c r="L15" s="60">
        <v>201742</v>
      </c>
      <c r="M15" s="60">
        <v>506472</v>
      </c>
      <c r="N15" s="60">
        <v>703586</v>
      </c>
      <c r="O15" s="60">
        <v>171677</v>
      </c>
      <c r="P15" s="60">
        <v>549643</v>
      </c>
      <c r="Q15" s="60">
        <v>1424906</v>
      </c>
      <c r="R15" s="60">
        <v>0</v>
      </c>
      <c r="S15" s="60">
        <v>0</v>
      </c>
      <c r="T15" s="60">
        <v>0</v>
      </c>
      <c r="U15" s="60">
        <v>0</v>
      </c>
      <c r="V15" s="60">
        <v>2652458</v>
      </c>
      <c r="W15" s="60">
        <v>1527873</v>
      </c>
      <c r="X15" s="60">
        <v>1124585</v>
      </c>
      <c r="Y15" s="61">
        <v>73.6</v>
      </c>
      <c r="Z15" s="62">
        <v>2613145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59255133</v>
      </c>
      <c r="C17" s="19">
        <v>0</v>
      </c>
      <c r="D17" s="59">
        <v>42890889</v>
      </c>
      <c r="E17" s="60">
        <v>49242705</v>
      </c>
      <c r="F17" s="60">
        <v>4377062</v>
      </c>
      <c r="G17" s="60">
        <v>4399147</v>
      </c>
      <c r="H17" s="60">
        <v>2917375</v>
      </c>
      <c r="I17" s="60">
        <v>11693584</v>
      </c>
      <c r="J17" s="60">
        <v>4315433</v>
      </c>
      <c r="K17" s="60">
        <v>5252999</v>
      </c>
      <c r="L17" s="60">
        <v>5112898</v>
      </c>
      <c r="M17" s="60">
        <v>14681330</v>
      </c>
      <c r="N17" s="60">
        <v>3148338</v>
      </c>
      <c r="O17" s="60">
        <v>3790411</v>
      </c>
      <c r="P17" s="60">
        <v>4434151</v>
      </c>
      <c r="Q17" s="60">
        <v>11372900</v>
      </c>
      <c r="R17" s="60">
        <v>0</v>
      </c>
      <c r="S17" s="60">
        <v>0</v>
      </c>
      <c r="T17" s="60">
        <v>0</v>
      </c>
      <c r="U17" s="60">
        <v>0</v>
      </c>
      <c r="V17" s="60">
        <v>37747814</v>
      </c>
      <c r="W17" s="60">
        <v>28613753</v>
      </c>
      <c r="X17" s="60">
        <v>9134061</v>
      </c>
      <c r="Y17" s="61">
        <v>31.92</v>
      </c>
      <c r="Z17" s="62">
        <v>49242705</v>
      </c>
    </row>
    <row r="18" spans="1:26" ht="12.75">
      <c r="A18" s="70" t="s">
        <v>44</v>
      </c>
      <c r="B18" s="71">
        <f>SUM(B11:B17)</f>
        <v>142752564</v>
      </c>
      <c r="C18" s="71">
        <f>SUM(C11:C17)</f>
        <v>0</v>
      </c>
      <c r="D18" s="72">
        <f aca="true" t="shared" si="1" ref="D18:Z18">SUM(D11:D17)</f>
        <v>137143785</v>
      </c>
      <c r="E18" s="73">
        <f t="shared" si="1"/>
        <v>141493116</v>
      </c>
      <c r="F18" s="73">
        <f t="shared" si="1"/>
        <v>9720615</v>
      </c>
      <c r="G18" s="73">
        <f t="shared" si="1"/>
        <v>10273109</v>
      </c>
      <c r="H18" s="73">
        <f t="shared" si="1"/>
        <v>9062217</v>
      </c>
      <c r="I18" s="73">
        <f t="shared" si="1"/>
        <v>29055941</v>
      </c>
      <c r="J18" s="73">
        <f t="shared" si="1"/>
        <v>9665510</v>
      </c>
      <c r="K18" s="73">
        <f t="shared" si="1"/>
        <v>11992551</v>
      </c>
      <c r="L18" s="73">
        <f t="shared" si="1"/>
        <v>11285906</v>
      </c>
      <c r="M18" s="73">
        <f t="shared" si="1"/>
        <v>32943967</v>
      </c>
      <c r="N18" s="73">
        <f t="shared" si="1"/>
        <v>9599783</v>
      </c>
      <c r="O18" s="73">
        <f t="shared" si="1"/>
        <v>9159074</v>
      </c>
      <c r="P18" s="73">
        <f t="shared" si="1"/>
        <v>14405164</v>
      </c>
      <c r="Q18" s="73">
        <f t="shared" si="1"/>
        <v>33164021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95163929</v>
      </c>
      <c r="W18" s="73">
        <f t="shared" si="1"/>
        <v>99526881</v>
      </c>
      <c r="X18" s="73">
        <f t="shared" si="1"/>
        <v>-4362952</v>
      </c>
      <c r="Y18" s="67">
        <f>+IF(W18&lt;&gt;0,(X18/W18)*100,0)</f>
        <v>-4.383692080132603</v>
      </c>
      <c r="Z18" s="74">
        <f t="shared" si="1"/>
        <v>141493116</v>
      </c>
    </row>
    <row r="19" spans="1:26" ht="12.75">
      <c r="A19" s="70" t="s">
        <v>45</v>
      </c>
      <c r="B19" s="75">
        <f>+B10-B18</f>
        <v>-16738640</v>
      </c>
      <c r="C19" s="75">
        <f>+C10-C18</f>
        <v>0</v>
      </c>
      <c r="D19" s="76">
        <f aca="true" t="shared" si="2" ref="D19:Z19">+D10-D18</f>
        <v>-23095167</v>
      </c>
      <c r="E19" s="77">
        <f t="shared" si="2"/>
        <v>-21056833</v>
      </c>
      <c r="F19" s="77">
        <f t="shared" si="2"/>
        <v>43616177</v>
      </c>
      <c r="G19" s="77">
        <f t="shared" si="2"/>
        <v>-9417579</v>
      </c>
      <c r="H19" s="77">
        <f t="shared" si="2"/>
        <v>-8165938</v>
      </c>
      <c r="I19" s="77">
        <f t="shared" si="2"/>
        <v>26032660</v>
      </c>
      <c r="J19" s="77">
        <f t="shared" si="2"/>
        <v>-8626795</v>
      </c>
      <c r="K19" s="77">
        <f t="shared" si="2"/>
        <v>-10882764</v>
      </c>
      <c r="L19" s="77">
        <f t="shared" si="2"/>
        <v>15208689</v>
      </c>
      <c r="M19" s="77">
        <f t="shared" si="2"/>
        <v>-4300870</v>
      </c>
      <c r="N19" s="77">
        <f t="shared" si="2"/>
        <v>-8276176</v>
      </c>
      <c r="O19" s="77">
        <f t="shared" si="2"/>
        <v>-8510996</v>
      </c>
      <c r="P19" s="77">
        <f t="shared" si="2"/>
        <v>4743752</v>
      </c>
      <c r="Q19" s="77">
        <f t="shared" si="2"/>
        <v>-12043420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9688370</v>
      </c>
      <c r="W19" s="77">
        <f>IF(E10=E18,0,W10-W18)</f>
        <v>-17323430</v>
      </c>
      <c r="X19" s="77">
        <f t="shared" si="2"/>
        <v>27011800</v>
      </c>
      <c r="Y19" s="78">
        <f>+IF(W19&lt;&gt;0,(X19/W19)*100,0)</f>
        <v>-155.92639563873897</v>
      </c>
      <c r="Z19" s="79">
        <f t="shared" si="2"/>
        <v>-21056833</v>
      </c>
    </row>
    <row r="20" spans="1:26" ht="12.75">
      <c r="A20" s="58" t="s">
        <v>46</v>
      </c>
      <c r="B20" s="19">
        <v>22575456</v>
      </c>
      <c r="C20" s="19">
        <v>0</v>
      </c>
      <c r="D20" s="59">
        <v>24691350</v>
      </c>
      <c r="E20" s="60">
        <v>25590893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18518517</v>
      </c>
      <c r="X20" s="60">
        <v>-18518517</v>
      </c>
      <c r="Y20" s="61">
        <v>-100</v>
      </c>
      <c r="Z20" s="62">
        <v>25590893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5836816</v>
      </c>
      <c r="C22" s="86">
        <f>SUM(C19:C21)</f>
        <v>0</v>
      </c>
      <c r="D22" s="87">
        <f aca="true" t="shared" si="3" ref="D22:Z22">SUM(D19:D21)</f>
        <v>1596183</v>
      </c>
      <c r="E22" s="88">
        <f t="shared" si="3"/>
        <v>4534060</v>
      </c>
      <c r="F22" s="88">
        <f t="shared" si="3"/>
        <v>43616177</v>
      </c>
      <c r="G22" s="88">
        <f t="shared" si="3"/>
        <v>-9417579</v>
      </c>
      <c r="H22" s="88">
        <f t="shared" si="3"/>
        <v>-8165938</v>
      </c>
      <c r="I22" s="88">
        <f t="shared" si="3"/>
        <v>26032660</v>
      </c>
      <c r="J22" s="88">
        <f t="shared" si="3"/>
        <v>-8626795</v>
      </c>
      <c r="K22" s="88">
        <f t="shared" si="3"/>
        <v>-10882764</v>
      </c>
      <c r="L22" s="88">
        <f t="shared" si="3"/>
        <v>15208689</v>
      </c>
      <c r="M22" s="88">
        <f t="shared" si="3"/>
        <v>-4300870</v>
      </c>
      <c r="N22" s="88">
        <f t="shared" si="3"/>
        <v>-8276176</v>
      </c>
      <c r="O22" s="88">
        <f t="shared" si="3"/>
        <v>-8510996</v>
      </c>
      <c r="P22" s="88">
        <f t="shared" si="3"/>
        <v>4743752</v>
      </c>
      <c r="Q22" s="88">
        <f t="shared" si="3"/>
        <v>-12043420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9688370</v>
      </c>
      <c r="W22" s="88">
        <f t="shared" si="3"/>
        <v>1195087</v>
      </c>
      <c r="X22" s="88">
        <f t="shared" si="3"/>
        <v>8493283</v>
      </c>
      <c r="Y22" s="89">
        <f>+IF(W22&lt;&gt;0,(X22/W22)*100,0)</f>
        <v>710.6832389608455</v>
      </c>
      <c r="Z22" s="90">
        <f t="shared" si="3"/>
        <v>4534060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5836816</v>
      </c>
      <c r="C24" s="75">
        <f>SUM(C22:C23)</f>
        <v>0</v>
      </c>
      <c r="D24" s="76">
        <f aca="true" t="shared" si="4" ref="D24:Z24">SUM(D22:D23)</f>
        <v>1596183</v>
      </c>
      <c r="E24" s="77">
        <f t="shared" si="4"/>
        <v>4534060</v>
      </c>
      <c r="F24" s="77">
        <f t="shared" si="4"/>
        <v>43616177</v>
      </c>
      <c r="G24" s="77">
        <f t="shared" si="4"/>
        <v>-9417579</v>
      </c>
      <c r="H24" s="77">
        <f t="shared" si="4"/>
        <v>-8165938</v>
      </c>
      <c r="I24" s="77">
        <f t="shared" si="4"/>
        <v>26032660</v>
      </c>
      <c r="J24" s="77">
        <f t="shared" si="4"/>
        <v>-8626795</v>
      </c>
      <c r="K24" s="77">
        <f t="shared" si="4"/>
        <v>-10882764</v>
      </c>
      <c r="L24" s="77">
        <f t="shared" si="4"/>
        <v>15208689</v>
      </c>
      <c r="M24" s="77">
        <f t="shared" si="4"/>
        <v>-4300870</v>
      </c>
      <c r="N24" s="77">
        <f t="shared" si="4"/>
        <v>-8276176</v>
      </c>
      <c r="O24" s="77">
        <f t="shared" si="4"/>
        <v>-8510996</v>
      </c>
      <c r="P24" s="77">
        <f t="shared" si="4"/>
        <v>4743752</v>
      </c>
      <c r="Q24" s="77">
        <f t="shared" si="4"/>
        <v>-12043420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9688370</v>
      </c>
      <c r="W24" s="77">
        <f t="shared" si="4"/>
        <v>1195087</v>
      </c>
      <c r="X24" s="77">
        <f t="shared" si="4"/>
        <v>8493283</v>
      </c>
      <c r="Y24" s="78">
        <f>+IF(W24&lt;&gt;0,(X24/W24)*100,0)</f>
        <v>710.6832389608455</v>
      </c>
      <c r="Z24" s="79">
        <f t="shared" si="4"/>
        <v>4534060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23427402</v>
      </c>
      <c r="C27" s="22">
        <v>0</v>
      </c>
      <c r="D27" s="99">
        <v>30401022</v>
      </c>
      <c r="E27" s="100">
        <v>27632296</v>
      </c>
      <c r="F27" s="100">
        <v>481991</v>
      </c>
      <c r="G27" s="100">
        <v>1594292</v>
      </c>
      <c r="H27" s="100">
        <v>815558</v>
      </c>
      <c r="I27" s="100">
        <v>2891841</v>
      </c>
      <c r="J27" s="100">
        <v>1761409</v>
      </c>
      <c r="K27" s="100">
        <v>2162895</v>
      </c>
      <c r="L27" s="100">
        <v>3389523</v>
      </c>
      <c r="M27" s="100">
        <v>7313827</v>
      </c>
      <c r="N27" s="100">
        <v>3180412</v>
      </c>
      <c r="O27" s="100">
        <v>4365554</v>
      </c>
      <c r="P27" s="100">
        <v>3749363</v>
      </c>
      <c r="Q27" s="100">
        <v>11295329</v>
      </c>
      <c r="R27" s="100">
        <v>0</v>
      </c>
      <c r="S27" s="100">
        <v>0</v>
      </c>
      <c r="T27" s="100">
        <v>0</v>
      </c>
      <c r="U27" s="100">
        <v>0</v>
      </c>
      <c r="V27" s="100">
        <v>21500997</v>
      </c>
      <c r="W27" s="100">
        <v>20724222</v>
      </c>
      <c r="X27" s="100">
        <v>776775</v>
      </c>
      <c r="Y27" s="101">
        <v>3.75</v>
      </c>
      <c r="Z27" s="102">
        <v>27632296</v>
      </c>
    </row>
    <row r="28" spans="1:26" ht="12.75">
      <c r="A28" s="103" t="s">
        <v>46</v>
      </c>
      <c r="B28" s="19">
        <v>19475000</v>
      </c>
      <c r="C28" s="19">
        <v>0</v>
      </c>
      <c r="D28" s="59">
        <v>24691350</v>
      </c>
      <c r="E28" s="60">
        <v>25692168</v>
      </c>
      <c r="F28" s="60">
        <v>481991</v>
      </c>
      <c r="G28" s="60">
        <v>1594292</v>
      </c>
      <c r="H28" s="60">
        <v>815558</v>
      </c>
      <c r="I28" s="60">
        <v>2891841</v>
      </c>
      <c r="J28" s="60">
        <v>1612409</v>
      </c>
      <c r="K28" s="60">
        <v>1119351</v>
      </c>
      <c r="L28" s="60">
        <v>3291523</v>
      </c>
      <c r="M28" s="60">
        <v>6023283</v>
      </c>
      <c r="N28" s="60">
        <v>3180412</v>
      </c>
      <c r="O28" s="60">
        <v>3622234</v>
      </c>
      <c r="P28" s="60">
        <v>3533615</v>
      </c>
      <c r="Q28" s="60">
        <v>10336261</v>
      </c>
      <c r="R28" s="60">
        <v>0</v>
      </c>
      <c r="S28" s="60">
        <v>0</v>
      </c>
      <c r="T28" s="60">
        <v>0</v>
      </c>
      <c r="U28" s="60">
        <v>0</v>
      </c>
      <c r="V28" s="60">
        <v>19251385</v>
      </c>
      <c r="W28" s="60">
        <v>19269126</v>
      </c>
      <c r="X28" s="60">
        <v>-17741</v>
      </c>
      <c r="Y28" s="61">
        <v>-0.09</v>
      </c>
      <c r="Z28" s="62">
        <v>25692168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3952402</v>
      </c>
      <c r="C31" s="19">
        <v>0</v>
      </c>
      <c r="D31" s="59">
        <v>5709672</v>
      </c>
      <c r="E31" s="60">
        <v>1940128</v>
      </c>
      <c r="F31" s="60">
        <v>0</v>
      </c>
      <c r="G31" s="60">
        <v>0</v>
      </c>
      <c r="H31" s="60">
        <v>0</v>
      </c>
      <c r="I31" s="60">
        <v>0</v>
      </c>
      <c r="J31" s="60">
        <v>149000</v>
      </c>
      <c r="K31" s="60">
        <v>1043544</v>
      </c>
      <c r="L31" s="60">
        <v>98000</v>
      </c>
      <c r="M31" s="60">
        <v>1290544</v>
      </c>
      <c r="N31" s="60">
        <v>0</v>
      </c>
      <c r="O31" s="60">
        <v>743320</v>
      </c>
      <c r="P31" s="60">
        <v>215748</v>
      </c>
      <c r="Q31" s="60">
        <v>959068</v>
      </c>
      <c r="R31" s="60">
        <v>0</v>
      </c>
      <c r="S31" s="60">
        <v>0</v>
      </c>
      <c r="T31" s="60">
        <v>0</v>
      </c>
      <c r="U31" s="60">
        <v>0</v>
      </c>
      <c r="V31" s="60">
        <v>2249612</v>
      </c>
      <c r="W31" s="60">
        <v>1455096</v>
      </c>
      <c r="X31" s="60">
        <v>794516</v>
      </c>
      <c r="Y31" s="61">
        <v>54.6</v>
      </c>
      <c r="Z31" s="62">
        <v>1940128</v>
      </c>
    </row>
    <row r="32" spans="1:26" ht="12.75">
      <c r="A32" s="70" t="s">
        <v>54</v>
      </c>
      <c r="B32" s="22">
        <f>SUM(B28:B31)</f>
        <v>23427402</v>
      </c>
      <c r="C32" s="22">
        <f>SUM(C28:C31)</f>
        <v>0</v>
      </c>
      <c r="D32" s="99">
        <f aca="true" t="shared" si="5" ref="D32:Z32">SUM(D28:D31)</f>
        <v>30401022</v>
      </c>
      <c r="E32" s="100">
        <f t="shared" si="5"/>
        <v>27632296</v>
      </c>
      <c r="F32" s="100">
        <f t="shared" si="5"/>
        <v>481991</v>
      </c>
      <c r="G32" s="100">
        <f t="shared" si="5"/>
        <v>1594292</v>
      </c>
      <c r="H32" s="100">
        <f t="shared" si="5"/>
        <v>815558</v>
      </c>
      <c r="I32" s="100">
        <f t="shared" si="5"/>
        <v>2891841</v>
      </c>
      <c r="J32" s="100">
        <f t="shared" si="5"/>
        <v>1761409</v>
      </c>
      <c r="K32" s="100">
        <f t="shared" si="5"/>
        <v>2162895</v>
      </c>
      <c r="L32" s="100">
        <f t="shared" si="5"/>
        <v>3389523</v>
      </c>
      <c r="M32" s="100">
        <f t="shared" si="5"/>
        <v>7313827</v>
      </c>
      <c r="N32" s="100">
        <f t="shared" si="5"/>
        <v>3180412</v>
      </c>
      <c r="O32" s="100">
        <f t="shared" si="5"/>
        <v>4365554</v>
      </c>
      <c r="P32" s="100">
        <f t="shared" si="5"/>
        <v>3749363</v>
      </c>
      <c r="Q32" s="100">
        <f t="shared" si="5"/>
        <v>11295329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21500997</v>
      </c>
      <c r="W32" s="100">
        <f t="shared" si="5"/>
        <v>20724222</v>
      </c>
      <c r="X32" s="100">
        <f t="shared" si="5"/>
        <v>776775</v>
      </c>
      <c r="Y32" s="101">
        <f>+IF(W32&lt;&gt;0,(X32/W32)*100,0)</f>
        <v>3.7481503527611313</v>
      </c>
      <c r="Z32" s="102">
        <f t="shared" si="5"/>
        <v>27632296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38458957</v>
      </c>
      <c r="C35" s="19">
        <v>0</v>
      </c>
      <c r="D35" s="59">
        <v>34392767</v>
      </c>
      <c r="E35" s="60">
        <v>6861301</v>
      </c>
      <c r="F35" s="60">
        <v>134303725</v>
      </c>
      <c r="G35" s="60">
        <v>123567144</v>
      </c>
      <c r="H35" s="60">
        <v>115718646</v>
      </c>
      <c r="I35" s="60">
        <v>115718646</v>
      </c>
      <c r="J35" s="60">
        <v>51481391</v>
      </c>
      <c r="K35" s="60">
        <v>51481391</v>
      </c>
      <c r="L35" s="60">
        <v>55620102</v>
      </c>
      <c r="M35" s="60">
        <v>55620102</v>
      </c>
      <c r="N35" s="60">
        <v>48097040</v>
      </c>
      <c r="O35" s="60">
        <v>38979010</v>
      </c>
      <c r="P35" s="60">
        <v>63390430</v>
      </c>
      <c r="Q35" s="60">
        <v>63390430</v>
      </c>
      <c r="R35" s="60">
        <v>0</v>
      </c>
      <c r="S35" s="60">
        <v>0</v>
      </c>
      <c r="T35" s="60">
        <v>0</v>
      </c>
      <c r="U35" s="60">
        <v>0</v>
      </c>
      <c r="V35" s="60">
        <v>63390430</v>
      </c>
      <c r="W35" s="60">
        <v>5145976</v>
      </c>
      <c r="X35" s="60">
        <v>58244454</v>
      </c>
      <c r="Y35" s="61">
        <v>1131.84</v>
      </c>
      <c r="Z35" s="62">
        <v>6861301</v>
      </c>
    </row>
    <row r="36" spans="1:26" ht="12.75">
      <c r="A36" s="58" t="s">
        <v>57</v>
      </c>
      <c r="B36" s="19">
        <v>195363152</v>
      </c>
      <c r="C36" s="19">
        <v>0</v>
      </c>
      <c r="D36" s="59">
        <v>232334029</v>
      </c>
      <c r="E36" s="60">
        <v>27632295</v>
      </c>
      <c r="F36" s="60">
        <v>198380889</v>
      </c>
      <c r="G36" s="60">
        <v>199004907</v>
      </c>
      <c r="H36" s="60">
        <v>199720442</v>
      </c>
      <c r="I36" s="60">
        <v>199720442</v>
      </c>
      <c r="J36" s="60">
        <v>199365752</v>
      </c>
      <c r="K36" s="60">
        <v>199365752</v>
      </c>
      <c r="L36" s="60">
        <v>204397043</v>
      </c>
      <c r="M36" s="60">
        <v>204397043</v>
      </c>
      <c r="N36" s="60">
        <v>207042553</v>
      </c>
      <c r="O36" s="60">
        <v>189975350</v>
      </c>
      <c r="P36" s="60">
        <v>193643773</v>
      </c>
      <c r="Q36" s="60">
        <v>193643773</v>
      </c>
      <c r="R36" s="60">
        <v>0</v>
      </c>
      <c r="S36" s="60">
        <v>0</v>
      </c>
      <c r="T36" s="60">
        <v>0</v>
      </c>
      <c r="U36" s="60">
        <v>0</v>
      </c>
      <c r="V36" s="60">
        <v>193643773</v>
      </c>
      <c r="W36" s="60">
        <v>20724221</v>
      </c>
      <c r="X36" s="60">
        <v>172919552</v>
      </c>
      <c r="Y36" s="61">
        <v>834.38</v>
      </c>
      <c r="Z36" s="62">
        <v>27632295</v>
      </c>
    </row>
    <row r="37" spans="1:26" ht="12.75">
      <c r="A37" s="58" t="s">
        <v>58</v>
      </c>
      <c r="B37" s="19">
        <v>31333671</v>
      </c>
      <c r="C37" s="19">
        <v>0</v>
      </c>
      <c r="D37" s="59">
        <v>34660768</v>
      </c>
      <c r="E37" s="60">
        <v>29959538</v>
      </c>
      <c r="F37" s="60">
        <v>90805497</v>
      </c>
      <c r="G37" s="60">
        <v>88635332</v>
      </c>
      <c r="H37" s="60">
        <v>89668306</v>
      </c>
      <c r="I37" s="60">
        <v>89668306</v>
      </c>
      <c r="J37" s="60">
        <v>33163069</v>
      </c>
      <c r="K37" s="60">
        <v>33163069</v>
      </c>
      <c r="L37" s="60">
        <v>36199801</v>
      </c>
      <c r="M37" s="60">
        <v>36199801</v>
      </c>
      <c r="N37" s="60">
        <v>38570250</v>
      </c>
      <c r="O37" s="60">
        <v>41825399</v>
      </c>
      <c r="P37" s="60">
        <v>54065417</v>
      </c>
      <c r="Q37" s="60">
        <v>54065417</v>
      </c>
      <c r="R37" s="60">
        <v>0</v>
      </c>
      <c r="S37" s="60">
        <v>0</v>
      </c>
      <c r="T37" s="60">
        <v>0</v>
      </c>
      <c r="U37" s="60">
        <v>0</v>
      </c>
      <c r="V37" s="60">
        <v>54065417</v>
      </c>
      <c r="W37" s="60">
        <v>22469654</v>
      </c>
      <c r="X37" s="60">
        <v>31595763</v>
      </c>
      <c r="Y37" s="61">
        <v>140.62</v>
      </c>
      <c r="Z37" s="62">
        <v>29959538</v>
      </c>
    </row>
    <row r="38" spans="1:26" ht="12.75">
      <c r="A38" s="58" t="s">
        <v>59</v>
      </c>
      <c r="B38" s="19">
        <v>3190987</v>
      </c>
      <c r="C38" s="19">
        <v>0</v>
      </c>
      <c r="D38" s="59">
        <v>9868492</v>
      </c>
      <c r="E38" s="60">
        <v>0</v>
      </c>
      <c r="F38" s="60">
        <v>3881812</v>
      </c>
      <c r="G38" s="60">
        <v>3881812</v>
      </c>
      <c r="H38" s="60">
        <v>3881812</v>
      </c>
      <c r="I38" s="60">
        <v>3881812</v>
      </c>
      <c r="J38" s="60">
        <v>3881812</v>
      </c>
      <c r="K38" s="60">
        <v>3881812</v>
      </c>
      <c r="L38" s="60">
        <v>3190987</v>
      </c>
      <c r="M38" s="60">
        <v>3190987</v>
      </c>
      <c r="N38" s="60">
        <v>3190987</v>
      </c>
      <c r="O38" s="60">
        <v>3190987</v>
      </c>
      <c r="P38" s="60">
        <v>3190987</v>
      </c>
      <c r="Q38" s="60">
        <v>3190987</v>
      </c>
      <c r="R38" s="60">
        <v>0</v>
      </c>
      <c r="S38" s="60">
        <v>0</v>
      </c>
      <c r="T38" s="60">
        <v>0</v>
      </c>
      <c r="U38" s="60">
        <v>0</v>
      </c>
      <c r="V38" s="60">
        <v>3190987</v>
      </c>
      <c r="W38" s="60"/>
      <c r="X38" s="60">
        <v>3190987</v>
      </c>
      <c r="Y38" s="61">
        <v>0</v>
      </c>
      <c r="Z38" s="62">
        <v>0</v>
      </c>
    </row>
    <row r="39" spans="1:26" ht="12.75">
      <c r="A39" s="58" t="s">
        <v>60</v>
      </c>
      <c r="B39" s="19">
        <v>199297451</v>
      </c>
      <c r="C39" s="19">
        <v>0</v>
      </c>
      <c r="D39" s="59">
        <v>222197536</v>
      </c>
      <c r="E39" s="60">
        <v>4534058</v>
      </c>
      <c r="F39" s="60">
        <v>237997306</v>
      </c>
      <c r="G39" s="60">
        <v>230054908</v>
      </c>
      <c r="H39" s="60">
        <v>221888972</v>
      </c>
      <c r="I39" s="60">
        <v>221888972</v>
      </c>
      <c r="J39" s="60">
        <v>213802261</v>
      </c>
      <c r="K39" s="60">
        <v>213802261</v>
      </c>
      <c r="L39" s="60">
        <v>220626356</v>
      </c>
      <c r="M39" s="60">
        <v>220626356</v>
      </c>
      <c r="N39" s="60">
        <v>213378357</v>
      </c>
      <c r="O39" s="60">
        <v>183937973</v>
      </c>
      <c r="P39" s="60">
        <v>199777797</v>
      </c>
      <c r="Q39" s="60">
        <v>199777797</v>
      </c>
      <c r="R39" s="60">
        <v>0</v>
      </c>
      <c r="S39" s="60">
        <v>0</v>
      </c>
      <c r="T39" s="60">
        <v>0</v>
      </c>
      <c r="U39" s="60">
        <v>0</v>
      </c>
      <c r="V39" s="60">
        <v>199777797</v>
      </c>
      <c r="W39" s="60">
        <v>3400544</v>
      </c>
      <c r="X39" s="60">
        <v>196377253</v>
      </c>
      <c r="Y39" s="61">
        <v>5774.88</v>
      </c>
      <c r="Z39" s="62">
        <v>4534058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28447284</v>
      </c>
      <c r="C42" s="19">
        <v>0</v>
      </c>
      <c r="D42" s="59">
        <v>29790765</v>
      </c>
      <c r="E42" s="60">
        <v>-118394874</v>
      </c>
      <c r="F42" s="60">
        <v>24929761</v>
      </c>
      <c r="G42" s="60">
        <v>-11079427</v>
      </c>
      <c r="H42" s="60">
        <v>-7779588</v>
      </c>
      <c r="I42" s="60">
        <v>6070746</v>
      </c>
      <c r="J42" s="60">
        <v>-239362</v>
      </c>
      <c r="K42" s="60">
        <v>-654722</v>
      </c>
      <c r="L42" s="60">
        <v>9608883</v>
      </c>
      <c r="M42" s="60">
        <v>8714799</v>
      </c>
      <c r="N42" s="60">
        <v>-5210949</v>
      </c>
      <c r="O42" s="60">
        <v>1604311</v>
      </c>
      <c r="P42" s="60">
        <v>37185282</v>
      </c>
      <c r="Q42" s="60">
        <v>33578644</v>
      </c>
      <c r="R42" s="60">
        <v>0</v>
      </c>
      <c r="S42" s="60">
        <v>0</v>
      </c>
      <c r="T42" s="60">
        <v>0</v>
      </c>
      <c r="U42" s="60">
        <v>0</v>
      </c>
      <c r="V42" s="60">
        <v>48364189</v>
      </c>
      <c r="W42" s="60">
        <v>-59197437</v>
      </c>
      <c r="X42" s="60">
        <v>107561626</v>
      </c>
      <c r="Y42" s="61">
        <v>-181.7</v>
      </c>
      <c r="Z42" s="62">
        <v>-118394874</v>
      </c>
    </row>
    <row r="43" spans="1:26" ht="12.75">
      <c r="A43" s="58" t="s">
        <v>63</v>
      </c>
      <c r="B43" s="19">
        <v>-23033260</v>
      </c>
      <c r="C43" s="19">
        <v>0</v>
      </c>
      <c r="D43" s="59">
        <v>-30028617</v>
      </c>
      <c r="E43" s="60">
        <v>0</v>
      </c>
      <c r="F43" s="60">
        <v>-1019921</v>
      </c>
      <c r="G43" s="60">
        <v>-1359282</v>
      </c>
      <c r="H43" s="60">
        <v>-1019336</v>
      </c>
      <c r="I43" s="60">
        <v>-3398539</v>
      </c>
      <c r="J43" s="60">
        <v>-1071103</v>
      </c>
      <c r="K43" s="60">
        <v>-1933831</v>
      </c>
      <c r="L43" s="60">
        <v>-823466</v>
      </c>
      <c r="M43" s="60">
        <v>-3828400</v>
      </c>
      <c r="N43" s="60">
        <v>-2309526</v>
      </c>
      <c r="O43" s="60">
        <v>-3856301</v>
      </c>
      <c r="P43" s="60">
        <v>-3078894</v>
      </c>
      <c r="Q43" s="60">
        <v>-9244721</v>
      </c>
      <c r="R43" s="60">
        <v>0</v>
      </c>
      <c r="S43" s="60">
        <v>0</v>
      </c>
      <c r="T43" s="60">
        <v>0</v>
      </c>
      <c r="U43" s="60">
        <v>0</v>
      </c>
      <c r="V43" s="60">
        <v>-16471660</v>
      </c>
      <c r="W43" s="60"/>
      <c r="X43" s="60">
        <v>-16471660</v>
      </c>
      <c r="Y43" s="61">
        <v>0</v>
      </c>
      <c r="Z43" s="62">
        <v>0</v>
      </c>
    </row>
    <row r="44" spans="1:26" ht="12.75">
      <c r="A44" s="58" t="s">
        <v>64</v>
      </c>
      <c r="B44" s="19">
        <v>-5348191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1265817</v>
      </c>
      <c r="C45" s="22">
        <v>0</v>
      </c>
      <c r="D45" s="99">
        <v>962955</v>
      </c>
      <c r="E45" s="100">
        <v>-118394874</v>
      </c>
      <c r="F45" s="100">
        <v>25110647</v>
      </c>
      <c r="G45" s="100">
        <v>12671938</v>
      </c>
      <c r="H45" s="100">
        <v>3873014</v>
      </c>
      <c r="I45" s="100">
        <v>3873014</v>
      </c>
      <c r="J45" s="100">
        <v>2562549</v>
      </c>
      <c r="K45" s="100">
        <v>-26004</v>
      </c>
      <c r="L45" s="100">
        <v>8759413</v>
      </c>
      <c r="M45" s="100">
        <v>8759413</v>
      </c>
      <c r="N45" s="100">
        <v>1238938</v>
      </c>
      <c r="O45" s="100">
        <v>-1013052</v>
      </c>
      <c r="P45" s="100">
        <v>33093336</v>
      </c>
      <c r="Q45" s="100">
        <v>33093336</v>
      </c>
      <c r="R45" s="100">
        <v>0</v>
      </c>
      <c r="S45" s="100">
        <v>0</v>
      </c>
      <c r="T45" s="100">
        <v>0</v>
      </c>
      <c r="U45" s="100">
        <v>0</v>
      </c>
      <c r="V45" s="100">
        <v>33093336</v>
      </c>
      <c r="W45" s="100">
        <v>-59197437</v>
      </c>
      <c r="X45" s="100">
        <v>92290773</v>
      </c>
      <c r="Y45" s="101">
        <v>-155.9</v>
      </c>
      <c r="Z45" s="102">
        <v>-118394874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-2220909</v>
      </c>
      <c r="C49" s="52">
        <v>0</v>
      </c>
      <c r="D49" s="129">
        <v>-154173</v>
      </c>
      <c r="E49" s="54">
        <v>616972</v>
      </c>
      <c r="F49" s="54">
        <v>0</v>
      </c>
      <c r="G49" s="54">
        <v>0</v>
      </c>
      <c r="H49" s="54">
        <v>0</v>
      </c>
      <c r="I49" s="54">
        <v>-7041</v>
      </c>
      <c r="J49" s="54">
        <v>0</v>
      </c>
      <c r="K49" s="54">
        <v>0</v>
      </c>
      <c r="L49" s="54">
        <v>0</v>
      </c>
      <c r="M49" s="54">
        <v>582823</v>
      </c>
      <c r="N49" s="54">
        <v>0</v>
      </c>
      <c r="O49" s="54">
        <v>0</v>
      </c>
      <c r="P49" s="54">
        <v>0</v>
      </c>
      <c r="Q49" s="54">
        <v>520063</v>
      </c>
      <c r="R49" s="54">
        <v>0</v>
      </c>
      <c r="S49" s="54">
        <v>0</v>
      </c>
      <c r="T49" s="54">
        <v>0</v>
      </c>
      <c r="U49" s="54">
        <v>0</v>
      </c>
      <c r="V49" s="54">
        <v>14314089</v>
      </c>
      <c r="W49" s="54">
        <v>20853861</v>
      </c>
      <c r="X49" s="54">
        <v>34505685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810779</v>
      </c>
      <c r="C51" s="52">
        <v>0</v>
      </c>
      <c r="D51" s="129">
        <v>7749</v>
      </c>
      <c r="E51" s="54">
        <v>-3499</v>
      </c>
      <c r="F51" s="54">
        <v>0</v>
      </c>
      <c r="G51" s="54">
        <v>0</v>
      </c>
      <c r="H51" s="54">
        <v>0</v>
      </c>
      <c r="I51" s="54">
        <v>1241</v>
      </c>
      <c r="J51" s="54">
        <v>0</v>
      </c>
      <c r="K51" s="54">
        <v>0</v>
      </c>
      <c r="L51" s="54">
        <v>0</v>
      </c>
      <c r="M51" s="54">
        <v>-268425</v>
      </c>
      <c r="N51" s="54">
        <v>0</v>
      </c>
      <c r="O51" s="54">
        <v>0</v>
      </c>
      <c r="P51" s="54">
        <v>0</v>
      </c>
      <c r="Q51" s="54">
        <v>268393</v>
      </c>
      <c r="R51" s="54">
        <v>0</v>
      </c>
      <c r="S51" s="54">
        <v>0</v>
      </c>
      <c r="T51" s="54">
        <v>0</v>
      </c>
      <c r="U51" s="54">
        <v>0</v>
      </c>
      <c r="V51" s="54">
        <v>1700766</v>
      </c>
      <c r="W51" s="54">
        <v>28</v>
      </c>
      <c r="X51" s="54">
        <v>2517032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123.88746374997177</v>
      </c>
      <c r="E58" s="7">
        <f t="shared" si="6"/>
        <v>0</v>
      </c>
      <c r="F58" s="7">
        <f t="shared" si="6"/>
        <v>4.903249777406555</v>
      </c>
      <c r="G58" s="7">
        <f t="shared" si="6"/>
        <v>189.5271810550594</v>
      </c>
      <c r="H58" s="7">
        <f t="shared" si="6"/>
        <v>639.3881152511186</v>
      </c>
      <c r="I58" s="7">
        <f t="shared" si="6"/>
        <v>24.04535023145562</v>
      </c>
      <c r="J58" s="7">
        <f t="shared" si="6"/>
        <v>639.2044004242239</v>
      </c>
      <c r="K58" s="7">
        <f t="shared" si="6"/>
        <v>405.5209419040036</v>
      </c>
      <c r="L58" s="7">
        <f t="shared" si="6"/>
        <v>100.87375101473684</v>
      </c>
      <c r="M58" s="7">
        <f t="shared" si="6"/>
        <v>379.4630233035157</v>
      </c>
      <c r="N58" s="7">
        <f t="shared" si="6"/>
        <v>168.27805867570922</v>
      </c>
      <c r="O58" s="7">
        <f t="shared" si="6"/>
        <v>1806.9961107528616</v>
      </c>
      <c r="P58" s="7">
        <f t="shared" si="6"/>
        <v>2059.171849603858</v>
      </c>
      <c r="Q58" s="7">
        <f t="shared" si="6"/>
        <v>1094.8357900211038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123.4641297906808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70.04832009493451</v>
      </c>
      <c r="E59" s="10">
        <f t="shared" si="7"/>
        <v>0</v>
      </c>
      <c r="F59" s="10">
        <f t="shared" si="7"/>
        <v>4.642228517971705</v>
      </c>
      <c r="G59" s="10">
        <f t="shared" si="7"/>
        <v>209.904940506984</v>
      </c>
      <c r="H59" s="10">
        <f t="shared" si="7"/>
        <v>1143.56479814902</v>
      </c>
      <c r="I59" s="10">
        <f t="shared" si="7"/>
        <v>23.71386895623948</v>
      </c>
      <c r="J59" s="10">
        <f t="shared" si="7"/>
        <v>1623.833632263462</v>
      </c>
      <c r="K59" s="10">
        <f t="shared" si="7"/>
        <v>962.4773196652089</v>
      </c>
      <c r="L59" s="10">
        <f t="shared" si="7"/>
        <v>269.2934923180384</v>
      </c>
      <c r="M59" s="10">
        <f t="shared" si="7"/>
        <v>962.3121509646984</v>
      </c>
      <c r="N59" s="10">
        <f t="shared" si="7"/>
        <v>430.79374848165844</v>
      </c>
      <c r="O59" s="10">
        <f t="shared" si="7"/>
        <v>2312.921560829882</v>
      </c>
      <c r="P59" s="10">
        <f t="shared" si="7"/>
        <v>2360.3194697673352</v>
      </c>
      <c r="Q59" s="10">
        <f t="shared" si="7"/>
        <v>1781.2683754294123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136.03032838372354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59.99949812214034</v>
      </c>
      <c r="E60" s="13">
        <f t="shared" si="7"/>
        <v>0</v>
      </c>
      <c r="F60" s="13">
        <f t="shared" si="7"/>
        <v>116.74162604183047</v>
      </c>
      <c r="G60" s="13">
        <f t="shared" si="7"/>
        <v>90.41673219059601</v>
      </c>
      <c r="H60" s="13">
        <f t="shared" si="7"/>
        <v>151.9132598035691</v>
      </c>
      <c r="I60" s="13">
        <f t="shared" si="7"/>
        <v>120.66530772007056</v>
      </c>
      <c r="J60" s="13">
        <f t="shared" si="7"/>
        <v>114.01118423085241</v>
      </c>
      <c r="K60" s="13">
        <f t="shared" si="7"/>
        <v>68.42646612484403</v>
      </c>
      <c r="L60" s="13">
        <f t="shared" si="7"/>
        <v>51.428881381148685</v>
      </c>
      <c r="M60" s="13">
        <f t="shared" si="7"/>
        <v>78.2590710944709</v>
      </c>
      <c r="N60" s="13">
        <f t="shared" si="7"/>
        <v>92.28218082633357</v>
      </c>
      <c r="O60" s="13">
        <f t="shared" si="7"/>
        <v>30.883864337101745</v>
      </c>
      <c r="P60" s="13">
        <f t="shared" si="7"/>
        <v>12.683124493485442</v>
      </c>
      <c r="Q60" s="13">
        <f t="shared" si="7"/>
        <v>45.367221680801215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81.7130898745233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59.99949812214034</v>
      </c>
      <c r="E64" s="13">
        <f t="shared" si="7"/>
        <v>0</v>
      </c>
      <c r="F64" s="13">
        <f t="shared" si="7"/>
        <v>116.74162604183047</v>
      </c>
      <c r="G64" s="13">
        <f t="shared" si="7"/>
        <v>90.41673219059601</v>
      </c>
      <c r="H64" s="13">
        <f t="shared" si="7"/>
        <v>151.9132598035691</v>
      </c>
      <c r="I64" s="13">
        <f t="shared" si="7"/>
        <v>120.66530772007056</v>
      </c>
      <c r="J64" s="13">
        <f t="shared" si="7"/>
        <v>114.01118423085241</v>
      </c>
      <c r="K64" s="13">
        <f t="shared" si="7"/>
        <v>68.42646612484403</v>
      </c>
      <c r="L64" s="13">
        <f t="shared" si="7"/>
        <v>51.428881381148685</v>
      </c>
      <c r="M64" s="13">
        <f t="shared" si="7"/>
        <v>78.2590710944709</v>
      </c>
      <c r="N64" s="13">
        <f t="shared" si="7"/>
        <v>92.28218082633357</v>
      </c>
      <c r="O64" s="13">
        <f t="shared" si="7"/>
        <v>30.883864337101745</v>
      </c>
      <c r="P64" s="13">
        <f t="shared" si="7"/>
        <v>12.683124493485442</v>
      </c>
      <c r="Q64" s="13">
        <f t="shared" si="7"/>
        <v>45.367221680801215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81.7130898745233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439.42456400321095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30184101</v>
      </c>
      <c r="C67" s="24"/>
      <c r="D67" s="25">
        <v>28164116</v>
      </c>
      <c r="E67" s="26">
        <v>34525890</v>
      </c>
      <c r="F67" s="26">
        <v>22441137</v>
      </c>
      <c r="G67" s="26">
        <v>372870</v>
      </c>
      <c r="H67" s="26">
        <v>597825</v>
      </c>
      <c r="I67" s="26">
        <v>23411832</v>
      </c>
      <c r="J67" s="26">
        <v>834465</v>
      </c>
      <c r="K67" s="26">
        <v>861574</v>
      </c>
      <c r="L67" s="26">
        <v>858597</v>
      </c>
      <c r="M67" s="26">
        <v>2554636</v>
      </c>
      <c r="N67" s="26">
        <v>825725</v>
      </c>
      <c r="O67" s="26">
        <v>396992</v>
      </c>
      <c r="P67" s="26">
        <v>500199</v>
      </c>
      <c r="Q67" s="26">
        <v>1722916</v>
      </c>
      <c r="R67" s="26"/>
      <c r="S67" s="26"/>
      <c r="T67" s="26"/>
      <c r="U67" s="26"/>
      <c r="V67" s="26">
        <v>27689384</v>
      </c>
      <c r="W67" s="26">
        <v>17800818</v>
      </c>
      <c r="X67" s="26"/>
      <c r="Y67" s="25"/>
      <c r="Z67" s="27">
        <v>34525890</v>
      </c>
    </row>
    <row r="68" spans="1:26" ht="12.75" hidden="1">
      <c r="A68" s="37" t="s">
        <v>31</v>
      </c>
      <c r="B68" s="19">
        <v>25753131</v>
      </c>
      <c r="C68" s="19"/>
      <c r="D68" s="20">
        <v>23322181</v>
      </c>
      <c r="E68" s="21">
        <v>29683955</v>
      </c>
      <c r="F68" s="21">
        <v>22103802</v>
      </c>
      <c r="G68" s="21">
        <v>309280</v>
      </c>
      <c r="H68" s="21">
        <v>325017</v>
      </c>
      <c r="I68" s="21">
        <v>22738099</v>
      </c>
      <c r="J68" s="21">
        <v>323933</v>
      </c>
      <c r="K68" s="21">
        <v>358791</v>
      </c>
      <c r="L68" s="21">
        <v>309296</v>
      </c>
      <c r="M68" s="21">
        <v>992020</v>
      </c>
      <c r="N68" s="21">
        <v>308725</v>
      </c>
      <c r="O68" s="21">
        <v>309297</v>
      </c>
      <c r="P68" s="21">
        <v>436035</v>
      </c>
      <c r="Q68" s="21">
        <v>1054057</v>
      </c>
      <c r="R68" s="21"/>
      <c r="S68" s="21"/>
      <c r="T68" s="21"/>
      <c r="U68" s="21"/>
      <c r="V68" s="21">
        <v>24784176</v>
      </c>
      <c r="W68" s="21">
        <v>14169363</v>
      </c>
      <c r="X68" s="21"/>
      <c r="Y68" s="20"/>
      <c r="Z68" s="23">
        <v>29683955</v>
      </c>
    </row>
    <row r="69" spans="1:26" ht="12.75" hidden="1">
      <c r="A69" s="38" t="s">
        <v>32</v>
      </c>
      <c r="B69" s="19">
        <v>653355</v>
      </c>
      <c r="C69" s="19"/>
      <c r="D69" s="20">
        <v>717306</v>
      </c>
      <c r="E69" s="21">
        <v>717306</v>
      </c>
      <c r="F69" s="21">
        <v>63590</v>
      </c>
      <c r="G69" s="21">
        <v>63590</v>
      </c>
      <c r="H69" s="21">
        <v>69541</v>
      </c>
      <c r="I69" s="21">
        <v>196721</v>
      </c>
      <c r="J69" s="21">
        <v>64734</v>
      </c>
      <c r="K69" s="21">
        <v>59306</v>
      </c>
      <c r="L69" s="21">
        <v>64526</v>
      </c>
      <c r="M69" s="21">
        <v>188566</v>
      </c>
      <c r="N69" s="21">
        <v>64526</v>
      </c>
      <c r="O69" s="21">
        <v>64218</v>
      </c>
      <c r="P69" s="21">
        <v>64164</v>
      </c>
      <c r="Q69" s="21">
        <v>192908</v>
      </c>
      <c r="R69" s="21"/>
      <c r="S69" s="21"/>
      <c r="T69" s="21"/>
      <c r="U69" s="21"/>
      <c r="V69" s="21">
        <v>578195</v>
      </c>
      <c r="W69" s="21">
        <v>537984</v>
      </c>
      <c r="X69" s="21"/>
      <c r="Y69" s="20"/>
      <c r="Z69" s="23">
        <v>717306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653355</v>
      </c>
      <c r="C73" s="19"/>
      <c r="D73" s="20">
        <v>717306</v>
      </c>
      <c r="E73" s="21">
        <v>717306</v>
      </c>
      <c r="F73" s="21">
        <v>63590</v>
      </c>
      <c r="G73" s="21">
        <v>63590</v>
      </c>
      <c r="H73" s="21">
        <v>69541</v>
      </c>
      <c r="I73" s="21">
        <v>196721</v>
      </c>
      <c r="J73" s="21">
        <v>64734</v>
      </c>
      <c r="K73" s="21">
        <v>59306</v>
      </c>
      <c r="L73" s="21">
        <v>64526</v>
      </c>
      <c r="M73" s="21">
        <v>188566</v>
      </c>
      <c r="N73" s="21">
        <v>64526</v>
      </c>
      <c r="O73" s="21">
        <v>64218</v>
      </c>
      <c r="P73" s="21">
        <v>64164</v>
      </c>
      <c r="Q73" s="21">
        <v>192908</v>
      </c>
      <c r="R73" s="21"/>
      <c r="S73" s="21"/>
      <c r="T73" s="21"/>
      <c r="U73" s="21"/>
      <c r="V73" s="21">
        <v>578195</v>
      </c>
      <c r="W73" s="21">
        <v>537984</v>
      </c>
      <c r="X73" s="21"/>
      <c r="Y73" s="20"/>
      <c r="Z73" s="23">
        <v>717306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3777615</v>
      </c>
      <c r="C75" s="28"/>
      <c r="D75" s="29">
        <v>4124629</v>
      </c>
      <c r="E75" s="30">
        <v>4124629</v>
      </c>
      <c r="F75" s="30">
        <v>273745</v>
      </c>
      <c r="G75" s="30"/>
      <c r="H75" s="30">
        <v>203267</v>
      </c>
      <c r="I75" s="30">
        <v>477012</v>
      </c>
      <c r="J75" s="30">
        <v>445798</v>
      </c>
      <c r="K75" s="30">
        <v>443477</v>
      </c>
      <c r="L75" s="30">
        <v>484775</v>
      </c>
      <c r="M75" s="30">
        <v>1374050</v>
      </c>
      <c r="N75" s="30">
        <v>452474</v>
      </c>
      <c r="O75" s="30">
        <v>23477</v>
      </c>
      <c r="P75" s="30"/>
      <c r="Q75" s="30">
        <v>475951</v>
      </c>
      <c r="R75" s="30"/>
      <c r="S75" s="30"/>
      <c r="T75" s="30"/>
      <c r="U75" s="30"/>
      <c r="V75" s="30">
        <v>2327013</v>
      </c>
      <c r="W75" s="30">
        <v>3093471</v>
      </c>
      <c r="X75" s="30"/>
      <c r="Y75" s="29"/>
      <c r="Z75" s="31">
        <v>4124629</v>
      </c>
    </row>
    <row r="76" spans="1:26" ht="12.75" hidden="1">
      <c r="A76" s="42" t="s">
        <v>287</v>
      </c>
      <c r="B76" s="32"/>
      <c r="C76" s="32"/>
      <c r="D76" s="33">
        <v>34891809</v>
      </c>
      <c r="E76" s="34"/>
      <c r="F76" s="34">
        <v>1100345</v>
      </c>
      <c r="G76" s="34">
        <v>706690</v>
      </c>
      <c r="H76" s="34">
        <v>3822422</v>
      </c>
      <c r="I76" s="34">
        <v>5629457</v>
      </c>
      <c r="J76" s="34">
        <v>5333937</v>
      </c>
      <c r="K76" s="34">
        <v>3493863</v>
      </c>
      <c r="L76" s="34">
        <v>866099</v>
      </c>
      <c r="M76" s="34">
        <v>9693899</v>
      </c>
      <c r="N76" s="34">
        <v>1389514</v>
      </c>
      <c r="O76" s="34">
        <v>7173630</v>
      </c>
      <c r="P76" s="34">
        <v>10299957</v>
      </c>
      <c r="Q76" s="34">
        <v>18863101</v>
      </c>
      <c r="R76" s="34"/>
      <c r="S76" s="34"/>
      <c r="T76" s="34"/>
      <c r="U76" s="34"/>
      <c r="V76" s="34">
        <v>34186457</v>
      </c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>
        <v>16336796</v>
      </c>
      <c r="E77" s="21"/>
      <c r="F77" s="21">
        <v>1026109</v>
      </c>
      <c r="G77" s="21">
        <v>649194</v>
      </c>
      <c r="H77" s="21">
        <v>3716780</v>
      </c>
      <c r="I77" s="21">
        <v>5392083</v>
      </c>
      <c r="J77" s="21">
        <v>5260133</v>
      </c>
      <c r="K77" s="21">
        <v>3453282</v>
      </c>
      <c r="L77" s="21">
        <v>832914</v>
      </c>
      <c r="M77" s="21">
        <v>9546329</v>
      </c>
      <c r="N77" s="21">
        <v>1329968</v>
      </c>
      <c r="O77" s="21">
        <v>7153797</v>
      </c>
      <c r="P77" s="21">
        <v>10291819</v>
      </c>
      <c r="Q77" s="21">
        <v>18775584</v>
      </c>
      <c r="R77" s="21"/>
      <c r="S77" s="21"/>
      <c r="T77" s="21"/>
      <c r="U77" s="21"/>
      <c r="V77" s="21">
        <v>33713996</v>
      </c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430380</v>
      </c>
      <c r="E78" s="21"/>
      <c r="F78" s="21">
        <v>74236</v>
      </c>
      <c r="G78" s="21">
        <v>57496</v>
      </c>
      <c r="H78" s="21">
        <v>105642</v>
      </c>
      <c r="I78" s="21">
        <v>237374</v>
      </c>
      <c r="J78" s="21">
        <v>73804</v>
      </c>
      <c r="K78" s="21">
        <v>40581</v>
      </c>
      <c r="L78" s="21">
        <v>33185</v>
      </c>
      <c r="M78" s="21">
        <v>147570</v>
      </c>
      <c r="N78" s="21">
        <v>59546</v>
      </c>
      <c r="O78" s="21">
        <v>19833</v>
      </c>
      <c r="P78" s="21">
        <v>8138</v>
      </c>
      <c r="Q78" s="21">
        <v>87517</v>
      </c>
      <c r="R78" s="21"/>
      <c r="S78" s="21"/>
      <c r="T78" s="21"/>
      <c r="U78" s="21"/>
      <c r="V78" s="21">
        <v>472461</v>
      </c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430380</v>
      </c>
      <c r="E82" s="21"/>
      <c r="F82" s="21">
        <v>74236</v>
      </c>
      <c r="G82" s="21">
        <v>57496</v>
      </c>
      <c r="H82" s="21">
        <v>105642</v>
      </c>
      <c r="I82" s="21">
        <v>237374</v>
      </c>
      <c r="J82" s="21">
        <v>73804</v>
      </c>
      <c r="K82" s="21">
        <v>40581</v>
      </c>
      <c r="L82" s="21">
        <v>33185</v>
      </c>
      <c r="M82" s="21">
        <v>147570</v>
      </c>
      <c r="N82" s="21">
        <v>59546</v>
      </c>
      <c r="O82" s="21">
        <v>19833</v>
      </c>
      <c r="P82" s="21">
        <v>8138</v>
      </c>
      <c r="Q82" s="21">
        <v>87517</v>
      </c>
      <c r="R82" s="21"/>
      <c r="S82" s="21"/>
      <c r="T82" s="21"/>
      <c r="U82" s="21"/>
      <c r="V82" s="21">
        <v>472461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18124633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1680200</v>
      </c>
      <c r="D5" s="357">
        <f t="shared" si="0"/>
        <v>0</v>
      </c>
      <c r="E5" s="356">
        <f t="shared" si="0"/>
        <v>1443507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1680200</v>
      </c>
      <c r="D6" s="340">
        <f aca="true" t="shared" si="1" ref="D6:AA6">+D7</f>
        <v>0</v>
      </c>
      <c r="E6" s="60">
        <f t="shared" si="1"/>
        <v>957477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1680200</v>
      </c>
      <c r="D7" s="340"/>
      <c r="E7" s="60">
        <v>957477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486030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486030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581204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581204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3750987</v>
      </c>
      <c r="D40" s="344">
        <f t="shared" si="9"/>
        <v>0</v>
      </c>
      <c r="E40" s="343">
        <f t="shared" si="9"/>
        <v>603613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1517181</v>
      </c>
      <c r="D44" s="368"/>
      <c r="E44" s="54">
        <v>19209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461252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2233806</v>
      </c>
      <c r="D49" s="368"/>
      <c r="E49" s="54">
        <v>123152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6012391</v>
      </c>
      <c r="D60" s="346">
        <f t="shared" si="14"/>
        <v>0</v>
      </c>
      <c r="E60" s="219">
        <f t="shared" si="14"/>
        <v>2047120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121444922</v>
      </c>
      <c r="D5" s="153">
        <f>SUM(D6:D8)</f>
        <v>0</v>
      </c>
      <c r="E5" s="154">
        <f t="shared" si="0"/>
        <v>138017488</v>
      </c>
      <c r="F5" s="100">
        <f t="shared" si="0"/>
        <v>141721146</v>
      </c>
      <c r="G5" s="100">
        <f t="shared" si="0"/>
        <v>53083980</v>
      </c>
      <c r="H5" s="100">
        <f t="shared" si="0"/>
        <v>616802</v>
      </c>
      <c r="I5" s="100">
        <f t="shared" si="0"/>
        <v>669679</v>
      </c>
      <c r="J5" s="100">
        <f t="shared" si="0"/>
        <v>54370461</v>
      </c>
      <c r="K5" s="100">
        <f t="shared" si="0"/>
        <v>817065</v>
      </c>
      <c r="L5" s="100">
        <f t="shared" si="0"/>
        <v>860473</v>
      </c>
      <c r="M5" s="100">
        <f t="shared" si="0"/>
        <v>26287464</v>
      </c>
      <c r="N5" s="100">
        <f t="shared" si="0"/>
        <v>27965002</v>
      </c>
      <c r="O5" s="100">
        <f t="shared" si="0"/>
        <v>788478</v>
      </c>
      <c r="P5" s="100">
        <f t="shared" si="0"/>
        <v>399542</v>
      </c>
      <c r="Q5" s="100">
        <f t="shared" si="0"/>
        <v>18902559</v>
      </c>
      <c r="R5" s="100">
        <f t="shared" si="0"/>
        <v>20090579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102426042</v>
      </c>
      <c r="X5" s="100">
        <f t="shared" si="0"/>
        <v>100180105</v>
      </c>
      <c r="Y5" s="100">
        <f t="shared" si="0"/>
        <v>2245937</v>
      </c>
      <c r="Z5" s="137">
        <f>+IF(X5&lt;&gt;0,+(Y5/X5)*100,0)</f>
        <v>2.2418992273964973</v>
      </c>
      <c r="AA5" s="153">
        <f>SUM(AA6:AA8)</f>
        <v>141721146</v>
      </c>
    </row>
    <row r="6" spans="1:27" ht="12.75">
      <c r="A6" s="138" t="s">
        <v>75</v>
      </c>
      <c r="B6" s="136"/>
      <c r="C6" s="155">
        <v>2306470</v>
      </c>
      <c r="D6" s="155"/>
      <c r="E6" s="156">
        <v>113689680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85267260</v>
      </c>
      <c r="Y6" s="60">
        <v>-85267260</v>
      </c>
      <c r="Z6" s="140">
        <v>-100</v>
      </c>
      <c r="AA6" s="155"/>
    </row>
    <row r="7" spans="1:27" ht="12.75">
      <c r="A7" s="138" t="s">
        <v>76</v>
      </c>
      <c r="B7" s="136"/>
      <c r="C7" s="157">
        <v>119006571</v>
      </c>
      <c r="D7" s="157"/>
      <c r="E7" s="158">
        <v>24327808</v>
      </c>
      <c r="F7" s="159">
        <v>141721146</v>
      </c>
      <c r="G7" s="159">
        <v>53083980</v>
      </c>
      <c r="H7" s="159">
        <v>616802</v>
      </c>
      <c r="I7" s="159">
        <v>646668</v>
      </c>
      <c r="J7" s="159">
        <v>54347450</v>
      </c>
      <c r="K7" s="159">
        <v>817065</v>
      </c>
      <c r="L7" s="159">
        <v>837582</v>
      </c>
      <c r="M7" s="159">
        <v>26287464</v>
      </c>
      <c r="N7" s="159">
        <v>27942111</v>
      </c>
      <c r="O7" s="159">
        <v>770979</v>
      </c>
      <c r="P7" s="159">
        <v>399542</v>
      </c>
      <c r="Q7" s="159">
        <v>18902559</v>
      </c>
      <c r="R7" s="159">
        <v>20073080</v>
      </c>
      <c r="S7" s="159"/>
      <c r="T7" s="159"/>
      <c r="U7" s="159"/>
      <c r="V7" s="159"/>
      <c r="W7" s="159">
        <v>102362641</v>
      </c>
      <c r="X7" s="159">
        <v>14912845</v>
      </c>
      <c r="Y7" s="159">
        <v>87449796</v>
      </c>
      <c r="Z7" s="141">
        <v>586.41</v>
      </c>
      <c r="AA7" s="157">
        <v>141721146</v>
      </c>
    </row>
    <row r="8" spans="1:27" ht="12.75">
      <c r="A8" s="138" t="s">
        <v>77</v>
      </c>
      <c r="B8" s="136"/>
      <c r="C8" s="155">
        <v>131881</v>
      </c>
      <c r="D8" s="155"/>
      <c r="E8" s="156"/>
      <c r="F8" s="60"/>
      <c r="G8" s="60"/>
      <c r="H8" s="60"/>
      <c r="I8" s="60">
        <v>23011</v>
      </c>
      <c r="J8" s="60">
        <v>23011</v>
      </c>
      <c r="K8" s="60"/>
      <c r="L8" s="60">
        <v>22891</v>
      </c>
      <c r="M8" s="60"/>
      <c r="N8" s="60">
        <v>22891</v>
      </c>
      <c r="O8" s="60">
        <v>17499</v>
      </c>
      <c r="P8" s="60"/>
      <c r="Q8" s="60"/>
      <c r="R8" s="60">
        <v>17499</v>
      </c>
      <c r="S8" s="60"/>
      <c r="T8" s="60"/>
      <c r="U8" s="60"/>
      <c r="V8" s="60"/>
      <c r="W8" s="60">
        <v>63401</v>
      </c>
      <c r="X8" s="60"/>
      <c r="Y8" s="60">
        <v>63401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2888385</v>
      </c>
      <c r="D9" s="153">
        <f>SUM(D10:D14)</f>
        <v>0</v>
      </c>
      <c r="E9" s="154">
        <f t="shared" si="1"/>
        <v>1277</v>
      </c>
      <c r="F9" s="100">
        <f t="shared" si="1"/>
        <v>556331</v>
      </c>
      <c r="G9" s="100">
        <f t="shared" si="1"/>
        <v>188696</v>
      </c>
      <c r="H9" s="100">
        <f t="shared" si="1"/>
        <v>170693</v>
      </c>
      <c r="I9" s="100">
        <f t="shared" si="1"/>
        <v>157059</v>
      </c>
      <c r="J9" s="100">
        <f t="shared" si="1"/>
        <v>516448</v>
      </c>
      <c r="K9" s="100">
        <f t="shared" si="1"/>
        <v>156266</v>
      </c>
      <c r="L9" s="100">
        <f t="shared" si="1"/>
        <v>188303</v>
      </c>
      <c r="M9" s="100">
        <f t="shared" si="1"/>
        <v>131911</v>
      </c>
      <c r="N9" s="100">
        <f t="shared" si="1"/>
        <v>476480</v>
      </c>
      <c r="O9" s="100">
        <f t="shared" si="1"/>
        <v>470812</v>
      </c>
      <c r="P9" s="100">
        <f t="shared" si="1"/>
        <v>0</v>
      </c>
      <c r="Q9" s="100">
        <f t="shared" si="1"/>
        <v>13627</v>
      </c>
      <c r="R9" s="100">
        <f t="shared" si="1"/>
        <v>484439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1477367</v>
      </c>
      <c r="X9" s="100">
        <f t="shared" si="1"/>
        <v>954</v>
      </c>
      <c r="Y9" s="100">
        <f t="shared" si="1"/>
        <v>1476413</v>
      </c>
      <c r="Z9" s="137">
        <f>+IF(X9&lt;&gt;0,+(Y9/X9)*100,0)</f>
        <v>154760.2725366876</v>
      </c>
      <c r="AA9" s="153">
        <f>SUM(AA10:AA14)</f>
        <v>556331</v>
      </c>
    </row>
    <row r="10" spans="1:27" ht="12.75">
      <c r="A10" s="138" t="s">
        <v>79</v>
      </c>
      <c r="B10" s="136"/>
      <c r="C10" s="155">
        <v>2888385</v>
      </c>
      <c r="D10" s="155"/>
      <c r="E10" s="156">
        <v>1277</v>
      </c>
      <c r="F10" s="60">
        <v>556331</v>
      </c>
      <c r="G10" s="60">
        <v>188696</v>
      </c>
      <c r="H10" s="60">
        <v>170693</v>
      </c>
      <c r="I10" s="60">
        <v>157059</v>
      </c>
      <c r="J10" s="60">
        <v>516448</v>
      </c>
      <c r="K10" s="60">
        <v>156266</v>
      </c>
      <c r="L10" s="60">
        <v>188303</v>
      </c>
      <c r="M10" s="60">
        <v>131911</v>
      </c>
      <c r="N10" s="60">
        <v>476480</v>
      </c>
      <c r="O10" s="60">
        <v>470812</v>
      </c>
      <c r="P10" s="60"/>
      <c r="Q10" s="60">
        <v>12625</v>
      </c>
      <c r="R10" s="60">
        <v>483437</v>
      </c>
      <c r="S10" s="60"/>
      <c r="T10" s="60"/>
      <c r="U10" s="60"/>
      <c r="V10" s="60"/>
      <c r="W10" s="60">
        <v>1476365</v>
      </c>
      <c r="X10" s="60">
        <v>954</v>
      </c>
      <c r="Y10" s="60">
        <v>1475411</v>
      </c>
      <c r="Z10" s="140">
        <v>154655.24</v>
      </c>
      <c r="AA10" s="155">
        <v>556331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1002</v>
      </c>
      <c r="R11" s="60">
        <v>1002</v>
      </c>
      <c r="S11" s="60"/>
      <c r="T11" s="60"/>
      <c r="U11" s="60"/>
      <c r="V11" s="60"/>
      <c r="W11" s="60">
        <v>1002</v>
      </c>
      <c r="X11" s="60"/>
      <c r="Y11" s="60">
        <v>1002</v>
      </c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20502262</v>
      </c>
      <c r="D15" s="153">
        <f>SUM(D16:D18)</f>
        <v>0</v>
      </c>
      <c r="E15" s="154">
        <f t="shared" si="2"/>
        <v>3897</v>
      </c>
      <c r="F15" s="100">
        <f t="shared" si="2"/>
        <v>2979193</v>
      </c>
      <c r="G15" s="100">
        <f t="shared" si="2"/>
        <v>526</v>
      </c>
      <c r="H15" s="100">
        <f t="shared" si="2"/>
        <v>4445</v>
      </c>
      <c r="I15" s="100">
        <f t="shared" si="2"/>
        <v>0</v>
      </c>
      <c r="J15" s="100">
        <f t="shared" si="2"/>
        <v>4971</v>
      </c>
      <c r="K15" s="100">
        <f t="shared" si="2"/>
        <v>650</v>
      </c>
      <c r="L15" s="100">
        <f t="shared" si="2"/>
        <v>1705</v>
      </c>
      <c r="M15" s="100">
        <f t="shared" si="2"/>
        <v>10694</v>
      </c>
      <c r="N15" s="100">
        <f t="shared" si="2"/>
        <v>13049</v>
      </c>
      <c r="O15" s="100">
        <f t="shared" si="2"/>
        <v>-209</v>
      </c>
      <c r="P15" s="100">
        <f t="shared" si="2"/>
        <v>184318</v>
      </c>
      <c r="Q15" s="100">
        <f t="shared" si="2"/>
        <v>167250</v>
      </c>
      <c r="R15" s="100">
        <f t="shared" si="2"/>
        <v>351359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369379</v>
      </c>
      <c r="X15" s="100">
        <f t="shared" si="2"/>
        <v>2925</v>
      </c>
      <c r="Y15" s="100">
        <f t="shared" si="2"/>
        <v>366454</v>
      </c>
      <c r="Z15" s="137">
        <f>+IF(X15&lt;&gt;0,+(Y15/X15)*100,0)</f>
        <v>12528.341880341879</v>
      </c>
      <c r="AA15" s="153">
        <f>SUM(AA16:AA18)</f>
        <v>2979193</v>
      </c>
    </row>
    <row r="16" spans="1:27" ht="12.75">
      <c r="A16" s="138" t="s">
        <v>85</v>
      </c>
      <c r="B16" s="136"/>
      <c r="C16" s="155">
        <v>27262</v>
      </c>
      <c r="D16" s="155"/>
      <c r="E16" s="156">
        <v>3897</v>
      </c>
      <c r="F16" s="60">
        <v>36115</v>
      </c>
      <c r="G16" s="60">
        <v>526</v>
      </c>
      <c r="H16" s="60">
        <v>4445</v>
      </c>
      <c r="I16" s="60"/>
      <c r="J16" s="60">
        <v>4971</v>
      </c>
      <c r="K16" s="60">
        <v>650</v>
      </c>
      <c r="L16" s="60">
        <v>1705</v>
      </c>
      <c r="M16" s="60">
        <v>10694</v>
      </c>
      <c r="N16" s="60">
        <v>13049</v>
      </c>
      <c r="O16" s="60">
        <v>-209</v>
      </c>
      <c r="P16" s="60">
        <v>43493</v>
      </c>
      <c r="Q16" s="60">
        <v>4668</v>
      </c>
      <c r="R16" s="60">
        <v>47952</v>
      </c>
      <c r="S16" s="60"/>
      <c r="T16" s="60"/>
      <c r="U16" s="60"/>
      <c r="V16" s="60"/>
      <c r="W16" s="60">
        <v>65972</v>
      </c>
      <c r="X16" s="60">
        <v>2925</v>
      </c>
      <c r="Y16" s="60">
        <v>63047</v>
      </c>
      <c r="Z16" s="140">
        <v>2155.45</v>
      </c>
      <c r="AA16" s="155">
        <v>36115</v>
      </c>
    </row>
    <row r="17" spans="1:27" ht="12.75">
      <c r="A17" s="138" t="s">
        <v>86</v>
      </c>
      <c r="B17" s="136"/>
      <c r="C17" s="155">
        <v>20475000</v>
      </c>
      <c r="D17" s="155"/>
      <c r="E17" s="156"/>
      <c r="F17" s="60">
        <v>2943078</v>
      </c>
      <c r="G17" s="60"/>
      <c r="H17" s="60"/>
      <c r="I17" s="60"/>
      <c r="J17" s="60"/>
      <c r="K17" s="60"/>
      <c r="L17" s="60"/>
      <c r="M17" s="60"/>
      <c r="N17" s="60"/>
      <c r="O17" s="60"/>
      <c r="P17" s="60">
        <v>140825</v>
      </c>
      <c r="Q17" s="60">
        <v>162582</v>
      </c>
      <c r="R17" s="60">
        <v>303407</v>
      </c>
      <c r="S17" s="60"/>
      <c r="T17" s="60"/>
      <c r="U17" s="60"/>
      <c r="V17" s="60"/>
      <c r="W17" s="60">
        <v>303407</v>
      </c>
      <c r="X17" s="60"/>
      <c r="Y17" s="60">
        <v>303407</v>
      </c>
      <c r="Z17" s="140">
        <v>0</v>
      </c>
      <c r="AA17" s="155">
        <v>2943078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3753811</v>
      </c>
      <c r="D19" s="153">
        <f>SUM(D20:D23)</f>
        <v>0</v>
      </c>
      <c r="E19" s="154">
        <f t="shared" si="3"/>
        <v>717306</v>
      </c>
      <c r="F19" s="100">
        <f t="shared" si="3"/>
        <v>770506</v>
      </c>
      <c r="G19" s="100">
        <f t="shared" si="3"/>
        <v>63590</v>
      </c>
      <c r="H19" s="100">
        <f t="shared" si="3"/>
        <v>63590</v>
      </c>
      <c r="I19" s="100">
        <f t="shared" si="3"/>
        <v>69541</v>
      </c>
      <c r="J19" s="100">
        <f t="shared" si="3"/>
        <v>196721</v>
      </c>
      <c r="K19" s="100">
        <f t="shared" si="3"/>
        <v>64734</v>
      </c>
      <c r="L19" s="100">
        <f t="shared" si="3"/>
        <v>59306</v>
      </c>
      <c r="M19" s="100">
        <f t="shared" si="3"/>
        <v>64526</v>
      </c>
      <c r="N19" s="100">
        <f t="shared" si="3"/>
        <v>188566</v>
      </c>
      <c r="O19" s="100">
        <f t="shared" si="3"/>
        <v>64526</v>
      </c>
      <c r="P19" s="100">
        <f t="shared" si="3"/>
        <v>64218</v>
      </c>
      <c r="Q19" s="100">
        <f t="shared" si="3"/>
        <v>65480</v>
      </c>
      <c r="R19" s="100">
        <f t="shared" si="3"/>
        <v>194224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579511</v>
      </c>
      <c r="X19" s="100">
        <f t="shared" si="3"/>
        <v>537984</v>
      </c>
      <c r="Y19" s="100">
        <f t="shared" si="3"/>
        <v>41527</v>
      </c>
      <c r="Z19" s="137">
        <f>+IF(X19&lt;&gt;0,+(Y19/X19)*100,0)</f>
        <v>7.719002795622175</v>
      </c>
      <c r="AA19" s="153">
        <f>SUM(AA20:AA23)</f>
        <v>770506</v>
      </c>
    </row>
    <row r="20" spans="1:27" ht="12.75">
      <c r="A20" s="138" t="s">
        <v>89</v>
      </c>
      <c r="B20" s="136"/>
      <c r="C20" s="155">
        <v>3100456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>
        <v>53200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>
        <v>1316</v>
      </c>
      <c r="R22" s="159">
        <v>1316</v>
      </c>
      <c r="S22" s="159"/>
      <c r="T22" s="159"/>
      <c r="U22" s="159"/>
      <c r="V22" s="159"/>
      <c r="W22" s="159">
        <v>1316</v>
      </c>
      <c r="X22" s="159"/>
      <c r="Y22" s="159">
        <v>1316</v>
      </c>
      <c r="Z22" s="141">
        <v>0</v>
      </c>
      <c r="AA22" s="157">
        <v>53200</v>
      </c>
    </row>
    <row r="23" spans="1:27" ht="12.75">
      <c r="A23" s="138" t="s">
        <v>92</v>
      </c>
      <c r="B23" s="136"/>
      <c r="C23" s="155">
        <v>653355</v>
      </c>
      <c r="D23" s="155"/>
      <c r="E23" s="156">
        <v>717306</v>
      </c>
      <c r="F23" s="60">
        <v>717306</v>
      </c>
      <c r="G23" s="60">
        <v>63590</v>
      </c>
      <c r="H23" s="60">
        <v>63590</v>
      </c>
      <c r="I23" s="60">
        <v>69541</v>
      </c>
      <c r="J23" s="60">
        <v>196721</v>
      </c>
      <c r="K23" s="60">
        <v>64734</v>
      </c>
      <c r="L23" s="60">
        <v>59306</v>
      </c>
      <c r="M23" s="60">
        <v>64526</v>
      </c>
      <c r="N23" s="60">
        <v>188566</v>
      </c>
      <c r="O23" s="60">
        <v>64526</v>
      </c>
      <c r="P23" s="60">
        <v>64218</v>
      </c>
      <c r="Q23" s="60">
        <v>64164</v>
      </c>
      <c r="R23" s="60">
        <v>192908</v>
      </c>
      <c r="S23" s="60"/>
      <c r="T23" s="60"/>
      <c r="U23" s="60"/>
      <c r="V23" s="60"/>
      <c r="W23" s="60">
        <v>578195</v>
      </c>
      <c r="X23" s="60">
        <v>537984</v>
      </c>
      <c r="Y23" s="60">
        <v>40211</v>
      </c>
      <c r="Z23" s="140">
        <v>7.47</v>
      </c>
      <c r="AA23" s="155">
        <v>717306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148589380</v>
      </c>
      <c r="D25" s="168">
        <f>+D5+D9+D15+D19+D24</f>
        <v>0</v>
      </c>
      <c r="E25" s="169">
        <f t="shared" si="4"/>
        <v>138739968</v>
      </c>
      <c r="F25" s="73">
        <f t="shared" si="4"/>
        <v>146027176</v>
      </c>
      <c r="G25" s="73">
        <f t="shared" si="4"/>
        <v>53336792</v>
      </c>
      <c r="H25" s="73">
        <f t="shared" si="4"/>
        <v>855530</v>
      </c>
      <c r="I25" s="73">
        <f t="shared" si="4"/>
        <v>896279</v>
      </c>
      <c r="J25" s="73">
        <f t="shared" si="4"/>
        <v>55088601</v>
      </c>
      <c r="K25" s="73">
        <f t="shared" si="4"/>
        <v>1038715</v>
      </c>
      <c r="L25" s="73">
        <f t="shared" si="4"/>
        <v>1109787</v>
      </c>
      <c r="M25" s="73">
        <f t="shared" si="4"/>
        <v>26494595</v>
      </c>
      <c r="N25" s="73">
        <f t="shared" si="4"/>
        <v>28643097</v>
      </c>
      <c r="O25" s="73">
        <f t="shared" si="4"/>
        <v>1323607</v>
      </c>
      <c r="P25" s="73">
        <f t="shared" si="4"/>
        <v>648078</v>
      </c>
      <c r="Q25" s="73">
        <f t="shared" si="4"/>
        <v>19148916</v>
      </c>
      <c r="R25" s="73">
        <f t="shared" si="4"/>
        <v>21120601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104852299</v>
      </c>
      <c r="X25" s="73">
        <f t="shared" si="4"/>
        <v>100721968</v>
      </c>
      <c r="Y25" s="73">
        <f t="shared" si="4"/>
        <v>4130331</v>
      </c>
      <c r="Z25" s="170">
        <f>+IF(X25&lt;&gt;0,+(Y25/X25)*100,0)</f>
        <v>4.100725077174823</v>
      </c>
      <c r="AA25" s="168">
        <f>+AA5+AA9+AA15+AA19+AA24</f>
        <v>146027176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104932085</v>
      </c>
      <c r="D28" s="153">
        <f>SUM(D29:D31)</f>
        <v>0</v>
      </c>
      <c r="E28" s="154">
        <f t="shared" si="5"/>
        <v>100448336</v>
      </c>
      <c r="F28" s="100">
        <f t="shared" si="5"/>
        <v>99308469</v>
      </c>
      <c r="G28" s="100">
        <f t="shared" si="5"/>
        <v>6902529</v>
      </c>
      <c r="H28" s="100">
        <f t="shared" si="5"/>
        <v>7141609</v>
      </c>
      <c r="I28" s="100">
        <f t="shared" si="5"/>
        <v>5945517</v>
      </c>
      <c r="J28" s="100">
        <f t="shared" si="5"/>
        <v>19989655</v>
      </c>
      <c r="K28" s="100">
        <f t="shared" si="5"/>
        <v>6687305</v>
      </c>
      <c r="L28" s="100">
        <f t="shared" si="5"/>
        <v>7614508</v>
      </c>
      <c r="M28" s="100">
        <f t="shared" si="5"/>
        <v>7535188</v>
      </c>
      <c r="N28" s="100">
        <f t="shared" si="5"/>
        <v>21837001</v>
      </c>
      <c r="O28" s="100">
        <f t="shared" si="5"/>
        <v>5916566</v>
      </c>
      <c r="P28" s="100">
        <f t="shared" si="5"/>
        <v>5681344</v>
      </c>
      <c r="Q28" s="100">
        <f t="shared" si="5"/>
        <v>10320476</v>
      </c>
      <c r="R28" s="100">
        <f t="shared" si="5"/>
        <v>21918386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63745042</v>
      </c>
      <c r="X28" s="100">
        <f t="shared" si="5"/>
        <v>84066663</v>
      </c>
      <c r="Y28" s="100">
        <f t="shared" si="5"/>
        <v>-20321621</v>
      </c>
      <c r="Z28" s="137">
        <f>+IF(X28&lt;&gt;0,+(Y28/X28)*100,0)</f>
        <v>-24.173221910806667</v>
      </c>
      <c r="AA28" s="153">
        <f>SUM(AA29:AA31)</f>
        <v>99308469</v>
      </c>
    </row>
    <row r="29" spans="1:27" ht="12.75">
      <c r="A29" s="138" t="s">
        <v>75</v>
      </c>
      <c r="B29" s="136"/>
      <c r="C29" s="155">
        <v>47372431</v>
      </c>
      <c r="D29" s="155"/>
      <c r="E29" s="156">
        <v>28142360</v>
      </c>
      <c r="F29" s="60">
        <v>27830033</v>
      </c>
      <c r="G29" s="60">
        <v>2971902</v>
      </c>
      <c r="H29" s="60">
        <v>3266776</v>
      </c>
      <c r="I29" s="60">
        <v>2960384</v>
      </c>
      <c r="J29" s="60">
        <v>9199062</v>
      </c>
      <c r="K29" s="60">
        <v>3582641</v>
      </c>
      <c r="L29" s="60">
        <v>3455518</v>
      </c>
      <c r="M29" s="60">
        <v>3858264</v>
      </c>
      <c r="N29" s="60">
        <v>10896423</v>
      </c>
      <c r="O29" s="60">
        <v>3604649</v>
      </c>
      <c r="P29" s="60">
        <v>2554953</v>
      </c>
      <c r="Q29" s="60">
        <v>1893917</v>
      </c>
      <c r="R29" s="60">
        <v>8053519</v>
      </c>
      <c r="S29" s="60"/>
      <c r="T29" s="60"/>
      <c r="U29" s="60"/>
      <c r="V29" s="60"/>
      <c r="W29" s="60">
        <v>28149004</v>
      </c>
      <c r="X29" s="60">
        <v>21106773</v>
      </c>
      <c r="Y29" s="60">
        <v>7042231</v>
      </c>
      <c r="Z29" s="140">
        <v>33.36</v>
      </c>
      <c r="AA29" s="155">
        <v>27830033</v>
      </c>
    </row>
    <row r="30" spans="1:27" ht="12.75">
      <c r="A30" s="138" t="s">
        <v>76</v>
      </c>
      <c r="B30" s="136"/>
      <c r="C30" s="157">
        <v>39902703</v>
      </c>
      <c r="D30" s="157"/>
      <c r="E30" s="158">
        <v>69098852</v>
      </c>
      <c r="F30" s="159">
        <v>68572711</v>
      </c>
      <c r="G30" s="159">
        <v>2773748</v>
      </c>
      <c r="H30" s="159">
        <v>2356609</v>
      </c>
      <c r="I30" s="159">
        <v>1921076</v>
      </c>
      <c r="J30" s="159">
        <v>7051433</v>
      </c>
      <c r="K30" s="159">
        <v>2162684</v>
      </c>
      <c r="L30" s="159">
        <v>3008655</v>
      </c>
      <c r="M30" s="159">
        <v>2364593</v>
      </c>
      <c r="N30" s="159">
        <v>7535932</v>
      </c>
      <c r="O30" s="159">
        <v>1953688</v>
      </c>
      <c r="P30" s="159">
        <v>1995850</v>
      </c>
      <c r="Q30" s="159">
        <v>6967885</v>
      </c>
      <c r="R30" s="159">
        <v>10917423</v>
      </c>
      <c r="S30" s="159"/>
      <c r="T30" s="159"/>
      <c r="U30" s="159"/>
      <c r="V30" s="159"/>
      <c r="W30" s="159">
        <v>25504788</v>
      </c>
      <c r="X30" s="159">
        <v>60554550</v>
      </c>
      <c r="Y30" s="159">
        <v>-35049762</v>
      </c>
      <c r="Z30" s="141">
        <v>-57.88</v>
      </c>
      <c r="AA30" s="157">
        <v>68572711</v>
      </c>
    </row>
    <row r="31" spans="1:27" ht="12.75">
      <c r="A31" s="138" t="s">
        <v>77</v>
      </c>
      <c r="B31" s="136"/>
      <c r="C31" s="155">
        <v>17656951</v>
      </c>
      <c r="D31" s="155"/>
      <c r="E31" s="156">
        <v>3207124</v>
      </c>
      <c r="F31" s="60">
        <v>2905725</v>
      </c>
      <c r="G31" s="60">
        <v>1156879</v>
      </c>
      <c r="H31" s="60">
        <v>1518224</v>
      </c>
      <c r="I31" s="60">
        <v>1064057</v>
      </c>
      <c r="J31" s="60">
        <v>3739160</v>
      </c>
      <c r="K31" s="60">
        <v>941980</v>
      </c>
      <c r="L31" s="60">
        <v>1150335</v>
      </c>
      <c r="M31" s="60">
        <v>1312331</v>
      </c>
      <c r="N31" s="60">
        <v>3404646</v>
      </c>
      <c r="O31" s="60">
        <v>358229</v>
      </c>
      <c r="P31" s="60">
        <v>1130541</v>
      </c>
      <c r="Q31" s="60">
        <v>1458674</v>
      </c>
      <c r="R31" s="60">
        <v>2947444</v>
      </c>
      <c r="S31" s="60"/>
      <c r="T31" s="60"/>
      <c r="U31" s="60"/>
      <c r="V31" s="60"/>
      <c r="W31" s="60">
        <v>10091250</v>
      </c>
      <c r="X31" s="60">
        <v>2405340</v>
      </c>
      <c r="Y31" s="60">
        <v>7685910</v>
      </c>
      <c r="Z31" s="140">
        <v>319.54</v>
      </c>
      <c r="AA31" s="155">
        <v>2905725</v>
      </c>
    </row>
    <row r="32" spans="1:27" ht="12.75">
      <c r="A32" s="135" t="s">
        <v>78</v>
      </c>
      <c r="B32" s="136"/>
      <c r="C32" s="153">
        <f aca="true" t="shared" si="6" ref="C32:Y32">SUM(C33:C37)</f>
        <v>14448538</v>
      </c>
      <c r="D32" s="153">
        <f>SUM(D33:D37)</f>
        <v>0</v>
      </c>
      <c r="E32" s="154">
        <f t="shared" si="6"/>
        <v>6279829</v>
      </c>
      <c r="F32" s="100">
        <f t="shared" si="6"/>
        <v>4563543</v>
      </c>
      <c r="G32" s="100">
        <f t="shared" si="6"/>
        <v>685831</v>
      </c>
      <c r="H32" s="100">
        <f t="shared" si="6"/>
        <v>1037672</v>
      </c>
      <c r="I32" s="100">
        <f t="shared" si="6"/>
        <v>971715</v>
      </c>
      <c r="J32" s="100">
        <f t="shared" si="6"/>
        <v>2695218</v>
      </c>
      <c r="K32" s="100">
        <f t="shared" si="6"/>
        <v>1028328</v>
      </c>
      <c r="L32" s="100">
        <f t="shared" si="6"/>
        <v>1326921</v>
      </c>
      <c r="M32" s="100">
        <f t="shared" si="6"/>
        <v>1027869</v>
      </c>
      <c r="N32" s="100">
        <f t="shared" si="6"/>
        <v>3383118</v>
      </c>
      <c r="O32" s="100">
        <f t="shared" si="6"/>
        <v>1389925</v>
      </c>
      <c r="P32" s="100">
        <f t="shared" si="6"/>
        <v>343565</v>
      </c>
      <c r="Q32" s="100">
        <f t="shared" si="6"/>
        <v>464325</v>
      </c>
      <c r="R32" s="100">
        <f t="shared" si="6"/>
        <v>2197815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8276151</v>
      </c>
      <c r="X32" s="100">
        <f t="shared" si="6"/>
        <v>8166191</v>
      </c>
      <c r="Y32" s="100">
        <f t="shared" si="6"/>
        <v>109960</v>
      </c>
      <c r="Z32" s="137">
        <f>+IF(X32&lt;&gt;0,+(Y32/X32)*100,0)</f>
        <v>1.3465274079433116</v>
      </c>
      <c r="AA32" s="153">
        <f>SUM(AA33:AA37)</f>
        <v>4563543</v>
      </c>
    </row>
    <row r="33" spans="1:27" ht="12.75">
      <c r="A33" s="138" t="s">
        <v>79</v>
      </c>
      <c r="B33" s="136"/>
      <c r="C33" s="155">
        <v>12132695</v>
      </c>
      <c r="D33" s="155"/>
      <c r="E33" s="156">
        <v>3968376</v>
      </c>
      <c r="F33" s="60">
        <v>2036359</v>
      </c>
      <c r="G33" s="60">
        <v>550112</v>
      </c>
      <c r="H33" s="60">
        <v>900959</v>
      </c>
      <c r="I33" s="60">
        <v>818117</v>
      </c>
      <c r="J33" s="60">
        <v>2269188</v>
      </c>
      <c r="K33" s="60">
        <v>916526</v>
      </c>
      <c r="L33" s="60">
        <v>1231519</v>
      </c>
      <c r="M33" s="60">
        <v>917490</v>
      </c>
      <c r="N33" s="60">
        <v>3065535</v>
      </c>
      <c r="O33" s="60">
        <v>1018144</v>
      </c>
      <c r="P33" s="60">
        <v>111735</v>
      </c>
      <c r="Q33" s="60">
        <v>256113</v>
      </c>
      <c r="R33" s="60">
        <v>1385992</v>
      </c>
      <c r="S33" s="60"/>
      <c r="T33" s="60"/>
      <c r="U33" s="60"/>
      <c r="V33" s="60"/>
      <c r="W33" s="60">
        <v>6720715</v>
      </c>
      <c r="X33" s="60">
        <v>2976282</v>
      </c>
      <c r="Y33" s="60">
        <v>3744433</v>
      </c>
      <c r="Z33" s="140">
        <v>125.81</v>
      </c>
      <c r="AA33" s="155">
        <v>2036359</v>
      </c>
    </row>
    <row r="34" spans="1:27" ht="12.75">
      <c r="A34" s="138" t="s">
        <v>80</v>
      </c>
      <c r="B34" s="136"/>
      <c r="C34" s="155"/>
      <c r="D34" s="155"/>
      <c r="E34" s="156"/>
      <c r="F34" s="60">
        <v>792444</v>
      </c>
      <c r="G34" s="60"/>
      <c r="H34" s="60"/>
      <c r="I34" s="60"/>
      <c r="J34" s="60"/>
      <c r="K34" s="60"/>
      <c r="L34" s="60"/>
      <c r="M34" s="60"/>
      <c r="N34" s="60"/>
      <c r="O34" s="60"/>
      <c r="P34" s="60">
        <v>147392</v>
      </c>
      <c r="Q34" s="60">
        <v>131443</v>
      </c>
      <c r="R34" s="60">
        <v>278835</v>
      </c>
      <c r="S34" s="60"/>
      <c r="T34" s="60"/>
      <c r="U34" s="60"/>
      <c r="V34" s="60"/>
      <c r="W34" s="60">
        <v>278835</v>
      </c>
      <c r="X34" s="60">
        <v>3456320</v>
      </c>
      <c r="Y34" s="60">
        <v>-3177485</v>
      </c>
      <c r="Z34" s="140">
        <v>-91.93</v>
      </c>
      <c r="AA34" s="155">
        <v>792444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>
        <v>2315843</v>
      </c>
      <c r="D36" s="155"/>
      <c r="E36" s="156">
        <v>2311453</v>
      </c>
      <c r="F36" s="60">
        <v>1734740</v>
      </c>
      <c r="G36" s="60">
        <v>135719</v>
      </c>
      <c r="H36" s="60">
        <v>136713</v>
      </c>
      <c r="I36" s="60">
        <v>153598</v>
      </c>
      <c r="J36" s="60">
        <v>426030</v>
      </c>
      <c r="K36" s="60">
        <v>111802</v>
      </c>
      <c r="L36" s="60">
        <v>95402</v>
      </c>
      <c r="M36" s="60">
        <v>110379</v>
      </c>
      <c r="N36" s="60">
        <v>317583</v>
      </c>
      <c r="O36" s="60">
        <v>371781</v>
      </c>
      <c r="P36" s="60">
        <v>84438</v>
      </c>
      <c r="Q36" s="60">
        <v>76769</v>
      </c>
      <c r="R36" s="60">
        <v>532988</v>
      </c>
      <c r="S36" s="60"/>
      <c r="T36" s="60"/>
      <c r="U36" s="60"/>
      <c r="V36" s="60"/>
      <c r="W36" s="60">
        <v>1276601</v>
      </c>
      <c r="X36" s="60">
        <v>1733589</v>
      </c>
      <c r="Y36" s="60">
        <v>-456988</v>
      </c>
      <c r="Z36" s="140">
        <v>-26.36</v>
      </c>
      <c r="AA36" s="155">
        <v>1734740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13344781</v>
      </c>
      <c r="D38" s="153">
        <f>SUM(D39:D41)</f>
        <v>0</v>
      </c>
      <c r="E38" s="154">
        <f t="shared" si="7"/>
        <v>19151302</v>
      </c>
      <c r="F38" s="100">
        <f t="shared" si="7"/>
        <v>22431705</v>
      </c>
      <c r="G38" s="100">
        <f t="shared" si="7"/>
        <v>1226941</v>
      </c>
      <c r="H38" s="100">
        <f t="shared" si="7"/>
        <v>1157756</v>
      </c>
      <c r="I38" s="100">
        <f t="shared" si="7"/>
        <v>1158303</v>
      </c>
      <c r="J38" s="100">
        <f t="shared" si="7"/>
        <v>3543000</v>
      </c>
      <c r="K38" s="100">
        <f t="shared" si="7"/>
        <v>957288</v>
      </c>
      <c r="L38" s="100">
        <f t="shared" si="7"/>
        <v>1496073</v>
      </c>
      <c r="M38" s="100">
        <f t="shared" si="7"/>
        <v>1514768</v>
      </c>
      <c r="N38" s="100">
        <f t="shared" si="7"/>
        <v>3968129</v>
      </c>
      <c r="O38" s="100">
        <f t="shared" si="7"/>
        <v>1460439</v>
      </c>
      <c r="P38" s="100">
        <f t="shared" si="7"/>
        <v>2145207</v>
      </c>
      <c r="Q38" s="100">
        <f t="shared" si="7"/>
        <v>2295379</v>
      </c>
      <c r="R38" s="100">
        <f t="shared" si="7"/>
        <v>5901025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13412154</v>
      </c>
      <c r="X38" s="100">
        <f t="shared" si="7"/>
        <v>10907158</v>
      </c>
      <c r="Y38" s="100">
        <f t="shared" si="7"/>
        <v>2504996</v>
      </c>
      <c r="Z38" s="137">
        <f>+IF(X38&lt;&gt;0,+(Y38/X38)*100,0)</f>
        <v>22.96653262013808</v>
      </c>
      <c r="AA38" s="153">
        <f>SUM(AA39:AA41)</f>
        <v>22431705</v>
      </c>
    </row>
    <row r="39" spans="1:27" ht="12.75">
      <c r="A39" s="138" t="s">
        <v>85</v>
      </c>
      <c r="B39" s="136"/>
      <c r="C39" s="155">
        <v>4329077</v>
      </c>
      <c r="D39" s="155"/>
      <c r="E39" s="156">
        <v>5941610</v>
      </c>
      <c r="F39" s="60">
        <v>5979057</v>
      </c>
      <c r="G39" s="60">
        <v>417066</v>
      </c>
      <c r="H39" s="60">
        <v>561000</v>
      </c>
      <c r="I39" s="60">
        <v>381159</v>
      </c>
      <c r="J39" s="60">
        <v>1359225</v>
      </c>
      <c r="K39" s="60">
        <v>455915</v>
      </c>
      <c r="L39" s="60">
        <v>320152</v>
      </c>
      <c r="M39" s="60">
        <v>882598</v>
      </c>
      <c r="N39" s="60">
        <v>1658665</v>
      </c>
      <c r="O39" s="60">
        <v>-82429</v>
      </c>
      <c r="P39" s="60">
        <v>297948</v>
      </c>
      <c r="Q39" s="60">
        <v>350270</v>
      </c>
      <c r="R39" s="60">
        <v>565789</v>
      </c>
      <c r="S39" s="60"/>
      <c r="T39" s="60"/>
      <c r="U39" s="60"/>
      <c r="V39" s="60"/>
      <c r="W39" s="60">
        <v>3583679</v>
      </c>
      <c r="X39" s="60">
        <v>4456206</v>
      </c>
      <c r="Y39" s="60">
        <v>-872527</v>
      </c>
      <c r="Z39" s="140">
        <v>-19.58</v>
      </c>
      <c r="AA39" s="155">
        <v>5979057</v>
      </c>
    </row>
    <row r="40" spans="1:27" ht="12.75">
      <c r="A40" s="138" t="s">
        <v>86</v>
      </c>
      <c r="B40" s="136"/>
      <c r="C40" s="155">
        <v>9015704</v>
      </c>
      <c r="D40" s="155"/>
      <c r="E40" s="156">
        <v>13209692</v>
      </c>
      <c r="F40" s="60">
        <v>16452648</v>
      </c>
      <c r="G40" s="60">
        <v>809875</v>
      </c>
      <c r="H40" s="60">
        <v>596756</v>
      </c>
      <c r="I40" s="60">
        <v>777144</v>
      </c>
      <c r="J40" s="60">
        <v>2183775</v>
      </c>
      <c r="K40" s="60">
        <v>501373</v>
      </c>
      <c r="L40" s="60">
        <v>1175921</v>
      </c>
      <c r="M40" s="60">
        <v>632170</v>
      </c>
      <c r="N40" s="60">
        <v>2309464</v>
      </c>
      <c r="O40" s="60">
        <v>1542868</v>
      </c>
      <c r="P40" s="60">
        <v>1847259</v>
      </c>
      <c r="Q40" s="60">
        <v>1945109</v>
      </c>
      <c r="R40" s="60">
        <v>5335236</v>
      </c>
      <c r="S40" s="60"/>
      <c r="T40" s="60"/>
      <c r="U40" s="60"/>
      <c r="V40" s="60"/>
      <c r="W40" s="60">
        <v>9828475</v>
      </c>
      <c r="X40" s="60">
        <v>6450952</v>
      </c>
      <c r="Y40" s="60">
        <v>3377523</v>
      </c>
      <c r="Z40" s="140">
        <v>52.36</v>
      </c>
      <c r="AA40" s="155">
        <v>16452648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10027160</v>
      </c>
      <c r="D42" s="153">
        <f>SUM(D43:D46)</f>
        <v>0</v>
      </c>
      <c r="E42" s="154">
        <f t="shared" si="8"/>
        <v>9224999</v>
      </c>
      <c r="F42" s="100">
        <f t="shared" si="8"/>
        <v>12447665</v>
      </c>
      <c r="G42" s="100">
        <f t="shared" si="8"/>
        <v>905314</v>
      </c>
      <c r="H42" s="100">
        <f t="shared" si="8"/>
        <v>936072</v>
      </c>
      <c r="I42" s="100">
        <f t="shared" si="8"/>
        <v>986682</v>
      </c>
      <c r="J42" s="100">
        <f t="shared" si="8"/>
        <v>2828068</v>
      </c>
      <c r="K42" s="100">
        <f t="shared" si="8"/>
        <v>992589</v>
      </c>
      <c r="L42" s="100">
        <f t="shared" si="8"/>
        <v>1555049</v>
      </c>
      <c r="M42" s="100">
        <f t="shared" si="8"/>
        <v>1208081</v>
      </c>
      <c r="N42" s="100">
        <f t="shared" si="8"/>
        <v>3755719</v>
      </c>
      <c r="O42" s="100">
        <f t="shared" si="8"/>
        <v>832853</v>
      </c>
      <c r="P42" s="100">
        <f t="shared" si="8"/>
        <v>797497</v>
      </c>
      <c r="Q42" s="100">
        <f t="shared" si="8"/>
        <v>1092026</v>
      </c>
      <c r="R42" s="100">
        <f t="shared" si="8"/>
        <v>2722376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9306163</v>
      </c>
      <c r="X42" s="100">
        <f t="shared" si="8"/>
        <v>6918750</v>
      </c>
      <c r="Y42" s="100">
        <f t="shared" si="8"/>
        <v>2387413</v>
      </c>
      <c r="Z42" s="137">
        <f>+IF(X42&lt;&gt;0,+(Y42/X42)*100,0)</f>
        <v>34.50642095754291</v>
      </c>
      <c r="AA42" s="153">
        <f>SUM(AA43:AA46)</f>
        <v>12447665</v>
      </c>
    </row>
    <row r="43" spans="1:27" ht="12.75">
      <c r="A43" s="138" t="s">
        <v>89</v>
      </c>
      <c r="B43" s="136"/>
      <c r="C43" s="155">
        <v>3068164</v>
      </c>
      <c r="D43" s="155"/>
      <c r="E43" s="156">
        <v>1980208</v>
      </c>
      <c r="F43" s="60">
        <v>4824896</v>
      </c>
      <c r="G43" s="60">
        <v>277478</v>
      </c>
      <c r="H43" s="60">
        <v>291422</v>
      </c>
      <c r="I43" s="60">
        <v>309947</v>
      </c>
      <c r="J43" s="60">
        <v>878847</v>
      </c>
      <c r="K43" s="60">
        <v>306265</v>
      </c>
      <c r="L43" s="60">
        <v>331005</v>
      </c>
      <c r="M43" s="60">
        <v>362600</v>
      </c>
      <c r="N43" s="60">
        <v>999870</v>
      </c>
      <c r="O43" s="60">
        <v>309552</v>
      </c>
      <c r="P43" s="60">
        <v>82837</v>
      </c>
      <c r="Q43" s="60">
        <v>388865</v>
      </c>
      <c r="R43" s="60">
        <v>781254</v>
      </c>
      <c r="S43" s="60"/>
      <c r="T43" s="60"/>
      <c r="U43" s="60"/>
      <c r="V43" s="60"/>
      <c r="W43" s="60">
        <v>2659971</v>
      </c>
      <c r="X43" s="60">
        <v>1485153</v>
      </c>
      <c r="Y43" s="60">
        <v>1174818</v>
      </c>
      <c r="Z43" s="140">
        <v>79.1</v>
      </c>
      <c r="AA43" s="155">
        <v>4824896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6958996</v>
      </c>
      <c r="D46" s="155"/>
      <c r="E46" s="156">
        <v>7244791</v>
      </c>
      <c r="F46" s="60">
        <v>7622769</v>
      </c>
      <c r="G46" s="60">
        <v>627836</v>
      </c>
      <c r="H46" s="60">
        <v>644650</v>
      </c>
      <c r="I46" s="60">
        <v>676735</v>
      </c>
      <c r="J46" s="60">
        <v>1949221</v>
      </c>
      <c r="K46" s="60">
        <v>686324</v>
      </c>
      <c r="L46" s="60">
        <v>1224044</v>
      </c>
      <c r="M46" s="60">
        <v>845481</v>
      </c>
      <c r="N46" s="60">
        <v>2755849</v>
      </c>
      <c r="O46" s="60">
        <v>523301</v>
      </c>
      <c r="P46" s="60">
        <v>714660</v>
      </c>
      <c r="Q46" s="60">
        <v>703161</v>
      </c>
      <c r="R46" s="60">
        <v>1941122</v>
      </c>
      <c r="S46" s="60"/>
      <c r="T46" s="60"/>
      <c r="U46" s="60"/>
      <c r="V46" s="60"/>
      <c r="W46" s="60">
        <v>6646192</v>
      </c>
      <c r="X46" s="60">
        <v>5433597</v>
      </c>
      <c r="Y46" s="60">
        <v>1212595</v>
      </c>
      <c r="Z46" s="140">
        <v>22.32</v>
      </c>
      <c r="AA46" s="155">
        <v>7622769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2039319</v>
      </c>
      <c r="F47" s="100">
        <v>2741734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>
        <v>191461</v>
      </c>
      <c r="Q47" s="100">
        <v>232958</v>
      </c>
      <c r="R47" s="100">
        <v>424419</v>
      </c>
      <c r="S47" s="100"/>
      <c r="T47" s="100"/>
      <c r="U47" s="100"/>
      <c r="V47" s="100"/>
      <c r="W47" s="100">
        <v>424419</v>
      </c>
      <c r="X47" s="100">
        <v>1529487</v>
      </c>
      <c r="Y47" s="100">
        <v>-1105068</v>
      </c>
      <c r="Z47" s="137">
        <v>-72.25</v>
      </c>
      <c r="AA47" s="153">
        <v>2741734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142752564</v>
      </c>
      <c r="D48" s="168">
        <f>+D28+D32+D38+D42+D47</f>
        <v>0</v>
      </c>
      <c r="E48" s="169">
        <f t="shared" si="9"/>
        <v>137143785</v>
      </c>
      <c r="F48" s="73">
        <f t="shared" si="9"/>
        <v>141493116</v>
      </c>
      <c r="G48" s="73">
        <f t="shared" si="9"/>
        <v>9720615</v>
      </c>
      <c r="H48" s="73">
        <f t="shared" si="9"/>
        <v>10273109</v>
      </c>
      <c r="I48" s="73">
        <f t="shared" si="9"/>
        <v>9062217</v>
      </c>
      <c r="J48" s="73">
        <f t="shared" si="9"/>
        <v>29055941</v>
      </c>
      <c r="K48" s="73">
        <f t="shared" si="9"/>
        <v>9665510</v>
      </c>
      <c r="L48" s="73">
        <f t="shared" si="9"/>
        <v>11992551</v>
      </c>
      <c r="M48" s="73">
        <f t="shared" si="9"/>
        <v>11285906</v>
      </c>
      <c r="N48" s="73">
        <f t="shared" si="9"/>
        <v>32943967</v>
      </c>
      <c r="O48" s="73">
        <f t="shared" si="9"/>
        <v>9599783</v>
      </c>
      <c r="P48" s="73">
        <f t="shared" si="9"/>
        <v>9159074</v>
      </c>
      <c r="Q48" s="73">
        <f t="shared" si="9"/>
        <v>14405164</v>
      </c>
      <c r="R48" s="73">
        <f t="shared" si="9"/>
        <v>33164021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95163929</v>
      </c>
      <c r="X48" s="73">
        <f t="shared" si="9"/>
        <v>111588249</v>
      </c>
      <c r="Y48" s="73">
        <f t="shared" si="9"/>
        <v>-16424320</v>
      </c>
      <c r="Z48" s="170">
        <f>+IF(X48&lt;&gt;0,+(Y48/X48)*100,0)</f>
        <v>-14.718682430441218</v>
      </c>
      <c r="AA48" s="168">
        <f>+AA28+AA32+AA38+AA42+AA47</f>
        <v>141493116</v>
      </c>
    </row>
    <row r="49" spans="1:27" ht="12.75">
      <c r="A49" s="148" t="s">
        <v>49</v>
      </c>
      <c r="B49" s="149"/>
      <c r="C49" s="171">
        <f aca="true" t="shared" si="10" ref="C49:Y49">+C25-C48</f>
        <v>5836816</v>
      </c>
      <c r="D49" s="171">
        <f>+D25-D48</f>
        <v>0</v>
      </c>
      <c r="E49" s="172">
        <f t="shared" si="10"/>
        <v>1596183</v>
      </c>
      <c r="F49" s="173">
        <f t="shared" si="10"/>
        <v>4534060</v>
      </c>
      <c r="G49" s="173">
        <f t="shared" si="10"/>
        <v>43616177</v>
      </c>
      <c r="H49" s="173">
        <f t="shared" si="10"/>
        <v>-9417579</v>
      </c>
      <c r="I49" s="173">
        <f t="shared" si="10"/>
        <v>-8165938</v>
      </c>
      <c r="J49" s="173">
        <f t="shared" si="10"/>
        <v>26032660</v>
      </c>
      <c r="K49" s="173">
        <f t="shared" si="10"/>
        <v>-8626795</v>
      </c>
      <c r="L49" s="173">
        <f t="shared" si="10"/>
        <v>-10882764</v>
      </c>
      <c r="M49" s="173">
        <f t="shared" si="10"/>
        <v>15208689</v>
      </c>
      <c r="N49" s="173">
        <f t="shared" si="10"/>
        <v>-4300870</v>
      </c>
      <c r="O49" s="173">
        <f t="shared" si="10"/>
        <v>-8276176</v>
      </c>
      <c r="P49" s="173">
        <f t="shared" si="10"/>
        <v>-8510996</v>
      </c>
      <c r="Q49" s="173">
        <f t="shared" si="10"/>
        <v>4743752</v>
      </c>
      <c r="R49" s="173">
        <f t="shared" si="10"/>
        <v>-12043420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9688370</v>
      </c>
      <c r="X49" s="173">
        <f>IF(F25=F48,0,X25-X48)</f>
        <v>-10866281</v>
      </c>
      <c r="Y49" s="173">
        <f t="shared" si="10"/>
        <v>20554651</v>
      </c>
      <c r="Z49" s="174">
        <f>+IF(X49&lt;&gt;0,+(Y49/X49)*100,0)</f>
        <v>-189.15994349860821</v>
      </c>
      <c r="AA49" s="171">
        <f>+AA25-AA48</f>
        <v>4534060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25753131</v>
      </c>
      <c r="D5" s="155">
        <v>0</v>
      </c>
      <c r="E5" s="156">
        <v>23322181</v>
      </c>
      <c r="F5" s="60">
        <v>29683955</v>
      </c>
      <c r="G5" s="60">
        <v>22103802</v>
      </c>
      <c r="H5" s="60">
        <v>309280</v>
      </c>
      <c r="I5" s="60">
        <v>325017</v>
      </c>
      <c r="J5" s="60">
        <v>22738099</v>
      </c>
      <c r="K5" s="60">
        <v>323933</v>
      </c>
      <c r="L5" s="60">
        <v>358791</v>
      </c>
      <c r="M5" s="60">
        <v>309296</v>
      </c>
      <c r="N5" s="60">
        <v>992020</v>
      </c>
      <c r="O5" s="60">
        <v>308725</v>
      </c>
      <c r="P5" s="60">
        <v>309297</v>
      </c>
      <c r="Q5" s="60">
        <v>436035</v>
      </c>
      <c r="R5" s="60">
        <v>1054057</v>
      </c>
      <c r="S5" s="60">
        <v>0</v>
      </c>
      <c r="T5" s="60">
        <v>0</v>
      </c>
      <c r="U5" s="60">
        <v>0</v>
      </c>
      <c r="V5" s="60">
        <v>0</v>
      </c>
      <c r="W5" s="60">
        <v>24784176</v>
      </c>
      <c r="X5" s="60">
        <v>14169363</v>
      </c>
      <c r="Y5" s="60">
        <v>10614813</v>
      </c>
      <c r="Z5" s="140">
        <v>74.91</v>
      </c>
      <c r="AA5" s="155">
        <v>29683955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653355</v>
      </c>
      <c r="D10" s="155">
        <v>0</v>
      </c>
      <c r="E10" s="156">
        <v>717306</v>
      </c>
      <c r="F10" s="54">
        <v>717306</v>
      </c>
      <c r="G10" s="54">
        <v>63590</v>
      </c>
      <c r="H10" s="54">
        <v>63590</v>
      </c>
      <c r="I10" s="54">
        <v>69541</v>
      </c>
      <c r="J10" s="54">
        <v>196721</v>
      </c>
      <c r="K10" s="54">
        <v>64734</v>
      </c>
      <c r="L10" s="54">
        <v>59306</v>
      </c>
      <c r="M10" s="54">
        <v>64526</v>
      </c>
      <c r="N10" s="54">
        <v>188566</v>
      </c>
      <c r="O10" s="54">
        <v>64526</v>
      </c>
      <c r="P10" s="54">
        <v>64218</v>
      </c>
      <c r="Q10" s="54">
        <v>64164</v>
      </c>
      <c r="R10" s="54">
        <v>192908</v>
      </c>
      <c r="S10" s="54">
        <v>0</v>
      </c>
      <c r="T10" s="54">
        <v>0</v>
      </c>
      <c r="U10" s="54">
        <v>0</v>
      </c>
      <c r="V10" s="54">
        <v>0</v>
      </c>
      <c r="W10" s="54">
        <v>578195</v>
      </c>
      <c r="X10" s="54">
        <v>537984</v>
      </c>
      <c r="Y10" s="54">
        <v>40211</v>
      </c>
      <c r="Z10" s="184">
        <v>7.47</v>
      </c>
      <c r="AA10" s="130">
        <v>717306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146952</v>
      </c>
      <c r="D12" s="155">
        <v>0</v>
      </c>
      <c r="E12" s="156">
        <v>543406</v>
      </c>
      <c r="F12" s="60">
        <v>543406</v>
      </c>
      <c r="G12" s="60">
        <v>13590</v>
      </c>
      <c r="H12" s="60">
        <v>298246</v>
      </c>
      <c r="I12" s="60">
        <v>12545</v>
      </c>
      <c r="J12" s="60">
        <v>324381</v>
      </c>
      <c r="K12" s="60">
        <v>14318</v>
      </c>
      <c r="L12" s="60">
        <v>12456</v>
      </c>
      <c r="M12" s="60">
        <v>10352</v>
      </c>
      <c r="N12" s="60">
        <v>37126</v>
      </c>
      <c r="O12" s="60">
        <v>10352</v>
      </c>
      <c r="P12" s="60">
        <v>10352</v>
      </c>
      <c r="Q12" s="60">
        <v>22977</v>
      </c>
      <c r="R12" s="60">
        <v>43681</v>
      </c>
      <c r="S12" s="60">
        <v>0</v>
      </c>
      <c r="T12" s="60">
        <v>0</v>
      </c>
      <c r="U12" s="60">
        <v>0</v>
      </c>
      <c r="V12" s="60">
        <v>0</v>
      </c>
      <c r="W12" s="60">
        <v>405188</v>
      </c>
      <c r="X12" s="60">
        <v>410156</v>
      </c>
      <c r="Y12" s="60">
        <v>-4968</v>
      </c>
      <c r="Z12" s="140">
        <v>-1.21</v>
      </c>
      <c r="AA12" s="155">
        <v>543406</v>
      </c>
    </row>
    <row r="13" spans="1:27" ht="12.75">
      <c r="A13" s="181" t="s">
        <v>109</v>
      </c>
      <c r="B13" s="185"/>
      <c r="C13" s="155">
        <v>1129318</v>
      </c>
      <c r="D13" s="155">
        <v>0</v>
      </c>
      <c r="E13" s="156">
        <v>2565736</v>
      </c>
      <c r="F13" s="60">
        <v>2565736</v>
      </c>
      <c r="G13" s="60">
        <v>18412</v>
      </c>
      <c r="H13" s="60">
        <v>0</v>
      </c>
      <c r="I13" s="60">
        <v>95917</v>
      </c>
      <c r="J13" s="60">
        <v>114329</v>
      </c>
      <c r="K13" s="60">
        <v>0</v>
      </c>
      <c r="L13" s="60">
        <v>6504</v>
      </c>
      <c r="M13" s="60">
        <v>3798</v>
      </c>
      <c r="N13" s="60">
        <v>10302</v>
      </c>
      <c r="O13" s="60">
        <v>14661</v>
      </c>
      <c r="P13" s="60">
        <v>14105</v>
      </c>
      <c r="Q13" s="60">
        <v>36723</v>
      </c>
      <c r="R13" s="60">
        <v>65489</v>
      </c>
      <c r="S13" s="60">
        <v>0</v>
      </c>
      <c r="T13" s="60">
        <v>0</v>
      </c>
      <c r="U13" s="60">
        <v>0</v>
      </c>
      <c r="V13" s="60">
        <v>0</v>
      </c>
      <c r="W13" s="60">
        <v>190120</v>
      </c>
      <c r="X13" s="60">
        <v>1924299</v>
      </c>
      <c r="Y13" s="60">
        <v>-1734179</v>
      </c>
      <c r="Z13" s="140">
        <v>-90.12</v>
      </c>
      <c r="AA13" s="155">
        <v>2565736</v>
      </c>
    </row>
    <row r="14" spans="1:27" ht="12.75">
      <c r="A14" s="181" t="s">
        <v>110</v>
      </c>
      <c r="B14" s="185"/>
      <c r="C14" s="155">
        <v>3777615</v>
      </c>
      <c r="D14" s="155">
        <v>0</v>
      </c>
      <c r="E14" s="156">
        <v>4124629</v>
      </c>
      <c r="F14" s="60">
        <v>4124629</v>
      </c>
      <c r="G14" s="60">
        <v>273745</v>
      </c>
      <c r="H14" s="60">
        <v>0</v>
      </c>
      <c r="I14" s="60">
        <v>203267</v>
      </c>
      <c r="J14" s="60">
        <v>477012</v>
      </c>
      <c r="K14" s="60">
        <v>445798</v>
      </c>
      <c r="L14" s="60">
        <v>443477</v>
      </c>
      <c r="M14" s="60">
        <v>484775</v>
      </c>
      <c r="N14" s="60">
        <v>1374050</v>
      </c>
      <c r="O14" s="60">
        <v>452474</v>
      </c>
      <c r="P14" s="60">
        <v>23477</v>
      </c>
      <c r="Q14" s="60">
        <v>0</v>
      </c>
      <c r="R14" s="60">
        <v>475951</v>
      </c>
      <c r="S14" s="60">
        <v>0</v>
      </c>
      <c r="T14" s="60">
        <v>0</v>
      </c>
      <c r="U14" s="60">
        <v>0</v>
      </c>
      <c r="V14" s="60">
        <v>0</v>
      </c>
      <c r="W14" s="60">
        <v>2327013</v>
      </c>
      <c r="X14" s="60">
        <v>3093471</v>
      </c>
      <c r="Y14" s="60">
        <v>-766458</v>
      </c>
      <c r="Z14" s="140">
        <v>-24.78</v>
      </c>
      <c r="AA14" s="155">
        <v>4124629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588650</v>
      </c>
      <c r="D16" s="155">
        <v>0</v>
      </c>
      <c r="E16" s="156">
        <v>835506</v>
      </c>
      <c r="F16" s="60">
        <v>835506</v>
      </c>
      <c r="G16" s="60">
        <v>263</v>
      </c>
      <c r="H16" s="60">
        <v>0</v>
      </c>
      <c r="I16" s="60">
        <v>2777</v>
      </c>
      <c r="J16" s="60">
        <v>3040</v>
      </c>
      <c r="K16" s="60">
        <v>1200</v>
      </c>
      <c r="L16" s="60">
        <v>973</v>
      </c>
      <c r="M16" s="60">
        <v>0</v>
      </c>
      <c r="N16" s="60">
        <v>2173</v>
      </c>
      <c r="O16" s="60">
        <v>1450</v>
      </c>
      <c r="P16" s="60">
        <v>2513</v>
      </c>
      <c r="Q16" s="60">
        <v>24048</v>
      </c>
      <c r="R16" s="60">
        <v>28011</v>
      </c>
      <c r="S16" s="60">
        <v>0</v>
      </c>
      <c r="T16" s="60">
        <v>0</v>
      </c>
      <c r="U16" s="60">
        <v>0</v>
      </c>
      <c r="V16" s="60">
        <v>0</v>
      </c>
      <c r="W16" s="60">
        <v>33224</v>
      </c>
      <c r="X16" s="60">
        <v>626634</v>
      </c>
      <c r="Y16" s="60">
        <v>-593410</v>
      </c>
      <c r="Z16" s="140">
        <v>-94.7</v>
      </c>
      <c r="AA16" s="155">
        <v>835506</v>
      </c>
    </row>
    <row r="17" spans="1:27" ht="12.75">
      <c r="A17" s="181" t="s">
        <v>113</v>
      </c>
      <c r="B17" s="185"/>
      <c r="C17" s="155">
        <v>1604886</v>
      </c>
      <c r="D17" s="155">
        <v>0</v>
      </c>
      <c r="E17" s="156">
        <v>1773050</v>
      </c>
      <c r="F17" s="60">
        <v>1773050</v>
      </c>
      <c r="G17" s="60">
        <v>149721</v>
      </c>
      <c r="H17" s="60">
        <v>141498</v>
      </c>
      <c r="I17" s="60">
        <v>136855</v>
      </c>
      <c r="J17" s="60">
        <v>428074</v>
      </c>
      <c r="K17" s="60">
        <v>122952</v>
      </c>
      <c r="L17" s="60">
        <v>172108</v>
      </c>
      <c r="M17" s="60">
        <v>114011</v>
      </c>
      <c r="N17" s="60">
        <v>409071</v>
      </c>
      <c r="O17" s="60">
        <v>94232</v>
      </c>
      <c r="P17" s="60">
        <v>129102</v>
      </c>
      <c r="Q17" s="60">
        <v>120455</v>
      </c>
      <c r="R17" s="60">
        <v>343789</v>
      </c>
      <c r="S17" s="60">
        <v>0</v>
      </c>
      <c r="T17" s="60">
        <v>0</v>
      </c>
      <c r="U17" s="60">
        <v>0</v>
      </c>
      <c r="V17" s="60">
        <v>0</v>
      </c>
      <c r="W17" s="60">
        <v>1180934</v>
      </c>
      <c r="X17" s="60">
        <v>1329786</v>
      </c>
      <c r="Y17" s="60">
        <v>-148852</v>
      </c>
      <c r="Z17" s="140">
        <v>-11.19</v>
      </c>
      <c r="AA17" s="155">
        <v>1773050</v>
      </c>
    </row>
    <row r="18" spans="1:27" ht="12.75">
      <c r="A18" s="183" t="s">
        <v>114</v>
      </c>
      <c r="B18" s="182"/>
      <c r="C18" s="155">
        <v>343681</v>
      </c>
      <c r="D18" s="155">
        <v>0</v>
      </c>
      <c r="E18" s="156">
        <v>483481</v>
      </c>
      <c r="F18" s="60">
        <v>483482</v>
      </c>
      <c r="G18" s="60">
        <v>35297</v>
      </c>
      <c r="H18" s="60">
        <v>31384</v>
      </c>
      <c r="I18" s="60">
        <v>23356</v>
      </c>
      <c r="J18" s="60">
        <v>90037</v>
      </c>
      <c r="K18" s="60">
        <v>29815</v>
      </c>
      <c r="L18" s="60">
        <v>26423</v>
      </c>
      <c r="M18" s="60">
        <v>20481</v>
      </c>
      <c r="N18" s="60">
        <v>76719</v>
      </c>
      <c r="O18" s="60">
        <v>27672</v>
      </c>
      <c r="P18" s="60">
        <v>18030</v>
      </c>
      <c r="Q18" s="60">
        <v>24992</v>
      </c>
      <c r="R18" s="60">
        <v>70694</v>
      </c>
      <c r="S18" s="60">
        <v>0</v>
      </c>
      <c r="T18" s="60">
        <v>0</v>
      </c>
      <c r="U18" s="60">
        <v>0</v>
      </c>
      <c r="V18" s="60">
        <v>0</v>
      </c>
      <c r="W18" s="60">
        <v>237450</v>
      </c>
      <c r="X18" s="60">
        <v>362610</v>
      </c>
      <c r="Y18" s="60">
        <v>-125160</v>
      </c>
      <c r="Z18" s="140">
        <v>-34.52</v>
      </c>
      <c r="AA18" s="155">
        <v>483482</v>
      </c>
    </row>
    <row r="19" spans="1:27" ht="12.75">
      <c r="A19" s="181" t="s">
        <v>34</v>
      </c>
      <c r="B19" s="185"/>
      <c r="C19" s="155">
        <v>79838000</v>
      </c>
      <c r="D19" s="155">
        <v>0</v>
      </c>
      <c r="E19" s="156">
        <v>79014361</v>
      </c>
      <c r="F19" s="60">
        <v>78982650</v>
      </c>
      <c r="G19" s="60">
        <v>30674000</v>
      </c>
      <c r="H19" s="60">
        <v>0</v>
      </c>
      <c r="I19" s="60">
        <v>23011</v>
      </c>
      <c r="J19" s="60">
        <v>30697011</v>
      </c>
      <c r="K19" s="60">
        <v>0</v>
      </c>
      <c r="L19" s="60">
        <v>22891</v>
      </c>
      <c r="M19" s="60">
        <v>24538000</v>
      </c>
      <c r="N19" s="60">
        <v>24560891</v>
      </c>
      <c r="O19" s="60">
        <v>367499</v>
      </c>
      <c r="P19" s="60">
        <v>0</v>
      </c>
      <c r="Q19" s="60">
        <v>18403000</v>
      </c>
      <c r="R19" s="60">
        <v>18770499</v>
      </c>
      <c r="S19" s="60">
        <v>0</v>
      </c>
      <c r="T19" s="60">
        <v>0</v>
      </c>
      <c r="U19" s="60">
        <v>0</v>
      </c>
      <c r="V19" s="60">
        <v>0</v>
      </c>
      <c r="W19" s="60">
        <v>74028401</v>
      </c>
      <c r="X19" s="60">
        <v>59260770</v>
      </c>
      <c r="Y19" s="60">
        <v>14767631</v>
      </c>
      <c r="Z19" s="140">
        <v>24.92</v>
      </c>
      <c r="AA19" s="155">
        <v>78982650</v>
      </c>
    </row>
    <row r="20" spans="1:27" ht="12.75">
      <c r="A20" s="181" t="s">
        <v>35</v>
      </c>
      <c r="B20" s="185"/>
      <c r="C20" s="155">
        <v>12178336</v>
      </c>
      <c r="D20" s="155">
        <v>0</v>
      </c>
      <c r="E20" s="156">
        <v>296562</v>
      </c>
      <c r="F20" s="54">
        <v>354163</v>
      </c>
      <c r="G20" s="54">
        <v>4372</v>
      </c>
      <c r="H20" s="54">
        <v>11532</v>
      </c>
      <c r="I20" s="54">
        <v>3993</v>
      </c>
      <c r="J20" s="54">
        <v>19897</v>
      </c>
      <c r="K20" s="54">
        <v>35965</v>
      </c>
      <c r="L20" s="54">
        <v>6858</v>
      </c>
      <c r="M20" s="54">
        <v>343123</v>
      </c>
      <c r="N20" s="54">
        <v>385946</v>
      </c>
      <c r="O20" s="54">
        <v>-17984</v>
      </c>
      <c r="P20" s="54">
        <v>76984</v>
      </c>
      <c r="Q20" s="54">
        <v>16522</v>
      </c>
      <c r="R20" s="54">
        <v>75522</v>
      </c>
      <c r="S20" s="54">
        <v>0</v>
      </c>
      <c r="T20" s="54">
        <v>0</v>
      </c>
      <c r="U20" s="54">
        <v>0</v>
      </c>
      <c r="V20" s="54">
        <v>0</v>
      </c>
      <c r="W20" s="54">
        <v>481365</v>
      </c>
      <c r="X20" s="54">
        <v>209081</v>
      </c>
      <c r="Y20" s="54">
        <v>272284</v>
      </c>
      <c r="Z20" s="184">
        <v>130.23</v>
      </c>
      <c r="AA20" s="130">
        <v>354163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372400</v>
      </c>
      <c r="F21" s="60">
        <v>372400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606233</v>
      </c>
      <c r="N21" s="60">
        <v>606233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606233</v>
      </c>
      <c r="X21" s="60">
        <v>279297</v>
      </c>
      <c r="Y21" s="60">
        <v>326936</v>
      </c>
      <c r="Z21" s="140">
        <v>117.06</v>
      </c>
      <c r="AA21" s="155">
        <v>372400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126013924</v>
      </c>
      <c r="D22" s="188">
        <f>SUM(D5:D21)</f>
        <v>0</v>
      </c>
      <c r="E22" s="189">
        <f t="shared" si="0"/>
        <v>114048618</v>
      </c>
      <c r="F22" s="190">
        <f t="shared" si="0"/>
        <v>120436283</v>
      </c>
      <c r="G22" s="190">
        <f t="shared" si="0"/>
        <v>53336792</v>
      </c>
      <c r="H22" s="190">
        <f t="shared" si="0"/>
        <v>855530</v>
      </c>
      <c r="I22" s="190">
        <f t="shared" si="0"/>
        <v>896279</v>
      </c>
      <c r="J22" s="190">
        <f t="shared" si="0"/>
        <v>55088601</v>
      </c>
      <c r="K22" s="190">
        <f t="shared" si="0"/>
        <v>1038715</v>
      </c>
      <c r="L22" s="190">
        <f t="shared" si="0"/>
        <v>1109787</v>
      </c>
      <c r="M22" s="190">
        <f t="shared" si="0"/>
        <v>26494595</v>
      </c>
      <c r="N22" s="190">
        <f t="shared" si="0"/>
        <v>28643097</v>
      </c>
      <c r="O22" s="190">
        <f t="shared" si="0"/>
        <v>1323607</v>
      </c>
      <c r="P22" s="190">
        <f t="shared" si="0"/>
        <v>648078</v>
      </c>
      <c r="Q22" s="190">
        <f t="shared" si="0"/>
        <v>19148916</v>
      </c>
      <c r="R22" s="190">
        <f t="shared" si="0"/>
        <v>21120601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104852299</v>
      </c>
      <c r="X22" s="190">
        <f t="shared" si="0"/>
        <v>82203451</v>
      </c>
      <c r="Y22" s="190">
        <f t="shared" si="0"/>
        <v>22648848</v>
      </c>
      <c r="Z22" s="191">
        <f>+IF(X22&lt;&gt;0,+(Y22/X22)*100,0)</f>
        <v>27.55218634312567</v>
      </c>
      <c r="AA22" s="188">
        <f>SUM(AA5:AA21)</f>
        <v>120436283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51868471</v>
      </c>
      <c r="D25" s="155">
        <v>0</v>
      </c>
      <c r="E25" s="156">
        <v>62514326</v>
      </c>
      <c r="F25" s="60">
        <v>60851803</v>
      </c>
      <c r="G25" s="60">
        <v>4576293</v>
      </c>
      <c r="H25" s="60">
        <v>5005445</v>
      </c>
      <c r="I25" s="60">
        <v>5293785</v>
      </c>
      <c r="J25" s="60">
        <v>14875523</v>
      </c>
      <c r="K25" s="60">
        <v>4699217</v>
      </c>
      <c r="L25" s="60">
        <v>5867158</v>
      </c>
      <c r="M25" s="60">
        <v>5362004</v>
      </c>
      <c r="N25" s="60">
        <v>15928379</v>
      </c>
      <c r="O25" s="60">
        <v>4629026</v>
      </c>
      <c r="P25" s="60">
        <v>4508157</v>
      </c>
      <c r="Q25" s="60">
        <v>4670788</v>
      </c>
      <c r="R25" s="60">
        <v>13807971</v>
      </c>
      <c r="S25" s="60">
        <v>0</v>
      </c>
      <c r="T25" s="60">
        <v>0</v>
      </c>
      <c r="U25" s="60">
        <v>0</v>
      </c>
      <c r="V25" s="60">
        <v>0</v>
      </c>
      <c r="W25" s="60">
        <v>44611873</v>
      </c>
      <c r="X25" s="60">
        <v>47065831</v>
      </c>
      <c r="Y25" s="60">
        <v>-2453958</v>
      </c>
      <c r="Z25" s="140">
        <v>-5.21</v>
      </c>
      <c r="AA25" s="155">
        <v>60851803</v>
      </c>
    </row>
    <row r="26" spans="1:27" ht="12.75">
      <c r="A26" s="183" t="s">
        <v>38</v>
      </c>
      <c r="B26" s="182"/>
      <c r="C26" s="155">
        <v>7414450</v>
      </c>
      <c r="D26" s="155">
        <v>0</v>
      </c>
      <c r="E26" s="156">
        <v>8912640</v>
      </c>
      <c r="F26" s="60">
        <v>8887225</v>
      </c>
      <c r="G26" s="60">
        <v>587260</v>
      </c>
      <c r="H26" s="60">
        <v>569232</v>
      </c>
      <c r="I26" s="60">
        <v>609262</v>
      </c>
      <c r="J26" s="60">
        <v>1765754</v>
      </c>
      <c r="K26" s="60">
        <v>609262</v>
      </c>
      <c r="L26" s="60">
        <v>609262</v>
      </c>
      <c r="M26" s="60">
        <v>609262</v>
      </c>
      <c r="N26" s="60">
        <v>1827786</v>
      </c>
      <c r="O26" s="60">
        <v>1051718</v>
      </c>
      <c r="P26" s="60">
        <v>671207</v>
      </c>
      <c r="Q26" s="60">
        <v>671206</v>
      </c>
      <c r="R26" s="60">
        <v>2394131</v>
      </c>
      <c r="S26" s="60">
        <v>0</v>
      </c>
      <c r="T26" s="60">
        <v>0</v>
      </c>
      <c r="U26" s="60">
        <v>0</v>
      </c>
      <c r="V26" s="60">
        <v>0</v>
      </c>
      <c r="W26" s="60">
        <v>5987671</v>
      </c>
      <c r="X26" s="60">
        <v>6735312</v>
      </c>
      <c r="Y26" s="60">
        <v>-747641</v>
      </c>
      <c r="Z26" s="140">
        <v>-11.1</v>
      </c>
      <c r="AA26" s="155">
        <v>8887225</v>
      </c>
    </row>
    <row r="27" spans="1:27" ht="12.75">
      <c r="A27" s="183" t="s">
        <v>118</v>
      </c>
      <c r="B27" s="182"/>
      <c r="C27" s="155">
        <v>1750594</v>
      </c>
      <c r="D27" s="155">
        <v>0</v>
      </c>
      <c r="E27" s="156">
        <v>3200000</v>
      </c>
      <c r="F27" s="60">
        <v>3200000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2400003</v>
      </c>
      <c r="Y27" s="60">
        <v>-2400003</v>
      </c>
      <c r="Z27" s="140">
        <v>-100</v>
      </c>
      <c r="AA27" s="155">
        <v>3200000</v>
      </c>
    </row>
    <row r="28" spans="1:27" ht="12.75">
      <c r="A28" s="183" t="s">
        <v>39</v>
      </c>
      <c r="B28" s="182"/>
      <c r="C28" s="155">
        <v>16756177</v>
      </c>
      <c r="D28" s="155">
        <v>0</v>
      </c>
      <c r="E28" s="156">
        <v>19898238</v>
      </c>
      <c r="F28" s="60">
        <v>19898238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4079341</v>
      </c>
      <c r="R28" s="60">
        <v>4079341</v>
      </c>
      <c r="S28" s="60">
        <v>0</v>
      </c>
      <c r="T28" s="60">
        <v>0</v>
      </c>
      <c r="U28" s="60">
        <v>0</v>
      </c>
      <c r="V28" s="60">
        <v>0</v>
      </c>
      <c r="W28" s="60">
        <v>4079341</v>
      </c>
      <c r="X28" s="60">
        <v>14923683</v>
      </c>
      <c r="Y28" s="60">
        <v>-10844342</v>
      </c>
      <c r="Z28" s="140">
        <v>-72.67</v>
      </c>
      <c r="AA28" s="155">
        <v>19898238</v>
      </c>
    </row>
    <row r="29" spans="1:27" ht="12.75">
      <c r="A29" s="183" t="s">
        <v>40</v>
      </c>
      <c r="B29" s="182"/>
      <c r="C29" s="155">
        <v>1445942</v>
      </c>
      <c r="D29" s="155">
        <v>0</v>
      </c>
      <c r="E29" s="156">
        <v>880572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67115</v>
      </c>
      <c r="P29" s="60">
        <v>17622</v>
      </c>
      <c r="Q29" s="60">
        <v>35</v>
      </c>
      <c r="R29" s="60">
        <v>84772</v>
      </c>
      <c r="S29" s="60">
        <v>0</v>
      </c>
      <c r="T29" s="60">
        <v>0</v>
      </c>
      <c r="U29" s="60">
        <v>0</v>
      </c>
      <c r="V29" s="60">
        <v>0</v>
      </c>
      <c r="W29" s="60">
        <v>84772</v>
      </c>
      <c r="X29" s="60">
        <v>660429</v>
      </c>
      <c r="Y29" s="60">
        <v>-575657</v>
      </c>
      <c r="Z29" s="140">
        <v>-87.16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6012391</v>
      </c>
      <c r="D31" s="155">
        <v>0</v>
      </c>
      <c r="E31" s="156">
        <v>2047120</v>
      </c>
      <c r="F31" s="60">
        <v>2613145</v>
      </c>
      <c r="G31" s="60">
        <v>180000</v>
      </c>
      <c r="H31" s="60">
        <v>299285</v>
      </c>
      <c r="I31" s="60">
        <v>241795</v>
      </c>
      <c r="J31" s="60">
        <v>721080</v>
      </c>
      <c r="K31" s="60">
        <v>41598</v>
      </c>
      <c r="L31" s="60">
        <v>263132</v>
      </c>
      <c r="M31" s="60">
        <v>201742</v>
      </c>
      <c r="N31" s="60">
        <v>506472</v>
      </c>
      <c r="O31" s="60">
        <v>703586</v>
      </c>
      <c r="P31" s="60">
        <v>171677</v>
      </c>
      <c r="Q31" s="60">
        <v>549643</v>
      </c>
      <c r="R31" s="60">
        <v>1424906</v>
      </c>
      <c r="S31" s="60">
        <v>0</v>
      </c>
      <c r="T31" s="60">
        <v>0</v>
      </c>
      <c r="U31" s="60">
        <v>0</v>
      </c>
      <c r="V31" s="60">
        <v>0</v>
      </c>
      <c r="W31" s="60">
        <v>2652458</v>
      </c>
      <c r="X31" s="60">
        <v>1527873</v>
      </c>
      <c r="Y31" s="60">
        <v>1124585</v>
      </c>
      <c r="Z31" s="140">
        <v>73.6</v>
      </c>
      <c r="AA31" s="155">
        <v>2613145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15349817</v>
      </c>
      <c r="F32" s="60">
        <v>23862973</v>
      </c>
      <c r="G32" s="60">
        <v>2738660</v>
      </c>
      <c r="H32" s="60">
        <v>2994032</v>
      </c>
      <c r="I32" s="60">
        <v>2055558</v>
      </c>
      <c r="J32" s="60">
        <v>7788250</v>
      </c>
      <c r="K32" s="60">
        <v>2029320</v>
      </c>
      <c r="L32" s="60">
        <v>3868073</v>
      </c>
      <c r="M32" s="60">
        <v>0</v>
      </c>
      <c r="N32" s="60">
        <v>5897393</v>
      </c>
      <c r="O32" s="60">
        <v>0</v>
      </c>
      <c r="P32" s="60">
        <v>2509037</v>
      </c>
      <c r="Q32" s="60">
        <v>2127290</v>
      </c>
      <c r="R32" s="60">
        <v>4636327</v>
      </c>
      <c r="S32" s="60">
        <v>0</v>
      </c>
      <c r="T32" s="60">
        <v>0</v>
      </c>
      <c r="U32" s="60">
        <v>0</v>
      </c>
      <c r="V32" s="60">
        <v>0</v>
      </c>
      <c r="W32" s="60">
        <v>18321970</v>
      </c>
      <c r="X32" s="60">
        <v>1279151</v>
      </c>
      <c r="Y32" s="60">
        <v>17042819</v>
      </c>
      <c r="Z32" s="140">
        <v>1332.35</v>
      </c>
      <c r="AA32" s="155">
        <v>23862973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57504539</v>
      </c>
      <c r="D34" s="155">
        <v>0</v>
      </c>
      <c r="E34" s="156">
        <v>24341072</v>
      </c>
      <c r="F34" s="60">
        <v>22179732</v>
      </c>
      <c r="G34" s="60">
        <v>1638402</v>
      </c>
      <c r="H34" s="60">
        <v>1405115</v>
      </c>
      <c r="I34" s="60">
        <v>861817</v>
      </c>
      <c r="J34" s="60">
        <v>3905334</v>
      </c>
      <c r="K34" s="60">
        <v>2286113</v>
      </c>
      <c r="L34" s="60">
        <v>1384926</v>
      </c>
      <c r="M34" s="60">
        <v>5112898</v>
      </c>
      <c r="N34" s="60">
        <v>8783937</v>
      </c>
      <c r="O34" s="60">
        <v>3148338</v>
      </c>
      <c r="P34" s="60">
        <v>1255562</v>
      </c>
      <c r="Q34" s="60">
        <v>2306861</v>
      </c>
      <c r="R34" s="60">
        <v>6710761</v>
      </c>
      <c r="S34" s="60">
        <v>0</v>
      </c>
      <c r="T34" s="60">
        <v>0</v>
      </c>
      <c r="U34" s="60">
        <v>0</v>
      </c>
      <c r="V34" s="60">
        <v>0</v>
      </c>
      <c r="W34" s="60">
        <v>19400032</v>
      </c>
      <c r="X34" s="60">
        <v>24934599</v>
      </c>
      <c r="Y34" s="60">
        <v>-5534567</v>
      </c>
      <c r="Z34" s="140">
        <v>-22.2</v>
      </c>
      <c r="AA34" s="155">
        <v>22179732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25812</v>
      </c>
      <c r="Q35" s="60">
        <v>0</v>
      </c>
      <c r="R35" s="60">
        <v>25812</v>
      </c>
      <c r="S35" s="60">
        <v>0</v>
      </c>
      <c r="T35" s="60">
        <v>0</v>
      </c>
      <c r="U35" s="60">
        <v>0</v>
      </c>
      <c r="V35" s="60">
        <v>0</v>
      </c>
      <c r="W35" s="60">
        <v>25812</v>
      </c>
      <c r="X35" s="60"/>
      <c r="Y35" s="60">
        <v>25812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142752564</v>
      </c>
      <c r="D36" s="188">
        <f>SUM(D25:D35)</f>
        <v>0</v>
      </c>
      <c r="E36" s="189">
        <f t="shared" si="1"/>
        <v>137143785</v>
      </c>
      <c r="F36" s="190">
        <f t="shared" si="1"/>
        <v>141493116</v>
      </c>
      <c r="G36" s="190">
        <f t="shared" si="1"/>
        <v>9720615</v>
      </c>
      <c r="H36" s="190">
        <f t="shared" si="1"/>
        <v>10273109</v>
      </c>
      <c r="I36" s="190">
        <f t="shared" si="1"/>
        <v>9062217</v>
      </c>
      <c r="J36" s="190">
        <f t="shared" si="1"/>
        <v>29055941</v>
      </c>
      <c r="K36" s="190">
        <f t="shared" si="1"/>
        <v>9665510</v>
      </c>
      <c r="L36" s="190">
        <f t="shared" si="1"/>
        <v>11992551</v>
      </c>
      <c r="M36" s="190">
        <f t="shared" si="1"/>
        <v>11285906</v>
      </c>
      <c r="N36" s="190">
        <f t="shared" si="1"/>
        <v>32943967</v>
      </c>
      <c r="O36" s="190">
        <f t="shared" si="1"/>
        <v>9599783</v>
      </c>
      <c r="P36" s="190">
        <f t="shared" si="1"/>
        <v>9159074</v>
      </c>
      <c r="Q36" s="190">
        <f t="shared" si="1"/>
        <v>14405164</v>
      </c>
      <c r="R36" s="190">
        <f t="shared" si="1"/>
        <v>33164021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95163929</v>
      </c>
      <c r="X36" s="190">
        <f t="shared" si="1"/>
        <v>99526881</v>
      </c>
      <c r="Y36" s="190">
        <f t="shared" si="1"/>
        <v>-4362952</v>
      </c>
      <c r="Z36" s="191">
        <f>+IF(X36&lt;&gt;0,+(Y36/X36)*100,0)</f>
        <v>-4.383692080132603</v>
      </c>
      <c r="AA36" s="188">
        <f>SUM(AA25:AA35)</f>
        <v>141493116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-16738640</v>
      </c>
      <c r="D38" s="199">
        <f>+D22-D36</f>
        <v>0</v>
      </c>
      <c r="E38" s="200">
        <f t="shared" si="2"/>
        <v>-23095167</v>
      </c>
      <c r="F38" s="106">
        <f t="shared" si="2"/>
        <v>-21056833</v>
      </c>
      <c r="G38" s="106">
        <f t="shared" si="2"/>
        <v>43616177</v>
      </c>
      <c r="H38" s="106">
        <f t="shared" si="2"/>
        <v>-9417579</v>
      </c>
      <c r="I38" s="106">
        <f t="shared" si="2"/>
        <v>-8165938</v>
      </c>
      <c r="J38" s="106">
        <f t="shared" si="2"/>
        <v>26032660</v>
      </c>
      <c r="K38" s="106">
        <f t="shared" si="2"/>
        <v>-8626795</v>
      </c>
      <c r="L38" s="106">
        <f t="shared" si="2"/>
        <v>-10882764</v>
      </c>
      <c r="M38" s="106">
        <f t="shared" si="2"/>
        <v>15208689</v>
      </c>
      <c r="N38" s="106">
        <f t="shared" si="2"/>
        <v>-4300870</v>
      </c>
      <c r="O38" s="106">
        <f t="shared" si="2"/>
        <v>-8276176</v>
      </c>
      <c r="P38" s="106">
        <f t="shared" si="2"/>
        <v>-8510996</v>
      </c>
      <c r="Q38" s="106">
        <f t="shared" si="2"/>
        <v>4743752</v>
      </c>
      <c r="R38" s="106">
        <f t="shared" si="2"/>
        <v>-12043420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9688370</v>
      </c>
      <c r="X38" s="106">
        <f>IF(F22=F36,0,X22-X36)</f>
        <v>-17323430</v>
      </c>
      <c r="Y38" s="106">
        <f t="shared" si="2"/>
        <v>27011800</v>
      </c>
      <c r="Z38" s="201">
        <f>+IF(X38&lt;&gt;0,+(Y38/X38)*100,0)</f>
        <v>-155.92639563873897</v>
      </c>
      <c r="AA38" s="199">
        <f>+AA22-AA36</f>
        <v>-21056833</v>
      </c>
    </row>
    <row r="39" spans="1:27" ht="12.75">
      <c r="A39" s="181" t="s">
        <v>46</v>
      </c>
      <c r="B39" s="185"/>
      <c r="C39" s="155">
        <v>22575456</v>
      </c>
      <c r="D39" s="155">
        <v>0</v>
      </c>
      <c r="E39" s="156">
        <v>24691350</v>
      </c>
      <c r="F39" s="60">
        <v>25590893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18518517</v>
      </c>
      <c r="Y39" s="60">
        <v>-18518517</v>
      </c>
      <c r="Z39" s="140">
        <v>-100</v>
      </c>
      <c r="AA39" s="155">
        <v>25590893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5836816</v>
      </c>
      <c r="D42" s="206">
        <f>SUM(D38:D41)</f>
        <v>0</v>
      </c>
      <c r="E42" s="207">
        <f t="shared" si="3"/>
        <v>1596183</v>
      </c>
      <c r="F42" s="88">
        <f t="shared" si="3"/>
        <v>4534060</v>
      </c>
      <c r="G42" s="88">
        <f t="shared" si="3"/>
        <v>43616177</v>
      </c>
      <c r="H42" s="88">
        <f t="shared" si="3"/>
        <v>-9417579</v>
      </c>
      <c r="I42" s="88">
        <f t="shared" si="3"/>
        <v>-8165938</v>
      </c>
      <c r="J42" s="88">
        <f t="shared" si="3"/>
        <v>26032660</v>
      </c>
      <c r="K42" s="88">
        <f t="shared" si="3"/>
        <v>-8626795</v>
      </c>
      <c r="L42" s="88">
        <f t="shared" si="3"/>
        <v>-10882764</v>
      </c>
      <c r="M42" s="88">
        <f t="shared" si="3"/>
        <v>15208689</v>
      </c>
      <c r="N42" s="88">
        <f t="shared" si="3"/>
        <v>-4300870</v>
      </c>
      <c r="O42" s="88">
        <f t="shared" si="3"/>
        <v>-8276176</v>
      </c>
      <c r="P42" s="88">
        <f t="shared" si="3"/>
        <v>-8510996</v>
      </c>
      <c r="Q42" s="88">
        <f t="shared" si="3"/>
        <v>4743752</v>
      </c>
      <c r="R42" s="88">
        <f t="shared" si="3"/>
        <v>-12043420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9688370</v>
      </c>
      <c r="X42" s="88">
        <f t="shared" si="3"/>
        <v>1195087</v>
      </c>
      <c r="Y42" s="88">
        <f t="shared" si="3"/>
        <v>8493283</v>
      </c>
      <c r="Z42" s="208">
        <f>+IF(X42&lt;&gt;0,+(Y42/X42)*100,0)</f>
        <v>710.6832389608455</v>
      </c>
      <c r="AA42" s="206">
        <f>SUM(AA38:AA41)</f>
        <v>4534060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5836816</v>
      </c>
      <c r="D44" s="210">
        <f>+D42-D43</f>
        <v>0</v>
      </c>
      <c r="E44" s="211">
        <f t="shared" si="4"/>
        <v>1596183</v>
      </c>
      <c r="F44" s="77">
        <f t="shared" si="4"/>
        <v>4534060</v>
      </c>
      <c r="G44" s="77">
        <f t="shared" si="4"/>
        <v>43616177</v>
      </c>
      <c r="H44" s="77">
        <f t="shared" si="4"/>
        <v>-9417579</v>
      </c>
      <c r="I44" s="77">
        <f t="shared" si="4"/>
        <v>-8165938</v>
      </c>
      <c r="J44" s="77">
        <f t="shared" si="4"/>
        <v>26032660</v>
      </c>
      <c r="K44" s="77">
        <f t="shared" si="4"/>
        <v>-8626795</v>
      </c>
      <c r="L44" s="77">
        <f t="shared" si="4"/>
        <v>-10882764</v>
      </c>
      <c r="M44" s="77">
        <f t="shared" si="4"/>
        <v>15208689</v>
      </c>
      <c r="N44" s="77">
        <f t="shared" si="4"/>
        <v>-4300870</v>
      </c>
      <c r="O44" s="77">
        <f t="shared" si="4"/>
        <v>-8276176</v>
      </c>
      <c r="P44" s="77">
        <f t="shared" si="4"/>
        <v>-8510996</v>
      </c>
      <c r="Q44" s="77">
        <f t="shared" si="4"/>
        <v>4743752</v>
      </c>
      <c r="R44" s="77">
        <f t="shared" si="4"/>
        <v>-12043420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9688370</v>
      </c>
      <c r="X44" s="77">
        <f t="shared" si="4"/>
        <v>1195087</v>
      </c>
      <c r="Y44" s="77">
        <f t="shared" si="4"/>
        <v>8493283</v>
      </c>
      <c r="Z44" s="212">
        <f>+IF(X44&lt;&gt;0,+(Y44/X44)*100,0)</f>
        <v>710.6832389608455</v>
      </c>
      <c r="AA44" s="210">
        <f>+AA42-AA43</f>
        <v>4534060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5836816</v>
      </c>
      <c r="D46" s="206">
        <f>SUM(D44:D45)</f>
        <v>0</v>
      </c>
      <c r="E46" s="207">
        <f t="shared" si="5"/>
        <v>1596183</v>
      </c>
      <c r="F46" s="88">
        <f t="shared" si="5"/>
        <v>4534060</v>
      </c>
      <c r="G46" s="88">
        <f t="shared" si="5"/>
        <v>43616177</v>
      </c>
      <c r="H46" s="88">
        <f t="shared" si="5"/>
        <v>-9417579</v>
      </c>
      <c r="I46" s="88">
        <f t="shared" si="5"/>
        <v>-8165938</v>
      </c>
      <c r="J46" s="88">
        <f t="shared" si="5"/>
        <v>26032660</v>
      </c>
      <c r="K46" s="88">
        <f t="shared" si="5"/>
        <v>-8626795</v>
      </c>
      <c r="L46" s="88">
        <f t="shared" si="5"/>
        <v>-10882764</v>
      </c>
      <c r="M46" s="88">
        <f t="shared" si="5"/>
        <v>15208689</v>
      </c>
      <c r="N46" s="88">
        <f t="shared" si="5"/>
        <v>-4300870</v>
      </c>
      <c r="O46" s="88">
        <f t="shared" si="5"/>
        <v>-8276176</v>
      </c>
      <c r="P46" s="88">
        <f t="shared" si="5"/>
        <v>-8510996</v>
      </c>
      <c r="Q46" s="88">
        <f t="shared" si="5"/>
        <v>4743752</v>
      </c>
      <c r="R46" s="88">
        <f t="shared" si="5"/>
        <v>-12043420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9688370</v>
      </c>
      <c r="X46" s="88">
        <f t="shared" si="5"/>
        <v>1195087</v>
      </c>
      <c r="Y46" s="88">
        <f t="shared" si="5"/>
        <v>8493283</v>
      </c>
      <c r="Z46" s="208">
        <f>+IF(X46&lt;&gt;0,+(Y46/X46)*100,0)</f>
        <v>710.6832389608455</v>
      </c>
      <c r="AA46" s="206">
        <f>SUM(AA44:AA45)</f>
        <v>4534060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5836816</v>
      </c>
      <c r="D48" s="217">
        <f>SUM(D46:D47)</f>
        <v>0</v>
      </c>
      <c r="E48" s="218">
        <f t="shared" si="6"/>
        <v>1596183</v>
      </c>
      <c r="F48" s="219">
        <f t="shared" si="6"/>
        <v>4534060</v>
      </c>
      <c r="G48" s="219">
        <f t="shared" si="6"/>
        <v>43616177</v>
      </c>
      <c r="H48" s="220">
        <f t="shared" si="6"/>
        <v>-9417579</v>
      </c>
      <c r="I48" s="220">
        <f t="shared" si="6"/>
        <v>-8165938</v>
      </c>
      <c r="J48" s="220">
        <f t="shared" si="6"/>
        <v>26032660</v>
      </c>
      <c r="K48" s="220">
        <f t="shared" si="6"/>
        <v>-8626795</v>
      </c>
      <c r="L48" s="220">
        <f t="shared" si="6"/>
        <v>-10882764</v>
      </c>
      <c r="M48" s="219">
        <f t="shared" si="6"/>
        <v>15208689</v>
      </c>
      <c r="N48" s="219">
        <f t="shared" si="6"/>
        <v>-4300870</v>
      </c>
      <c r="O48" s="220">
        <f t="shared" si="6"/>
        <v>-8276176</v>
      </c>
      <c r="P48" s="220">
        <f t="shared" si="6"/>
        <v>-8510996</v>
      </c>
      <c r="Q48" s="220">
        <f t="shared" si="6"/>
        <v>4743752</v>
      </c>
      <c r="R48" s="220">
        <f t="shared" si="6"/>
        <v>-12043420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9688370</v>
      </c>
      <c r="X48" s="220">
        <f t="shared" si="6"/>
        <v>1195087</v>
      </c>
      <c r="Y48" s="220">
        <f t="shared" si="6"/>
        <v>8493283</v>
      </c>
      <c r="Z48" s="221">
        <f>+IF(X48&lt;&gt;0,+(Y48/X48)*100,0)</f>
        <v>710.6832389608455</v>
      </c>
      <c r="AA48" s="222">
        <f>SUM(AA46:AA47)</f>
        <v>4534060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2786202</v>
      </c>
      <c r="D5" s="153">
        <f>SUM(D6:D8)</f>
        <v>0</v>
      </c>
      <c r="E5" s="154">
        <f t="shared" si="0"/>
        <v>3956061</v>
      </c>
      <c r="F5" s="100">
        <f t="shared" si="0"/>
        <v>1940128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149000</v>
      </c>
      <c r="L5" s="100">
        <f t="shared" si="0"/>
        <v>0</v>
      </c>
      <c r="M5" s="100">
        <f t="shared" si="0"/>
        <v>0</v>
      </c>
      <c r="N5" s="100">
        <f t="shared" si="0"/>
        <v>149000</v>
      </c>
      <c r="O5" s="100">
        <f t="shared" si="0"/>
        <v>0</v>
      </c>
      <c r="P5" s="100">
        <f t="shared" si="0"/>
        <v>719814</v>
      </c>
      <c r="Q5" s="100">
        <f t="shared" si="0"/>
        <v>1103</v>
      </c>
      <c r="R5" s="100">
        <f t="shared" si="0"/>
        <v>720917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869917</v>
      </c>
      <c r="X5" s="100">
        <f t="shared" si="0"/>
        <v>708562</v>
      </c>
      <c r="Y5" s="100">
        <f t="shared" si="0"/>
        <v>161355</v>
      </c>
      <c r="Z5" s="137">
        <f>+IF(X5&lt;&gt;0,+(Y5/X5)*100,0)</f>
        <v>22.772178016884904</v>
      </c>
      <c r="AA5" s="153">
        <f>SUM(AA6:AA8)</f>
        <v>1940128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3956061</v>
      </c>
      <c r="F7" s="159">
        <v>1940128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1103</v>
      </c>
      <c r="R7" s="159">
        <v>1103</v>
      </c>
      <c r="S7" s="159"/>
      <c r="T7" s="159"/>
      <c r="U7" s="159"/>
      <c r="V7" s="159"/>
      <c r="W7" s="159">
        <v>1103</v>
      </c>
      <c r="X7" s="159">
        <v>708562</v>
      </c>
      <c r="Y7" s="159">
        <v>-707459</v>
      </c>
      <c r="Z7" s="141">
        <v>-99.84</v>
      </c>
      <c r="AA7" s="225">
        <v>1940128</v>
      </c>
    </row>
    <row r="8" spans="1:27" ht="12.75">
      <c r="A8" s="138" t="s">
        <v>77</v>
      </c>
      <c r="B8" s="136"/>
      <c r="C8" s="155">
        <v>2786202</v>
      </c>
      <c r="D8" s="155"/>
      <c r="E8" s="156"/>
      <c r="F8" s="60"/>
      <c r="G8" s="60"/>
      <c r="H8" s="60"/>
      <c r="I8" s="60"/>
      <c r="J8" s="60"/>
      <c r="K8" s="60">
        <v>149000</v>
      </c>
      <c r="L8" s="60"/>
      <c r="M8" s="60"/>
      <c r="N8" s="60">
        <v>149000</v>
      </c>
      <c r="O8" s="60"/>
      <c r="P8" s="60">
        <v>719814</v>
      </c>
      <c r="Q8" s="60"/>
      <c r="R8" s="60">
        <v>719814</v>
      </c>
      <c r="S8" s="60"/>
      <c r="T8" s="60"/>
      <c r="U8" s="60"/>
      <c r="V8" s="60"/>
      <c r="W8" s="60">
        <v>868814</v>
      </c>
      <c r="X8" s="60"/>
      <c r="Y8" s="60">
        <v>868814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393807</v>
      </c>
      <c r="D9" s="153">
        <f>SUM(D10:D14)</f>
        <v>0</v>
      </c>
      <c r="E9" s="154">
        <f t="shared" si="1"/>
        <v>1287254</v>
      </c>
      <c r="F9" s="100">
        <f t="shared" si="1"/>
        <v>3064620</v>
      </c>
      <c r="G9" s="100">
        <f t="shared" si="1"/>
        <v>481991</v>
      </c>
      <c r="H9" s="100">
        <f t="shared" si="1"/>
        <v>1594292</v>
      </c>
      <c r="I9" s="100">
        <f t="shared" si="1"/>
        <v>815558</v>
      </c>
      <c r="J9" s="100">
        <f t="shared" si="1"/>
        <v>2891841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23506</v>
      </c>
      <c r="Q9" s="100">
        <f t="shared" si="1"/>
        <v>648788</v>
      </c>
      <c r="R9" s="100">
        <f t="shared" si="1"/>
        <v>672294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3564135</v>
      </c>
      <c r="X9" s="100">
        <f t="shared" si="1"/>
        <v>965448</v>
      </c>
      <c r="Y9" s="100">
        <f t="shared" si="1"/>
        <v>2598687</v>
      </c>
      <c r="Z9" s="137">
        <f>+IF(X9&lt;&gt;0,+(Y9/X9)*100,0)</f>
        <v>269.1690282645984</v>
      </c>
      <c r="AA9" s="102">
        <f>SUM(AA10:AA14)</f>
        <v>3064620</v>
      </c>
    </row>
    <row r="10" spans="1:27" ht="12.75">
      <c r="A10" s="138" t="s">
        <v>79</v>
      </c>
      <c r="B10" s="136"/>
      <c r="C10" s="155">
        <v>393807</v>
      </c>
      <c r="D10" s="155"/>
      <c r="E10" s="156">
        <v>350000</v>
      </c>
      <c r="F10" s="60">
        <v>2977945</v>
      </c>
      <c r="G10" s="60">
        <v>481991</v>
      </c>
      <c r="H10" s="60">
        <v>1594292</v>
      </c>
      <c r="I10" s="60">
        <v>815558</v>
      </c>
      <c r="J10" s="60">
        <v>2891841</v>
      </c>
      <c r="K10" s="60"/>
      <c r="L10" s="60"/>
      <c r="M10" s="60"/>
      <c r="N10" s="60"/>
      <c r="O10" s="60"/>
      <c r="P10" s="60">
        <v>23506</v>
      </c>
      <c r="Q10" s="60">
        <v>434143</v>
      </c>
      <c r="R10" s="60">
        <v>457649</v>
      </c>
      <c r="S10" s="60"/>
      <c r="T10" s="60"/>
      <c r="U10" s="60"/>
      <c r="V10" s="60"/>
      <c r="W10" s="60">
        <v>3349490</v>
      </c>
      <c r="X10" s="60">
        <v>262503</v>
      </c>
      <c r="Y10" s="60">
        <v>3086987</v>
      </c>
      <c r="Z10" s="140">
        <v>1175.98</v>
      </c>
      <c r="AA10" s="62">
        <v>2977945</v>
      </c>
    </row>
    <row r="11" spans="1:27" ht="12.75">
      <c r="A11" s="138" t="s">
        <v>80</v>
      </c>
      <c r="B11" s="136"/>
      <c r="C11" s="155"/>
      <c r="D11" s="155"/>
      <c r="E11" s="156">
        <v>618000</v>
      </c>
      <c r="F11" s="60">
        <v>86675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463500</v>
      </c>
      <c r="Y11" s="60">
        <v>-463500</v>
      </c>
      <c r="Z11" s="140">
        <v>-100</v>
      </c>
      <c r="AA11" s="62">
        <v>86675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214645</v>
      </c>
      <c r="R12" s="60">
        <v>214645</v>
      </c>
      <c r="S12" s="60"/>
      <c r="T12" s="60"/>
      <c r="U12" s="60"/>
      <c r="V12" s="60"/>
      <c r="W12" s="60">
        <v>214645</v>
      </c>
      <c r="X12" s="60"/>
      <c r="Y12" s="60">
        <v>214645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319254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239445</v>
      </c>
      <c r="Y13" s="60">
        <v>-239445</v>
      </c>
      <c r="Z13" s="140">
        <v>-100</v>
      </c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20247393</v>
      </c>
      <c r="D15" s="153">
        <f>SUM(D16:D18)</f>
        <v>0</v>
      </c>
      <c r="E15" s="154">
        <f t="shared" si="2"/>
        <v>22157707</v>
      </c>
      <c r="F15" s="100">
        <f t="shared" si="2"/>
        <v>18728005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1612409</v>
      </c>
      <c r="L15" s="100">
        <f t="shared" si="2"/>
        <v>1119351</v>
      </c>
      <c r="M15" s="100">
        <f t="shared" si="2"/>
        <v>3389523</v>
      </c>
      <c r="N15" s="100">
        <f t="shared" si="2"/>
        <v>6121283</v>
      </c>
      <c r="O15" s="100">
        <f t="shared" si="2"/>
        <v>3029097</v>
      </c>
      <c r="P15" s="100">
        <f t="shared" si="2"/>
        <v>2433357</v>
      </c>
      <c r="Q15" s="100">
        <f t="shared" si="2"/>
        <v>3099472</v>
      </c>
      <c r="R15" s="100">
        <f t="shared" si="2"/>
        <v>8561926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14683209</v>
      </c>
      <c r="X15" s="100">
        <f t="shared" si="2"/>
        <v>16618284</v>
      </c>
      <c r="Y15" s="100">
        <f t="shared" si="2"/>
        <v>-1935075</v>
      </c>
      <c r="Z15" s="137">
        <f>+IF(X15&lt;&gt;0,+(Y15/X15)*100,0)</f>
        <v>-11.644252800108603</v>
      </c>
      <c r="AA15" s="102">
        <f>SUM(AA16:AA18)</f>
        <v>18728005</v>
      </c>
    </row>
    <row r="16" spans="1:27" ht="12.75">
      <c r="A16" s="138" t="s">
        <v>85</v>
      </c>
      <c r="B16" s="136"/>
      <c r="C16" s="155"/>
      <c r="D16" s="155"/>
      <c r="E16" s="156">
        <v>364981</v>
      </c>
      <c r="F16" s="60">
        <v>4723823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273735</v>
      </c>
      <c r="Y16" s="60">
        <v>-273735</v>
      </c>
      <c r="Z16" s="140">
        <v>-100</v>
      </c>
      <c r="AA16" s="62">
        <v>4723823</v>
      </c>
    </row>
    <row r="17" spans="1:27" ht="12.75">
      <c r="A17" s="138" t="s">
        <v>86</v>
      </c>
      <c r="B17" s="136"/>
      <c r="C17" s="155">
        <v>20247393</v>
      </c>
      <c r="D17" s="155"/>
      <c r="E17" s="156">
        <v>21792726</v>
      </c>
      <c r="F17" s="60">
        <v>14004182</v>
      </c>
      <c r="G17" s="60"/>
      <c r="H17" s="60"/>
      <c r="I17" s="60"/>
      <c r="J17" s="60"/>
      <c r="K17" s="60">
        <v>1612409</v>
      </c>
      <c r="L17" s="60">
        <v>1119351</v>
      </c>
      <c r="M17" s="60">
        <v>3389523</v>
      </c>
      <c r="N17" s="60">
        <v>6121283</v>
      </c>
      <c r="O17" s="60">
        <v>3029097</v>
      </c>
      <c r="P17" s="60">
        <v>2433357</v>
      </c>
      <c r="Q17" s="60">
        <v>3099472</v>
      </c>
      <c r="R17" s="60">
        <v>8561926</v>
      </c>
      <c r="S17" s="60"/>
      <c r="T17" s="60"/>
      <c r="U17" s="60"/>
      <c r="V17" s="60"/>
      <c r="W17" s="60">
        <v>14683209</v>
      </c>
      <c r="X17" s="60">
        <v>16344549</v>
      </c>
      <c r="Y17" s="60">
        <v>-1661340</v>
      </c>
      <c r="Z17" s="140">
        <v>-10.16</v>
      </c>
      <c r="AA17" s="62">
        <v>14004182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3899543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1043544</v>
      </c>
      <c r="M19" s="100">
        <f t="shared" si="3"/>
        <v>0</v>
      </c>
      <c r="N19" s="100">
        <f t="shared" si="3"/>
        <v>1043544</v>
      </c>
      <c r="O19" s="100">
        <f t="shared" si="3"/>
        <v>151315</v>
      </c>
      <c r="P19" s="100">
        <f t="shared" si="3"/>
        <v>1188877</v>
      </c>
      <c r="Q19" s="100">
        <f t="shared" si="3"/>
        <v>0</v>
      </c>
      <c r="R19" s="100">
        <f t="shared" si="3"/>
        <v>1340192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2383736</v>
      </c>
      <c r="X19" s="100">
        <f t="shared" si="3"/>
        <v>8250000</v>
      </c>
      <c r="Y19" s="100">
        <f t="shared" si="3"/>
        <v>-5866264</v>
      </c>
      <c r="Z19" s="137">
        <f>+IF(X19&lt;&gt;0,+(Y19/X19)*100,0)</f>
        <v>-71.1062303030303</v>
      </c>
      <c r="AA19" s="102">
        <f>SUM(AA20:AA23)</f>
        <v>3899543</v>
      </c>
    </row>
    <row r="20" spans="1:27" ht="12.75">
      <c r="A20" s="138" t="s">
        <v>89</v>
      </c>
      <c r="B20" s="136"/>
      <c r="C20" s="155"/>
      <c r="D20" s="155"/>
      <c r="E20" s="156">
        <v>3000000</v>
      </c>
      <c r="F20" s="60">
        <v>3899543</v>
      </c>
      <c r="G20" s="60"/>
      <c r="H20" s="60"/>
      <c r="I20" s="60"/>
      <c r="J20" s="60"/>
      <c r="K20" s="60"/>
      <c r="L20" s="60">
        <v>1043544</v>
      </c>
      <c r="M20" s="60"/>
      <c r="N20" s="60">
        <v>1043544</v>
      </c>
      <c r="O20" s="60">
        <v>151315</v>
      </c>
      <c r="P20" s="60">
        <v>1188877</v>
      </c>
      <c r="Q20" s="60"/>
      <c r="R20" s="60">
        <v>1340192</v>
      </c>
      <c r="S20" s="60"/>
      <c r="T20" s="60"/>
      <c r="U20" s="60"/>
      <c r="V20" s="60"/>
      <c r="W20" s="60">
        <v>2383736</v>
      </c>
      <c r="X20" s="60">
        <v>2250000</v>
      </c>
      <c r="Y20" s="60">
        <v>133736</v>
      </c>
      <c r="Z20" s="140">
        <v>5.94</v>
      </c>
      <c r="AA20" s="62">
        <v>3899543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2000000</v>
      </c>
      <c r="Y21" s="60">
        <v>-2000000</v>
      </c>
      <c r="Z21" s="140">
        <v>-100</v>
      </c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2000000</v>
      </c>
      <c r="Y22" s="159">
        <v>-2000000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2000000</v>
      </c>
      <c r="Y23" s="60">
        <v>-2000000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2000000</v>
      </c>
      <c r="Y24" s="100">
        <v>-2000000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23427402</v>
      </c>
      <c r="D25" s="217">
        <f>+D5+D9+D15+D19+D24</f>
        <v>0</v>
      </c>
      <c r="E25" s="230">
        <f t="shared" si="4"/>
        <v>30401022</v>
      </c>
      <c r="F25" s="219">
        <f t="shared" si="4"/>
        <v>27632296</v>
      </c>
      <c r="G25" s="219">
        <f t="shared" si="4"/>
        <v>481991</v>
      </c>
      <c r="H25" s="219">
        <f t="shared" si="4"/>
        <v>1594292</v>
      </c>
      <c r="I25" s="219">
        <f t="shared" si="4"/>
        <v>815558</v>
      </c>
      <c r="J25" s="219">
        <f t="shared" si="4"/>
        <v>2891841</v>
      </c>
      <c r="K25" s="219">
        <f t="shared" si="4"/>
        <v>1761409</v>
      </c>
      <c r="L25" s="219">
        <f t="shared" si="4"/>
        <v>2162895</v>
      </c>
      <c r="M25" s="219">
        <f t="shared" si="4"/>
        <v>3389523</v>
      </c>
      <c r="N25" s="219">
        <f t="shared" si="4"/>
        <v>7313827</v>
      </c>
      <c r="O25" s="219">
        <f t="shared" si="4"/>
        <v>3180412</v>
      </c>
      <c r="P25" s="219">
        <f t="shared" si="4"/>
        <v>4365554</v>
      </c>
      <c r="Q25" s="219">
        <f t="shared" si="4"/>
        <v>3749363</v>
      </c>
      <c r="R25" s="219">
        <f t="shared" si="4"/>
        <v>11295329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21500997</v>
      </c>
      <c r="X25" s="219">
        <f t="shared" si="4"/>
        <v>28542294</v>
      </c>
      <c r="Y25" s="219">
        <f t="shared" si="4"/>
        <v>-7041297</v>
      </c>
      <c r="Z25" s="231">
        <f>+IF(X25&lt;&gt;0,+(Y25/X25)*100,0)</f>
        <v>-24.66969543513216</v>
      </c>
      <c r="AA25" s="232">
        <f>+AA5+AA9+AA15+AA19+AA24</f>
        <v>27632296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19475000</v>
      </c>
      <c r="D28" s="155"/>
      <c r="E28" s="156">
        <v>24691350</v>
      </c>
      <c r="F28" s="60">
        <v>25605493</v>
      </c>
      <c r="G28" s="60">
        <v>481991</v>
      </c>
      <c r="H28" s="60">
        <v>1594292</v>
      </c>
      <c r="I28" s="60">
        <v>815558</v>
      </c>
      <c r="J28" s="60">
        <v>2891841</v>
      </c>
      <c r="K28" s="60">
        <v>1612409</v>
      </c>
      <c r="L28" s="60">
        <v>1119351</v>
      </c>
      <c r="M28" s="60">
        <v>3291523</v>
      </c>
      <c r="N28" s="60">
        <v>6023283</v>
      </c>
      <c r="O28" s="60">
        <v>3180412</v>
      </c>
      <c r="P28" s="60">
        <v>3622234</v>
      </c>
      <c r="Q28" s="60">
        <v>3533615</v>
      </c>
      <c r="R28" s="60">
        <v>10336261</v>
      </c>
      <c r="S28" s="60"/>
      <c r="T28" s="60"/>
      <c r="U28" s="60"/>
      <c r="V28" s="60"/>
      <c r="W28" s="60">
        <v>19251385</v>
      </c>
      <c r="X28" s="60">
        <v>18518517</v>
      </c>
      <c r="Y28" s="60">
        <v>732868</v>
      </c>
      <c r="Z28" s="140">
        <v>3.96</v>
      </c>
      <c r="AA28" s="155">
        <v>25605493</v>
      </c>
    </row>
    <row r="29" spans="1:27" ht="12.75">
      <c r="A29" s="234" t="s">
        <v>134</v>
      </c>
      <c r="B29" s="136"/>
      <c r="C29" s="155"/>
      <c r="D29" s="155"/>
      <c r="E29" s="156"/>
      <c r="F29" s="60">
        <v>86675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86675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19475000</v>
      </c>
      <c r="D32" s="210">
        <f>SUM(D28:D31)</f>
        <v>0</v>
      </c>
      <c r="E32" s="211">
        <f t="shared" si="5"/>
        <v>24691350</v>
      </c>
      <c r="F32" s="77">
        <f t="shared" si="5"/>
        <v>25692168</v>
      </c>
      <c r="G32" s="77">
        <f t="shared" si="5"/>
        <v>481991</v>
      </c>
      <c r="H32" s="77">
        <f t="shared" si="5"/>
        <v>1594292</v>
      </c>
      <c r="I32" s="77">
        <f t="shared" si="5"/>
        <v>815558</v>
      </c>
      <c r="J32" s="77">
        <f t="shared" si="5"/>
        <v>2891841</v>
      </c>
      <c r="K32" s="77">
        <f t="shared" si="5"/>
        <v>1612409</v>
      </c>
      <c r="L32" s="77">
        <f t="shared" si="5"/>
        <v>1119351</v>
      </c>
      <c r="M32" s="77">
        <f t="shared" si="5"/>
        <v>3291523</v>
      </c>
      <c r="N32" s="77">
        <f t="shared" si="5"/>
        <v>6023283</v>
      </c>
      <c r="O32" s="77">
        <f t="shared" si="5"/>
        <v>3180412</v>
      </c>
      <c r="P32" s="77">
        <f t="shared" si="5"/>
        <v>3622234</v>
      </c>
      <c r="Q32" s="77">
        <f t="shared" si="5"/>
        <v>3533615</v>
      </c>
      <c r="R32" s="77">
        <f t="shared" si="5"/>
        <v>10336261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19251385</v>
      </c>
      <c r="X32" s="77">
        <f t="shared" si="5"/>
        <v>18518517</v>
      </c>
      <c r="Y32" s="77">
        <f t="shared" si="5"/>
        <v>732868</v>
      </c>
      <c r="Z32" s="212">
        <f>+IF(X32&lt;&gt;0,+(Y32/X32)*100,0)</f>
        <v>3.957487524513977</v>
      </c>
      <c r="AA32" s="79">
        <f>SUM(AA28:AA31)</f>
        <v>25692168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3952402</v>
      </c>
      <c r="D35" s="155"/>
      <c r="E35" s="156">
        <v>5709672</v>
      </c>
      <c r="F35" s="60">
        <v>1940128</v>
      </c>
      <c r="G35" s="60"/>
      <c r="H35" s="60"/>
      <c r="I35" s="60"/>
      <c r="J35" s="60"/>
      <c r="K35" s="60">
        <v>149000</v>
      </c>
      <c r="L35" s="60">
        <v>1043544</v>
      </c>
      <c r="M35" s="60">
        <v>98000</v>
      </c>
      <c r="N35" s="60">
        <v>1290544</v>
      </c>
      <c r="O35" s="60"/>
      <c r="P35" s="60">
        <v>743320</v>
      </c>
      <c r="Q35" s="60">
        <v>215748</v>
      </c>
      <c r="R35" s="60">
        <v>959068</v>
      </c>
      <c r="S35" s="60"/>
      <c r="T35" s="60"/>
      <c r="U35" s="60"/>
      <c r="V35" s="60"/>
      <c r="W35" s="60">
        <v>2249612</v>
      </c>
      <c r="X35" s="60">
        <v>4282254</v>
      </c>
      <c r="Y35" s="60">
        <v>-2032642</v>
      </c>
      <c r="Z35" s="140">
        <v>-47.47</v>
      </c>
      <c r="AA35" s="62">
        <v>1940128</v>
      </c>
    </row>
    <row r="36" spans="1:27" ht="12.75">
      <c r="A36" s="238" t="s">
        <v>139</v>
      </c>
      <c r="B36" s="149"/>
      <c r="C36" s="222">
        <f aca="true" t="shared" si="6" ref="C36:Y36">SUM(C32:C35)</f>
        <v>23427402</v>
      </c>
      <c r="D36" s="222">
        <f>SUM(D32:D35)</f>
        <v>0</v>
      </c>
      <c r="E36" s="218">
        <f t="shared" si="6"/>
        <v>30401022</v>
      </c>
      <c r="F36" s="220">
        <f t="shared" si="6"/>
        <v>27632296</v>
      </c>
      <c r="G36" s="220">
        <f t="shared" si="6"/>
        <v>481991</v>
      </c>
      <c r="H36" s="220">
        <f t="shared" si="6"/>
        <v>1594292</v>
      </c>
      <c r="I36" s="220">
        <f t="shared" si="6"/>
        <v>815558</v>
      </c>
      <c r="J36" s="220">
        <f t="shared" si="6"/>
        <v>2891841</v>
      </c>
      <c r="K36" s="220">
        <f t="shared" si="6"/>
        <v>1761409</v>
      </c>
      <c r="L36" s="220">
        <f t="shared" si="6"/>
        <v>2162895</v>
      </c>
      <c r="M36" s="220">
        <f t="shared" si="6"/>
        <v>3389523</v>
      </c>
      <c r="N36" s="220">
        <f t="shared" si="6"/>
        <v>7313827</v>
      </c>
      <c r="O36" s="220">
        <f t="shared" si="6"/>
        <v>3180412</v>
      </c>
      <c r="P36" s="220">
        <f t="shared" si="6"/>
        <v>4365554</v>
      </c>
      <c r="Q36" s="220">
        <f t="shared" si="6"/>
        <v>3749363</v>
      </c>
      <c r="R36" s="220">
        <f t="shared" si="6"/>
        <v>11295329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21500997</v>
      </c>
      <c r="X36" s="220">
        <f t="shared" si="6"/>
        <v>22800771</v>
      </c>
      <c r="Y36" s="220">
        <f t="shared" si="6"/>
        <v>-1299774</v>
      </c>
      <c r="Z36" s="221">
        <f>+IF(X36&lt;&gt;0,+(Y36/X36)*100,0)</f>
        <v>-5.700570388606596</v>
      </c>
      <c r="AA36" s="239">
        <f>SUM(AA32:AA35)</f>
        <v>27632296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1265817</v>
      </c>
      <c r="D6" s="155"/>
      <c r="E6" s="59">
        <v>1200807</v>
      </c>
      <c r="F6" s="60"/>
      <c r="G6" s="60">
        <v>2120505</v>
      </c>
      <c r="H6" s="60">
        <v>13008843</v>
      </c>
      <c r="I6" s="60">
        <v>5035676</v>
      </c>
      <c r="J6" s="60">
        <v>5035676</v>
      </c>
      <c r="K6" s="60">
        <v>2424357</v>
      </c>
      <c r="L6" s="60">
        <v>2424357</v>
      </c>
      <c r="M6" s="60">
        <v>8610259</v>
      </c>
      <c r="N6" s="60">
        <v>8610259</v>
      </c>
      <c r="O6" s="60">
        <v>953706</v>
      </c>
      <c r="P6" s="60">
        <v>-7284627</v>
      </c>
      <c r="Q6" s="60">
        <v>14942985</v>
      </c>
      <c r="R6" s="60">
        <v>14942985</v>
      </c>
      <c r="S6" s="60"/>
      <c r="T6" s="60"/>
      <c r="U6" s="60"/>
      <c r="V6" s="60"/>
      <c r="W6" s="60">
        <v>14942985</v>
      </c>
      <c r="X6" s="60"/>
      <c r="Y6" s="60">
        <v>14942985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>
        <v>9743</v>
      </c>
      <c r="L7" s="60">
        <v>9743</v>
      </c>
      <c r="M7" s="60">
        <v>9845</v>
      </c>
      <c r="N7" s="60">
        <v>9845</v>
      </c>
      <c r="O7" s="60"/>
      <c r="P7" s="60">
        <v>6009913</v>
      </c>
      <c r="Q7" s="60">
        <v>18032203</v>
      </c>
      <c r="R7" s="60">
        <v>18032203</v>
      </c>
      <c r="S7" s="60"/>
      <c r="T7" s="60"/>
      <c r="U7" s="60"/>
      <c r="V7" s="60"/>
      <c r="W7" s="60">
        <v>18032203</v>
      </c>
      <c r="X7" s="60"/>
      <c r="Y7" s="60">
        <v>18032203</v>
      </c>
      <c r="Z7" s="140"/>
      <c r="AA7" s="62"/>
    </row>
    <row r="8" spans="1:27" ht="12.75">
      <c r="A8" s="249" t="s">
        <v>145</v>
      </c>
      <c r="B8" s="182"/>
      <c r="C8" s="155">
        <v>21659587</v>
      </c>
      <c r="D8" s="155"/>
      <c r="E8" s="59">
        <v>7827999</v>
      </c>
      <c r="F8" s="60">
        <v>1143492</v>
      </c>
      <c r="G8" s="60">
        <v>10811077</v>
      </c>
      <c r="H8" s="60">
        <v>10934386</v>
      </c>
      <c r="I8" s="60">
        <v>10875876</v>
      </c>
      <c r="J8" s="60">
        <v>10875876</v>
      </c>
      <c r="K8" s="60">
        <v>41996437</v>
      </c>
      <c r="L8" s="60">
        <v>41996437</v>
      </c>
      <c r="M8" s="60">
        <v>42859171</v>
      </c>
      <c r="N8" s="60">
        <v>42859171</v>
      </c>
      <c r="O8" s="60">
        <v>42340780</v>
      </c>
      <c r="P8" s="60">
        <v>35850694</v>
      </c>
      <c r="Q8" s="60">
        <v>25944566</v>
      </c>
      <c r="R8" s="60">
        <v>25944566</v>
      </c>
      <c r="S8" s="60"/>
      <c r="T8" s="60"/>
      <c r="U8" s="60"/>
      <c r="V8" s="60"/>
      <c r="W8" s="60">
        <v>25944566</v>
      </c>
      <c r="X8" s="60">
        <v>857619</v>
      </c>
      <c r="Y8" s="60">
        <v>25086947</v>
      </c>
      <c r="Z8" s="140">
        <v>2925.19</v>
      </c>
      <c r="AA8" s="62">
        <v>1143492</v>
      </c>
    </row>
    <row r="9" spans="1:27" ht="12.75">
      <c r="A9" s="249" t="s">
        <v>146</v>
      </c>
      <c r="B9" s="182"/>
      <c r="C9" s="155">
        <v>11783319</v>
      </c>
      <c r="D9" s="155"/>
      <c r="E9" s="59">
        <v>25027559</v>
      </c>
      <c r="F9" s="60">
        <v>5717809</v>
      </c>
      <c r="G9" s="60">
        <v>116226424</v>
      </c>
      <c r="H9" s="60">
        <v>99149717</v>
      </c>
      <c r="I9" s="60">
        <v>99332896</v>
      </c>
      <c r="J9" s="60">
        <v>99332896</v>
      </c>
      <c r="K9" s="60">
        <v>3705154</v>
      </c>
      <c r="L9" s="60">
        <v>3705154</v>
      </c>
      <c r="M9" s="60">
        <v>795127</v>
      </c>
      <c r="N9" s="60">
        <v>795127</v>
      </c>
      <c r="O9" s="60">
        <v>1456854</v>
      </c>
      <c r="P9" s="60">
        <v>1057330</v>
      </c>
      <c r="Q9" s="60">
        <v>1227976</v>
      </c>
      <c r="R9" s="60">
        <v>1227976</v>
      </c>
      <c r="S9" s="60"/>
      <c r="T9" s="60"/>
      <c r="U9" s="60"/>
      <c r="V9" s="60"/>
      <c r="W9" s="60">
        <v>1227976</v>
      </c>
      <c r="X9" s="60">
        <v>4288357</v>
      </c>
      <c r="Y9" s="60">
        <v>-3060381</v>
      </c>
      <c r="Z9" s="140">
        <v>-71.36</v>
      </c>
      <c r="AA9" s="62">
        <v>5717809</v>
      </c>
    </row>
    <row r="10" spans="1:27" ht="12.75">
      <c r="A10" s="249" t="s">
        <v>147</v>
      </c>
      <c r="B10" s="182"/>
      <c r="C10" s="155">
        <v>404534</v>
      </c>
      <c r="D10" s="155"/>
      <c r="E10" s="59">
        <v>67602</v>
      </c>
      <c r="F10" s="60"/>
      <c r="G10" s="159">
        <v>4671521</v>
      </c>
      <c r="H10" s="159">
        <v>474198</v>
      </c>
      <c r="I10" s="159">
        <v>474198</v>
      </c>
      <c r="J10" s="60">
        <v>474198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3345700</v>
      </c>
      <c r="D11" s="155"/>
      <c r="E11" s="59">
        <v>268800</v>
      </c>
      <c r="F11" s="60"/>
      <c r="G11" s="60">
        <v>474198</v>
      </c>
      <c r="H11" s="60"/>
      <c r="I11" s="60"/>
      <c r="J11" s="60"/>
      <c r="K11" s="60">
        <v>3345700</v>
      </c>
      <c r="L11" s="60">
        <v>3345700</v>
      </c>
      <c r="M11" s="60">
        <v>3345700</v>
      </c>
      <c r="N11" s="60">
        <v>3345700</v>
      </c>
      <c r="O11" s="60">
        <v>3345700</v>
      </c>
      <c r="P11" s="60">
        <v>3345700</v>
      </c>
      <c r="Q11" s="60">
        <v>3242700</v>
      </c>
      <c r="R11" s="60">
        <v>3242700</v>
      </c>
      <c r="S11" s="60"/>
      <c r="T11" s="60"/>
      <c r="U11" s="60"/>
      <c r="V11" s="60"/>
      <c r="W11" s="60">
        <v>3242700</v>
      </c>
      <c r="X11" s="60"/>
      <c r="Y11" s="60">
        <v>3242700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38458957</v>
      </c>
      <c r="D12" s="168">
        <f>SUM(D6:D11)</f>
        <v>0</v>
      </c>
      <c r="E12" s="72">
        <f t="shared" si="0"/>
        <v>34392767</v>
      </c>
      <c r="F12" s="73">
        <f t="shared" si="0"/>
        <v>6861301</v>
      </c>
      <c r="G12" s="73">
        <f t="shared" si="0"/>
        <v>134303725</v>
      </c>
      <c r="H12" s="73">
        <f t="shared" si="0"/>
        <v>123567144</v>
      </c>
      <c r="I12" s="73">
        <f t="shared" si="0"/>
        <v>115718646</v>
      </c>
      <c r="J12" s="73">
        <f t="shared" si="0"/>
        <v>115718646</v>
      </c>
      <c r="K12" s="73">
        <f t="shared" si="0"/>
        <v>51481391</v>
      </c>
      <c r="L12" s="73">
        <f t="shared" si="0"/>
        <v>51481391</v>
      </c>
      <c r="M12" s="73">
        <f t="shared" si="0"/>
        <v>55620102</v>
      </c>
      <c r="N12" s="73">
        <f t="shared" si="0"/>
        <v>55620102</v>
      </c>
      <c r="O12" s="73">
        <f t="shared" si="0"/>
        <v>48097040</v>
      </c>
      <c r="P12" s="73">
        <f t="shared" si="0"/>
        <v>38979010</v>
      </c>
      <c r="Q12" s="73">
        <f t="shared" si="0"/>
        <v>63390430</v>
      </c>
      <c r="R12" s="73">
        <f t="shared" si="0"/>
        <v>63390430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63390430</v>
      </c>
      <c r="X12" s="73">
        <f t="shared" si="0"/>
        <v>5145976</v>
      </c>
      <c r="Y12" s="73">
        <f t="shared" si="0"/>
        <v>58244454</v>
      </c>
      <c r="Z12" s="170">
        <f>+IF(X12&lt;&gt;0,+(Y12/X12)*100,0)</f>
        <v>1131.8446491005789</v>
      </c>
      <c r="AA12" s="74">
        <f>SUM(AA6:AA11)</f>
        <v>6861301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24058000</v>
      </c>
      <c r="D17" s="155"/>
      <c r="E17" s="59">
        <v>37951900</v>
      </c>
      <c r="F17" s="60"/>
      <c r="G17" s="60">
        <v>27134900</v>
      </c>
      <c r="H17" s="60">
        <v>27134900</v>
      </c>
      <c r="I17" s="60">
        <v>27134900</v>
      </c>
      <c r="J17" s="60">
        <v>27134900</v>
      </c>
      <c r="K17" s="60">
        <v>24058000</v>
      </c>
      <c r="L17" s="60">
        <v>24058000</v>
      </c>
      <c r="M17" s="60">
        <v>24058000</v>
      </c>
      <c r="N17" s="60">
        <v>24058000</v>
      </c>
      <c r="O17" s="60">
        <v>24058000</v>
      </c>
      <c r="P17" s="60">
        <v>22026900</v>
      </c>
      <c r="Q17" s="60">
        <v>22026900</v>
      </c>
      <c r="R17" s="60">
        <v>22026900</v>
      </c>
      <c r="S17" s="60"/>
      <c r="T17" s="60"/>
      <c r="U17" s="60"/>
      <c r="V17" s="60"/>
      <c r="W17" s="60">
        <v>22026900</v>
      </c>
      <c r="X17" s="60"/>
      <c r="Y17" s="60">
        <v>22026900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170056701</v>
      </c>
      <c r="D19" s="155"/>
      <c r="E19" s="59">
        <v>193816255</v>
      </c>
      <c r="F19" s="60">
        <v>27329339</v>
      </c>
      <c r="G19" s="60">
        <v>169997538</v>
      </c>
      <c r="H19" s="60">
        <v>170621556</v>
      </c>
      <c r="I19" s="60">
        <v>171337091</v>
      </c>
      <c r="J19" s="60">
        <v>171337091</v>
      </c>
      <c r="K19" s="60">
        <v>174059301</v>
      </c>
      <c r="L19" s="60">
        <v>174059301</v>
      </c>
      <c r="M19" s="60">
        <v>179090592</v>
      </c>
      <c r="N19" s="60">
        <v>179090592</v>
      </c>
      <c r="O19" s="60">
        <v>181736102</v>
      </c>
      <c r="P19" s="60">
        <v>166946946</v>
      </c>
      <c r="Q19" s="60">
        <v>170615369</v>
      </c>
      <c r="R19" s="60">
        <v>170615369</v>
      </c>
      <c r="S19" s="60"/>
      <c r="T19" s="60"/>
      <c r="U19" s="60"/>
      <c r="V19" s="60"/>
      <c r="W19" s="60">
        <v>170615369</v>
      </c>
      <c r="X19" s="60">
        <v>20497004</v>
      </c>
      <c r="Y19" s="60">
        <v>150118365</v>
      </c>
      <c r="Z19" s="140">
        <v>732.39</v>
      </c>
      <c r="AA19" s="62">
        <v>27329339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1248448</v>
      </c>
      <c r="D22" s="155"/>
      <c r="E22" s="59">
        <v>565871</v>
      </c>
      <c r="F22" s="60">
        <v>302956</v>
      </c>
      <c r="G22" s="60">
        <v>1248448</v>
      </c>
      <c r="H22" s="60">
        <v>1248448</v>
      </c>
      <c r="I22" s="60">
        <v>1248448</v>
      </c>
      <c r="J22" s="60">
        <v>1248448</v>
      </c>
      <c r="K22" s="60">
        <v>1248448</v>
      </c>
      <c r="L22" s="60">
        <v>1248448</v>
      </c>
      <c r="M22" s="60">
        <v>1248448</v>
      </c>
      <c r="N22" s="60">
        <v>1248448</v>
      </c>
      <c r="O22" s="60">
        <v>1248448</v>
      </c>
      <c r="P22" s="60">
        <v>1001501</v>
      </c>
      <c r="Q22" s="60">
        <v>1001501</v>
      </c>
      <c r="R22" s="60">
        <v>1001501</v>
      </c>
      <c r="S22" s="60"/>
      <c r="T22" s="60"/>
      <c r="U22" s="60"/>
      <c r="V22" s="60"/>
      <c r="W22" s="60">
        <v>1001501</v>
      </c>
      <c r="X22" s="60">
        <v>227217</v>
      </c>
      <c r="Y22" s="60">
        <v>774284</v>
      </c>
      <c r="Z22" s="140">
        <v>340.77</v>
      </c>
      <c r="AA22" s="62">
        <v>302956</v>
      </c>
    </row>
    <row r="23" spans="1:27" ht="12.75">
      <c r="A23" s="249" t="s">
        <v>158</v>
      </c>
      <c r="B23" s="182"/>
      <c r="C23" s="155">
        <v>3</v>
      </c>
      <c r="D23" s="155"/>
      <c r="E23" s="59">
        <v>3</v>
      </c>
      <c r="F23" s="60"/>
      <c r="G23" s="159">
        <v>3</v>
      </c>
      <c r="H23" s="159">
        <v>3</v>
      </c>
      <c r="I23" s="159">
        <v>3</v>
      </c>
      <c r="J23" s="60">
        <v>3</v>
      </c>
      <c r="K23" s="159">
        <v>3</v>
      </c>
      <c r="L23" s="159">
        <v>3</v>
      </c>
      <c r="M23" s="60">
        <v>3</v>
      </c>
      <c r="N23" s="159">
        <v>3</v>
      </c>
      <c r="O23" s="159">
        <v>3</v>
      </c>
      <c r="P23" s="159">
        <v>3</v>
      </c>
      <c r="Q23" s="60">
        <v>3</v>
      </c>
      <c r="R23" s="159">
        <v>3</v>
      </c>
      <c r="S23" s="159"/>
      <c r="T23" s="60"/>
      <c r="U23" s="159"/>
      <c r="V23" s="159"/>
      <c r="W23" s="159">
        <v>3</v>
      </c>
      <c r="X23" s="60"/>
      <c r="Y23" s="159">
        <v>3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195363152</v>
      </c>
      <c r="D24" s="168">
        <f>SUM(D15:D23)</f>
        <v>0</v>
      </c>
      <c r="E24" s="76">
        <f t="shared" si="1"/>
        <v>232334029</v>
      </c>
      <c r="F24" s="77">
        <f t="shared" si="1"/>
        <v>27632295</v>
      </c>
      <c r="G24" s="77">
        <f t="shared" si="1"/>
        <v>198380889</v>
      </c>
      <c r="H24" s="77">
        <f t="shared" si="1"/>
        <v>199004907</v>
      </c>
      <c r="I24" s="77">
        <f t="shared" si="1"/>
        <v>199720442</v>
      </c>
      <c r="J24" s="77">
        <f t="shared" si="1"/>
        <v>199720442</v>
      </c>
      <c r="K24" s="77">
        <f t="shared" si="1"/>
        <v>199365752</v>
      </c>
      <c r="L24" s="77">
        <f t="shared" si="1"/>
        <v>199365752</v>
      </c>
      <c r="M24" s="77">
        <f t="shared" si="1"/>
        <v>204397043</v>
      </c>
      <c r="N24" s="77">
        <f t="shared" si="1"/>
        <v>204397043</v>
      </c>
      <c r="O24" s="77">
        <f t="shared" si="1"/>
        <v>207042553</v>
      </c>
      <c r="P24" s="77">
        <f t="shared" si="1"/>
        <v>189975350</v>
      </c>
      <c r="Q24" s="77">
        <f t="shared" si="1"/>
        <v>193643773</v>
      </c>
      <c r="R24" s="77">
        <f t="shared" si="1"/>
        <v>193643773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193643773</v>
      </c>
      <c r="X24" s="77">
        <f t="shared" si="1"/>
        <v>20724221</v>
      </c>
      <c r="Y24" s="77">
        <f t="shared" si="1"/>
        <v>172919552</v>
      </c>
      <c r="Z24" s="212">
        <f>+IF(X24&lt;&gt;0,+(Y24/X24)*100,0)</f>
        <v>834.3838448740726</v>
      </c>
      <c r="AA24" s="79">
        <f>SUM(AA15:AA23)</f>
        <v>27632295</v>
      </c>
    </row>
    <row r="25" spans="1:27" ht="12.75">
      <c r="A25" s="250" t="s">
        <v>159</v>
      </c>
      <c r="B25" s="251"/>
      <c r="C25" s="168">
        <f aca="true" t="shared" si="2" ref="C25:Y25">+C12+C24</f>
        <v>233822109</v>
      </c>
      <c r="D25" s="168">
        <f>+D12+D24</f>
        <v>0</v>
      </c>
      <c r="E25" s="72">
        <f t="shared" si="2"/>
        <v>266726796</v>
      </c>
      <c r="F25" s="73">
        <f t="shared" si="2"/>
        <v>34493596</v>
      </c>
      <c r="G25" s="73">
        <f t="shared" si="2"/>
        <v>332684614</v>
      </c>
      <c r="H25" s="73">
        <f t="shared" si="2"/>
        <v>322572051</v>
      </c>
      <c r="I25" s="73">
        <f t="shared" si="2"/>
        <v>315439088</v>
      </c>
      <c r="J25" s="73">
        <f t="shared" si="2"/>
        <v>315439088</v>
      </c>
      <c r="K25" s="73">
        <f t="shared" si="2"/>
        <v>250847143</v>
      </c>
      <c r="L25" s="73">
        <f t="shared" si="2"/>
        <v>250847143</v>
      </c>
      <c r="M25" s="73">
        <f t="shared" si="2"/>
        <v>260017145</v>
      </c>
      <c r="N25" s="73">
        <f t="shared" si="2"/>
        <v>260017145</v>
      </c>
      <c r="O25" s="73">
        <f t="shared" si="2"/>
        <v>255139593</v>
      </c>
      <c r="P25" s="73">
        <f t="shared" si="2"/>
        <v>228954360</v>
      </c>
      <c r="Q25" s="73">
        <f t="shared" si="2"/>
        <v>257034203</v>
      </c>
      <c r="R25" s="73">
        <f t="shared" si="2"/>
        <v>257034203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257034203</v>
      </c>
      <c r="X25" s="73">
        <f t="shared" si="2"/>
        <v>25870197</v>
      </c>
      <c r="Y25" s="73">
        <f t="shared" si="2"/>
        <v>231164006</v>
      </c>
      <c r="Z25" s="170">
        <f>+IF(X25&lt;&gt;0,+(Y25/X25)*100,0)</f>
        <v>893.5533270195043</v>
      </c>
      <c r="AA25" s="74">
        <f>+AA12+AA24</f>
        <v>34493596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7342097</v>
      </c>
      <c r="D30" s="155"/>
      <c r="E30" s="59">
        <v>6609551</v>
      </c>
      <c r="F30" s="60"/>
      <c r="G30" s="60">
        <v>6367963</v>
      </c>
      <c r="H30" s="60">
        <v>6367963</v>
      </c>
      <c r="I30" s="60">
        <v>6367963</v>
      </c>
      <c r="J30" s="60">
        <v>6367963</v>
      </c>
      <c r="K30" s="60">
        <v>6367963</v>
      </c>
      <c r="L30" s="60">
        <v>6367963</v>
      </c>
      <c r="M30" s="60">
        <v>7342097</v>
      </c>
      <c r="N30" s="60">
        <v>7342097</v>
      </c>
      <c r="O30" s="60">
        <v>7342097</v>
      </c>
      <c r="P30" s="60">
        <v>7342097</v>
      </c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>
        <v>76877</v>
      </c>
      <c r="L31" s="60">
        <v>76877</v>
      </c>
      <c r="M31" s="60">
        <v>76877</v>
      </c>
      <c r="N31" s="60">
        <v>76877</v>
      </c>
      <c r="O31" s="60">
        <v>76877</v>
      </c>
      <c r="P31" s="60">
        <v>76877</v>
      </c>
      <c r="Q31" s="60">
        <v>76877</v>
      </c>
      <c r="R31" s="60">
        <v>76877</v>
      </c>
      <c r="S31" s="60"/>
      <c r="T31" s="60"/>
      <c r="U31" s="60"/>
      <c r="V31" s="60"/>
      <c r="W31" s="60">
        <v>76877</v>
      </c>
      <c r="X31" s="60"/>
      <c r="Y31" s="60">
        <v>76877</v>
      </c>
      <c r="Z31" s="140"/>
      <c r="AA31" s="62"/>
    </row>
    <row r="32" spans="1:27" ht="12.75">
      <c r="A32" s="249" t="s">
        <v>164</v>
      </c>
      <c r="B32" s="182"/>
      <c r="C32" s="155">
        <v>23991574</v>
      </c>
      <c r="D32" s="155"/>
      <c r="E32" s="59">
        <v>28051217</v>
      </c>
      <c r="F32" s="60">
        <v>29959538</v>
      </c>
      <c r="G32" s="60">
        <v>84437534</v>
      </c>
      <c r="H32" s="60">
        <v>82267369</v>
      </c>
      <c r="I32" s="60">
        <v>83300343</v>
      </c>
      <c r="J32" s="60">
        <v>83300343</v>
      </c>
      <c r="K32" s="60">
        <v>21082443</v>
      </c>
      <c r="L32" s="60">
        <v>21082443</v>
      </c>
      <c r="M32" s="60">
        <v>24622431</v>
      </c>
      <c r="N32" s="60">
        <v>24622431</v>
      </c>
      <c r="O32" s="60">
        <v>26992880</v>
      </c>
      <c r="P32" s="60">
        <v>30248029</v>
      </c>
      <c r="Q32" s="60">
        <v>49830144</v>
      </c>
      <c r="R32" s="60">
        <v>49830144</v>
      </c>
      <c r="S32" s="60"/>
      <c r="T32" s="60"/>
      <c r="U32" s="60"/>
      <c r="V32" s="60"/>
      <c r="W32" s="60">
        <v>49830144</v>
      </c>
      <c r="X32" s="60">
        <v>22469654</v>
      </c>
      <c r="Y32" s="60">
        <v>27360490</v>
      </c>
      <c r="Z32" s="140">
        <v>121.77</v>
      </c>
      <c r="AA32" s="62">
        <v>29959538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>
        <v>5635786</v>
      </c>
      <c r="L33" s="60">
        <v>5635786</v>
      </c>
      <c r="M33" s="60">
        <v>4158396</v>
      </c>
      <c r="N33" s="60">
        <v>4158396</v>
      </c>
      <c r="O33" s="60">
        <v>4158396</v>
      </c>
      <c r="P33" s="60">
        <v>4158396</v>
      </c>
      <c r="Q33" s="60">
        <v>4158396</v>
      </c>
      <c r="R33" s="60">
        <v>4158396</v>
      </c>
      <c r="S33" s="60"/>
      <c r="T33" s="60"/>
      <c r="U33" s="60"/>
      <c r="V33" s="60"/>
      <c r="W33" s="60">
        <v>4158396</v>
      </c>
      <c r="X33" s="60"/>
      <c r="Y33" s="60">
        <v>4158396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31333671</v>
      </c>
      <c r="D34" s="168">
        <f>SUM(D29:D33)</f>
        <v>0</v>
      </c>
      <c r="E34" s="72">
        <f t="shared" si="3"/>
        <v>34660768</v>
      </c>
      <c r="F34" s="73">
        <f t="shared" si="3"/>
        <v>29959538</v>
      </c>
      <c r="G34" s="73">
        <f t="shared" si="3"/>
        <v>90805497</v>
      </c>
      <c r="H34" s="73">
        <f t="shared" si="3"/>
        <v>88635332</v>
      </c>
      <c r="I34" s="73">
        <f t="shared" si="3"/>
        <v>89668306</v>
      </c>
      <c r="J34" s="73">
        <f t="shared" si="3"/>
        <v>89668306</v>
      </c>
      <c r="K34" s="73">
        <f t="shared" si="3"/>
        <v>33163069</v>
      </c>
      <c r="L34" s="73">
        <f t="shared" si="3"/>
        <v>33163069</v>
      </c>
      <c r="M34" s="73">
        <f t="shared" si="3"/>
        <v>36199801</v>
      </c>
      <c r="N34" s="73">
        <f t="shared" si="3"/>
        <v>36199801</v>
      </c>
      <c r="O34" s="73">
        <f t="shared" si="3"/>
        <v>38570250</v>
      </c>
      <c r="P34" s="73">
        <f t="shared" si="3"/>
        <v>41825399</v>
      </c>
      <c r="Q34" s="73">
        <f t="shared" si="3"/>
        <v>54065417</v>
      </c>
      <c r="R34" s="73">
        <f t="shared" si="3"/>
        <v>54065417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54065417</v>
      </c>
      <c r="X34" s="73">
        <f t="shared" si="3"/>
        <v>22469654</v>
      </c>
      <c r="Y34" s="73">
        <f t="shared" si="3"/>
        <v>31595763</v>
      </c>
      <c r="Z34" s="170">
        <f>+IF(X34&lt;&gt;0,+(Y34/X34)*100,0)</f>
        <v>140.61526270052934</v>
      </c>
      <c r="AA34" s="74">
        <f>SUM(AA29:AA33)</f>
        <v>29959538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7020261</v>
      </c>
      <c r="F37" s="60"/>
      <c r="G37" s="60">
        <v>561447</v>
      </c>
      <c r="H37" s="60">
        <v>561447</v>
      </c>
      <c r="I37" s="60">
        <v>561447</v>
      </c>
      <c r="J37" s="60">
        <v>561447</v>
      </c>
      <c r="K37" s="60">
        <v>561447</v>
      </c>
      <c r="L37" s="60">
        <v>561447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3190987</v>
      </c>
      <c r="D38" s="155"/>
      <c r="E38" s="59">
        <v>2848231</v>
      </c>
      <c r="F38" s="60"/>
      <c r="G38" s="60">
        <v>3320365</v>
      </c>
      <c r="H38" s="60">
        <v>3320365</v>
      </c>
      <c r="I38" s="60">
        <v>3320365</v>
      </c>
      <c r="J38" s="60">
        <v>3320365</v>
      </c>
      <c r="K38" s="60">
        <v>3320365</v>
      </c>
      <c r="L38" s="60">
        <v>3320365</v>
      </c>
      <c r="M38" s="60">
        <v>3190987</v>
      </c>
      <c r="N38" s="60">
        <v>3190987</v>
      </c>
      <c r="O38" s="60">
        <v>3190987</v>
      </c>
      <c r="P38" s="60">
        <v>3190987</v>
      </c>
      <c r="Q38" s="60">
        <v>3190987</v>
      </c>
      <c r="R38" s="60">
        <v>3190987</v>
      </c>
      <c r="S38" s="60"/>
      <c r="T38" s="60"/>
      <c r="U38" s="60"/>
      <c r="V38" s="60"/>
      <c r="W38" s="60">
        <v>3190987</v>
      </c>
      <c r="X38" s="60"/>
      <c r="Y38" s="60">
        <v>3190987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3190987</v>
      </c>
      <c r="D39" s="168">
        <f>SUM(D37:D38)</f>
        <v>0</v>
      </c>
      <c r="E39" s="76">
        <f t="shared" si="4"/>
        <v>9868492</v>
      </c>
      <c r="F39" s="77">
        <f t="shared" si="4"/>
        <v>0</v>
      </c>
      <c r="G39" s="77">
        <f t="shared" si="4"/>
        <v>3881812</v>
      </c>
      <c r="H39" s="77">
        <f t="shared" si="4"/>
        <v>3881812</v>
      </c>
      <c r="I39" s="77">
        <f t="shared" si="4"/>
        <v>3881812</v>
      </c>
      <c r="J39" s="77">
        <f t="shared" si="4"/>
        <v>3881812</v>
      </c>
      <c r="K39" s="77">
        <f t="shared" si="4"/>
        <v>3881812</v>
      </c>
      <c r="L39" s="77">
        <f t="shared" si="4"/>
        <v>3881812</v>
      </c>
      <c r="M39" s="77">
        <f t="shared" si="4"/>
        <v>3190987</v>
      </c>
      <c r="N39" s="77">
        <f t="shared" si="4"/>
        <v>3190987</v>
      </c>
      <c r="O39" s="77">
        <f t="shared" si="4"/>
        <v>3190987</v>
      </c>
      <c r="P39" s="77">
        <f t="shared" si="4"/>
        <v>3190987</v>
      </c>
      <c r="Q39" s="77">
        <f t="shared" si="4"/>
        <v>3190987</v>
      </c>
      <c r="R39" s="77">
        <f t="shared" si="4"/>
        <v>3190987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3190987</v>
      </c>
      <c r="X39" s="77">
        <f t="shared" si="4"/>
        <v>0</v>
      </c>
      <c r="Y39" s="77">
        <f t="shared" si="4"/>
        <v>3190987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34524658</v>
      </c>
      <c r="D40" s="168">
        <f>+D34+D39</f>
        <v>0</v>
      </c>
      <c r="E40" s="72">
        <f t="shared" si="5"/>
        <v>44529260</v>
      </c>
      <c r="F40" s="73">
        <f t="shared" si="5"/>
        <v>29959538</v>
      </c>
      <c r="G40" s="73">
        <f t="shared" si="5"/>
        <v>94687309</v>
      </c>
      <c r="H40" s="73">
        <f t="shared" si="5"/>
        <v>92517144</v>
      </c>
      <c r="I40" s="73">
        <f t="shared" si="5"/>
        <v>93550118</v>
      </c>
      <c r="J40" s="73">
        <f t="shared" si="5"/>
        <v>93550118</v>
      </c>
      <c r="K40" s="73">
        <f t="shared" si="5"/>
        <v>37044881</v>
      </c>
      <c r="L40" s="73">
        <f t="shared" si="5"/>
        <v>37044881</v>
      </c>
      <c r="M40" s="73">
        <f t="shared" si="5"/>
        <v>39390788</v>
      </c>
      <c r="N40" s="73">
        <f t="shared" si="5"/>
        <v>39390788</v>
      </c>
      <c r="O40" s="73">
        <f t="shared" si="5"/>
        <v>41761237</v>
      </c>
      <c r="P40" s="73">
        <f t="shared" si="5"/>
        <v>45016386</v>
      </c>
      <c r="Q40" s="73">
        <f t="shared" si="5"/>
        <v>57256404</v>
      </c>
      <c r="R40" s="73">
        <f t="shared" si="5"/>
        <v>57256404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57256404</v>
      </c>
      <c r="X40" s="73">
        <f t="shared" si="5"/>
        <v>22469654</v>
      </c>
      <c r="Y40" s="73">
        <f t="shared" si="5"/>
        <v>34786750</v>
      </c>
      <c r="Z40" s="170">
        <f>+IF(X40&lt;&gt;0,+(Y40/X40)*100,0)</f>
        <v>154.81658062024454</v>
      </c>
      <c r="AA40" s="74">
        <f>+AA34+AA39</f>
        <v>29959538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199297451</v>
      </c>
      <c r="D42" s="257">
        <f>+D25-D40</f>
        <v>0</v>
      </c>
      <c r="E42" s="258">
        <f t="shared" si="6"/>
        <v>222197536</v>
      </c>
      <c r="F42" s="259">
        <f t="shared" si="6"/>
        <v>4534058</v>
      </c>
      <c r="G42" s="259">
        <f t="shared" si="6"/>
        <v>237997305</v>
      </c>
      <c r="H42" s="259">
        <f t="shared" si="6"/>
        <v>230054907</v>
      </c>
      <c r="I42" s="259">
        <f t="shared" si="6"/>
        <v>221888970</v>
      </c>
      <c r="J42" s="259">
        <f t="shared" si="6"/>
        <v>221888970</v>
      </c>
      <c r="K42" s="259">
        <f t="shared" si="6"/>
        <v>213802262</v>
      </c>
      <c r="L42" s="259">
        <f t="shared" si="6"/>
        <v>213802262</v>
      </c>
      <c r="M42" s="259">
        <f t="shared" si="6"/>
        <v>220626357</v>
      </c>
      <c r="N42" s="259">
        <f t="shared" si="6"/>
        <v>220626357</v>
      </c>
      <c r="O42" s="259">
        <f t="shared" si="6"/>
        <v>213378356</v>
      </c>
      <c r="P42" s="259">
        <f t="shared" si="6"/>
        <v>183937974</v>
      </c>
      <c r="Q42" s="259">
        <f t="shared" si="6"/>
        <v>199777799</v>
      </c>
      <c r="R42" s="259">
        <f t="shared" si="6"/>
        <v>199777799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199777799</v>
      </c>
      <c r="X42" s="259">
        <f t="shared" si="6"/>
        <v>3400543</v>
      </c>
      <c r="Y42" s="259">
        <f t="shared" si="6"/>
        <v>196377256</v>
      </c>
      <c r="Z42" s="260">
        <f>+IF(X42&lt;&gt;0,+(Y42/X42)*100,0)</f>
        <v>5774.879364854378</v>
      </c>
      <c r="AA42" s="261">
        <f>+AA25-AA40</f>
        <v>4534058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199297451</v>
      </c>
      <c r="D45" s="155"/>
      <c r="E45" s="59">
        <v>222197536</v>
      </c>
      <c r="F45" s="60">
        <v>4534058</v>
      </c>
      <c r="G45" s="60">
        <v>237997306</v>
      </c>
      <c r="H45" s="60">
        <v>230054908</v>
      </c>
      <c r="I45" s="60">
        <v>221888972</v>
      </c>
      <c r="J45" s="60">
        <v>221888972</v>
      </c>
      <c r="K45" s="60">
        <v>213802261</v>
      </c>
      <c r="L45" s="60">
        <v>213802261</v>
      </c>
      <c r="M45" s="60">
        <v>220626356</v>
      </c>
      <c r="N45" s="60">
        <v>220626356</v>
      </c>
      <c r="O45" s="60">
        <v>213378357</v>
      </c>
      <c r="P45" s="60">
        <v>183937973</v>
      </c>
      <c r="Q45" s="60">
        <v>199777797</v>
      </c>
      <c r="R45" s="60">
        <v>199777797</v>
      </c>
      <c r="S45" s="60"/>
      <c r="T45" s="60"/>
      <c r="U45" s="60"/>
      <c r="V45" s="60"/>
      <c r="W45" s="60">
        <v>199777797</v>
      </c>
      <c r="X45" s="60">
        <v>3400544</v>
      </c>
      <c r="Y45" s="60">
        <v>196377253</v>
      </c>
      <c r="Z45" s="139">
        <v>5774.88</v>
      </c>
      <c r="AA45" s="62">
        <v>4534058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199297451</v>
      </c>
      <c r="D48" s="217">
        <f>SUM(D45:D47)</f>
        <v>0</v>
      </c>
      <c r="E48" s="264">
        <f t="shared" si="7"/>
        <v>222197536</v>
      </c>
      <c r="F48" s="219">
        <f t="shared" si="7"/>
        <v>4534058</v>
      </c>
      <c r="G48" s="219">
        <f t="shared" si="7"/>
        <v>237997306</v>
      </c>
      <c r="H48" s="219">
        <f t="shared" si="7"/>
        <v>230054908</v>
      </c>
      <c r="I48" s="219">
        <f t="shared" si="7"/>
        <v>221888972</v>
      </c>
      <c r="J48" s="219">
        <f t="shared" si="7"/>
        <v>221888972</v>
      </c>
      <c r="K48" s="219">
        <f t="shared" si="7"/>
        <v>213802261</v>
      </c>
      <c r="L48" s="219">
        <f t="shared" si="7"/>
        <v>213802261</v>
      </c>
      <c r="M48" s="219">
        <f t="shared" si="7"/>
        <v>220626356</v>
      </c>
      <c r="N48" s="219">
        <f t="shared" si="7"/>
        <v>220626356</v>
      </c>
      <c r="O48" s="219">
        <f t="shared" si="7"/>
        <v>213378357</v>
      </c>
      <c r="P48" s="219">
        <f t="shared" si="7"/>
        <v>183937973</v>
      </c>
      <c r="Q48" s="219">
        <f t="shared" si="7"/>
        <v>199777797</v>
      </c>
      <c r="R48" s="219">
        <f t="shared" si="7"/>
        <v>199777797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199777797</v>
      </c>
      <c r="X48" s="219">
        <f t="shared" si="7"/>
        <v>3400544</v>
      </c>
      <c r="Y48" s="219">
        <f t="shared" si="7"/>
        <v>196377253</v>
      </c>
      <c r="Z48" s="265">
        <f>+IF(X48&lt;&gt;0,+(Y48/X48)*100,0)</f>
        <v>5774.877578410984</v>
      </c>
      <c r="AA48" s="232">
        <f>SUM(AA45:AA47)</f>
        <v>4534058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33219795</v>
      </c>
      <c r="D6" s="155"/>
      <c r="E6" s="59">
        <v>16336796</v>
      </c>
      <c r="F6" s="60"/>
      <c r="G6" s="60">
        <v>1026109</v>
      </c>
      <c r="H6" s="60">
        <v>649194</v>
      </c>
      <c r="I6" s="60">
        <v>3716780</v>
      </c>
      <c r="J6" s="60">
        <v>5392083</v>
      </c>
      <c r="K6" s="60">
        <v>5260133</v>
      </c>
      <c r="L6" s="60">
        <v>3453282</v>
      </c>
      <c r="M6" s="60">
        <v>832914</v>
      </c>
      <c r="N6" s="60">
        <v>9546329</v>
      </c>
      <c r="O6" s="60">
        <v>1329968</v>
      </c>
      <c r="P6" s="60">
        <v>7153797</v>
      </c>
      <c r="Q6" s="60">
        <v>10291819</v>
      </c>
      <c r="R6" s="60">
        <v>18775584</v>
      </c>
      <c r="S6" s="60"/>
      <c r="T6" s="60"/>
      <c r="U6" s="60"/>
      <c r="V6" s="60"/>
      <c r="W6" s="60">
        <v>33713996</v>
      </c>
      <c r="X6" s="60"/>
      <c r="Y6" s="60">
        <v>33713996</v>
      </c>
      <c r="Z6" s="140"/>
      <c r="AA6" s="62"/>
    </row>
    <row r="7" spans="1:27" ht="12.75">
      <c r="A7" s="249" t="s">
        <v>32</v>
      </c>
      <c r="B7" s="182"/>
      <c r="C7" s="155"/>
      <c r="D7" s="155"/>
      <c r="E7" s="59">
        <v>430380</v>
      </c>
      <c r="F7" s="60"/>
      <c r="G7" s="60">
        <v>74236</v>
      </c>
      <c r="H7" s="60">
        <v>57496</v>
      </c>
      <c r="I7" s="60">
        <v>105642</v>
      </c>
      <c r="J7" s="60">
        <v>237374</v>
      </c>
      <c r="K7" s="60">
        <v>73804</v>
      </c>
      <c r="L7" s="60">
        <v>40581</v>
      </c>
      <c r="M7" s="60">
        <v>33185</v>
      </c>
      <c r="N7" s="60">
        <v>147570</v>
      </c>
      <c r="O7" s="60">
        <v>59546</v>
      </c>
      <c r="P7" s="60">
        <v>19833</v>
      </c>
      <c r="Q7" s="60">
        <v>8138</v>
      </c>
      <c r="R7" s="60">
        <v>87517</v>
      </c>
      <c r="S7" s="60"/>
      <c r="T7" s="60"/>
      <c r="U7" s="60"/>
      <c r="V7" s="60"/>
      <c r="W7" s="60">
        <v>472461</v>
      </c>
      <c r="X7" s="60"/>
      <c r="Y7" s="60">
        <v>472461</v>
      </c>
      <c r="Z7" s="140"/>
      <c r="AA7" s="62"/>
    </row>
    <row r="8" spans="1:27" ht="12.75">
      <c r="A8" s="249" t="s">
        <v>178</v>
      </c>
      <c r="B8" s="182"/>
      <c r="C8" s="155">
        <v>5532818</v>
      </c>
      <c r="D8" s="155"/>
      <c r="E8" s="59">
        <v>2673044</v>
      </c>
      <c r="F8" s="60"/>
      <c r="G8" s="60">
        <v>199703</v>
      </c>
      <c r="H8" s="60">
        <v>189845</v>
      </c>
      <c r="I8" s="60">
        <v>176295</v>
      </c>
      <c r="J8" s="60">
        <v>565843</v>
      </c>
      <c r="K8" s="60">
        <v>1649463</v>
      </c>
      <c r="L8" s="60">
        <v>45073</v>
      </c>
      <c r="M8" s="60">
        <v>2135771</v>
      </c>
      <c r="N8" s="60">
        <v>3830307</v>
      </c>
      <c r="O8" s="60">
        <v>211137</v>
      </c>
      <c r="P8" s="60">
        <v>232074</v>
      </c>
      <c r="Q8" s="60">
        <v>187379</v>
      </c>
      <c r="R8" s="60">
        <v>630590</v>
      </c>
      <c r="S8" s="60"/>
      <c r="T8" s="60"/>
      <c r="U8" s="60"/>
      <c r="V8" s="60"/>
      <c r="W8" s="60">
        <v>5026740</v>
      </c>
      <c r="X8" s="60"/>
      <c r="Y8" s="60">
        <v>5026740</v>
      </c>
      <c r="Z8" s="140"/>
      <c r="AA8" s="62"/>
    </row>
    <row r="9" spans="1:27" ht="12.75">
      <c r="A9" s="249" t="s">
        <v>179</v>
      </c>
      <c r="B9" s="182"/>
      <c r="C9" s="155">
        <v>80737544</v>
      </c>
      <c r="D9" s="155"/>
      <c r="E9" s="59">
        <v>79014360</v>
      </c>
      <c r="F9" s="60"/>
      <c r="G9" s="60">
        <v>33019000</v>
      </c>
      <c r="H9" s="60">
        <v>383000</v>
      </c>
      <c r="I9" s="60">
        <v>23011</v>
      </c>
      <c r="J9" s="60">
        <v>33425011</v>
      </c>
      <c r="K9" s="60"/>
      <c r="L9" s="60">
        <v>1017641</v>
      </c>
      <c r="M9" s="60">
        <v>24563000</v>
      </c>
      <c r="N9" s="60">
        <v>25580641</v>
      </c>
      <c r="O9" s="60">
        <v>367499</v>
      </c>
      <c r="P9" s="60"/>
      <c r="Q9" s="60">
        <v>18863000</v>
      </c>
      <c r="R9" s="60">
        <v>19230499</v>
      </c>
      <c r="S9" s="60"/>
      <c r="T9" s="60"/>
      <c r="U9" s="60"/>
      <c r="V9" s="60"/>
      <c r="W9" s="60">
        <v>78236151</v>
      </c>
      <c r="X9" s="60"/>
      <c r="Y9" s="60">
        <v>78236151</v>
      </c>
      <c r="Z9" s="140"/>
      <c r="AA9" s="62"/>
    </row>
    <row r="10" spans="1:27" ht="12.75">
      <c r="A10" s="249" t="s">
        <v>180</v>
      </c>
      <c r="B10" s="182"/>
      <c r="C10" s="155">
        <v>22575456</v>
      </c>
      <c r="D10" s="155"/>
      <c r="E10" s="59">
        <v>24691350</v>
      </c>
      <c r="F10" s="60"/>
      <c r="G10" s="60">
        <v>4652000</v>
      </c>
      <c r="H10" s="60"/>
      <c r="I10" s="60"/>
      <c r="J10" s="60">
        <v>4652000</v>
      </c>
      <c r="K10" s="60"/>
      <c r="L10" s="60">
        <v>5828250</v>
      </c>
      <c r="M10" s="60">
        <v>1825000</v>
      </c>
      <c r="N10" s="60">
        <v>7653250</v>
      </c>
      <c r="O10" s="60"/>
      <c r="P10" s="60"/>
      <c r="Q10" s="60">
        <v>22038000</v>
      </c>
      <c r="R10" s="60">
        <v>22038000</v>
      </c>
      <c r="S10" s="60"/>
      <c r="T10" s="60"/>
      <c r="U10" s="60"/>
      <c r="V10" s="60"/>
      <c r="W10" s="60">
        <v>34343250</v>
      </c>
      <c r="X10" s="60"/>
      <c r="Y10" s="60">
        <v>34343250</v>
      </c>
      <c r="Z10" s="140"/>
      <c r="AA10" s="62"/>
    </row>
    <row r="11" spans="1:27" ht="12.75">
      <c r="A11" s="249" t="s">
        <v>181</v>
      </c>
      <c r="B11" s="182"/>
      <c r="C11" s="155">
        <v>1070556</v>
      </c>
      <c r="D11" s="155"/>
      <c r="E11" s="59">
        <v>20690365</v>
      </c>
      <c r="F11" s="60"/>
      <c r="G11" s="60">
        <v>18412</v>
      </c>
      <c r="H11" s="60">
        <v>97191</v>
      </c>
      <c r="I11" s="60">
        <v>94888</v>
      </c>
      <c r="J11" s="60">
        <v>210491</v>
      </c>
      <c r="K11" s="60">
        <v>21828</v>
      </c>
      <c r="L11" s="60"/>
      <c r="M11" s="60">
        <v>439024</v>
      </c>
      <c r="N11" s="60">
        <v>460852</v>
      </c>
      <c r="O11" s="60">
        <v>14661</v>
      </c>
      <c r="P11" s="60">
        <v>14105</v>
      </c>
      <c r="Q11" s="60">
        <v>36723</v>
      </c>
      <c r="R11" s="60">
        <v>65489</v>
      </c>
      <c r="S11" s="60"/>
      <c r="T11" s="60"/>
      <c r="U11" s="60"/>
      <c r="V11" s="60"/>
      <c r="W11" s="60">
        <v>736832</v>
      </c>
      <c r="X11" s="60"/>
      <c r="Y11" s="60">
        <v>736832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-113682429</v>
      </c>
      <c r="D14" s="155"/>
      <c r="E14" s="59">
        <v>-113164958</v>
      </c>
      <c r="F14" s="60">
        <v>-118394874</v>
      </c>
      <c r="G14" s="60">
        <v>-14059699</v>
      </c>
      <c r="H14" s="60">
        <v>-12456153</v>
      </c>
      <c r="I14" s="60">
        <v>-11896204</v>
      </c>
      <c r="J14" s="60">
        <v>-38412056</v>
      </c>
      <c r="K14" s="60">
        <v>-7244590</v>
      </c>
      <c r="L14" s="60">
        <v>-11039549</v>
      </c>
      <c r="M14" s="60">
        <v>-20220011</v>
      </c>
      <c r="N14" s="60">
        <v>-38504150</v>
      </c>
      <c r="O14" s="60">
        <v>-7193760</v>
      </c>
      <c r="P14" s="60">
        <v>-5815498</v>
      </c>
      <c r="Q14" s="60">
        <v>-14239777</v>
      </c>
      <c r="R14" s="60">
        <v>-27249035</v>
      </c>
      <c r="S14" s="60"/>
      <c r="T14" s="60"/>
      <c r="U14" s="60"/>
      <c r="V14" s="60"/>
      <c r="W14" s="60">
        <v>-104165241</v>
      </c>
      <c r="X14" s="60">
        <v>-59197437</v>
      </c>
      <c r="Y14" s="60">
        <v>-44967804</v>
      </c>
      <c r="Z14" s="140">
        <v>75.96</v>
      </c>
      <c r="AA14" s="62">
        <v>-118394874</v>
      </c>
    </row>
    <row r="15" spans="1:27" ht="12.75">
      <c r="A15" s="249" t="s">
        <v>40</v>
      </c>
      <c r="B15" s="182"/>
      <c r="C15" s="155">
        <v>-1006456</v>
      </c>
      <c r="D15" s="155"/>
      <c r="E15" s="59">
        <v>-880572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28447284</v>
      </c>
      <c r="D17" s="168">
        <f t="shared" si="0"/>
        <v>0</v>
      </c>
      <c r="E17" s="72">
        <f t="shared" si="0"/>
        <v>29790765</v>
      </c>
      <c r="F17" s="73">
        <f t="shared" si="0"/>
        <v>-118394874</v>
      </c>
      <c r="G17" s="73">
        <f t="shared" si="0"/>
        <v>24929761</v>
      </c>
      <c r="H17" s="73">
        <f t="shared" si="0"/>
        <v>-11079427</v>
      </c>
      <c r="I17" s="73">
        <f t="shared" si="0"/>
        <v>-7779588</v>
      </c>
      <c r="J17" s="73">
        <f t="shared" si="0"/>
        <v>6070746</v>
      </c>
      <c r="K17" s="73">
        <f t="shared" si="0"/>
        <v>-239362</v>
      </c>
      <c r="L17" s="73">
        <f t="shared" si="0"/>
        <v>-654722</v>
      </c>
      <c r="M17" s="73">
        <f t="shared" si="0"/>
        <v>9608883</v>
      </c>
      <c r="N17" s="73">
        <f t="shared" si="0"/>
        <v>8714799</v>
      </c>
      <c r="O17" s="73">
        <f t="shared" si="0"/>
        <v>-5210949</v>
      </c>
      <c r="P17" s="73">
        <f t="shared" si="0"/>
        <v>1604311</v>
      </c>
      <c r="Q17" s="73">
        <f t="shared" si="0"/>
        <v>37185282</v>
      </c>
      <c r="R17" s="73">
        <f t="shared" si="0"/>
        <v>33578644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48364189</v>
      </c>
      <c r="X17" s="73">
        <f t="shared" si="0"/>
        <v>-59197437</v>
      </c>
      <c r="Y17" s="73">
        <f t="shared" si="0"/>
        <v>107561626</v>
      </c>
      <c r="Z17" s="170">
        <f>+IF(X17&lt;&gt;0,+(Y17/X17)*100,0)</f>
        <v>-181.6998023073195</v>
      </c>
      <c r="AA17" s="74">
        <f>SUM(AA6:AA16)</f>
        <v>-118394874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137964</v>
      </c>
      <c r="D21" s="155"/>
      <c r="E21" s="59">
        <v>372400</v>
      </c>
      <c r="F21" s="60"/>
      <c r="G21" s="159"/>
      <c r="H21" s="159"/>
      <c r="I21" s="159"/>
      <c r="J21" s="60"/>
      <c r="K21" s="159"/>
      <c r="L21" s="159"/>
      <c r="M21" s="60">
        <v>606233</v>
      </c>
      <c r="N21" s="159">
        <v>606233</v>
      </c>
      <c r="O21" s="159"/>
      <c r="P21" s="159"/>
      <c r="Q21" s="60"/>
      <c r="R21" s="159"/>
      <c r="S21" s="159"/>
      <c r="T21" s="60"/>
      <c r="U21" s="159"/>
      <c r="V21" s="159"/>
      <c r="W21" s="159">
        <v>606233</v>
      </c>
      <c r="X21" s="60"/>
      <c r="Y21" s="159">
        <v>606233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-23171224</v>
      </c>
      <c r="D26" s="155"/>
      <c r="E26" s="59">
        <v>-30401017</v>
      </c>
      <c r="F26" s="60"/>
      <c r="G26" s="60">
        <v>-1019921</v>
      </c>
      <c r="H26" s="60">
        <v>-1359282</v>
      </c>
      <c r="I26" s="60">
        <v>-1019336</v>
      </c>
      <c r="J26" s="60">
        <v>-3398539</v>
      </c>
      <c r="K26" s="60">
        <v>-1071103</v>
      </c>
      <c r="L26" s="60">
        <v>-1933831</v>
      </c>
      <c r="M26" s="60">
        <v>-1429699</v>
      </c>
      <c r="N26" s="60">
        <v>-4434633</v>
      </c>
      <c r="O26" s="60">
        <v>-2309526</v>
      </c>
      <c r="P26" s="60">
        <v>-3856301</v>
      </c>
      <c r="Q26" s="60">
        <v>-3078894</v>
      </c>
      <c r="R26" s="60">
        <v>-9244721</v>
      </c>
      <c r="S26" s="60"/>
      <c r="T26" s="60"/>
      <c r="U26" s="60"/>
      <c r="V26" s="60"/>
      <c r="W26" s="60">
        <v>-17077893</v>
      </c>
      <c r="X26" s="60"/>
      <c r="Y26" s="60">
        <v>-17077893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-23033260</v>
      </c>
      <c r="D27" s="168">
        <f>SUM(D21:D26)</f>
        <v>0</v>
      </c>
      <c r="E27" s="72">
        <f t="shared" si="1"/>
        <v>-30028617</v>
      </c>
      <c r="F27" s="73">
        <f t="shared" si="1"/>
        <v>0</v>
      </c>
      <c r="G27" s="73">
        <f t="shared" si="1"/>
        <v>-1019921</v>
      </c>
      <c r="H27" s="73">
        <f t="shared" si="1"/>
        <v>-1359282</v>
      </c>
      <c r="I27" s="73">
        <f t="shared" si="1"/>
        <v>-1019336</v>
      </c>
      <c r="J27" s="73">
        <f t="shared" si="1"/>
        <v>-3398539</v>
      </c>
      <c r="K27" s="73">
        <f t="shared" si="1"/>
        <v>-1071103</v>
      </c>
      <c r="L27" s="73">
        <f t="shared" si="1"/>
        <v>-1933831</v>
      </c>
      <c r="M27" s="73">
        <f t="shared" si="1"/>
        <v>-823466</v>
      </c>
      <c r="N27" s="73">
        <f t="shared" si="1"/>
        <v>-3828400</v>
      </c>
      <c r="O27" s="73">
        <f t="shared" si="1"/>
        <v>-2309526</v>
      </c>
      <c r="P27" s="73">
        <f t="shared" si="1"/>
        <v>-3856301</v>
      </c>
      <c r="Q27" s="73">
        <f t="shared" si="1"/>
        <v>-3078894</v>
      </c>
      <c r="R27" s="73">
        <f t="shared" si="1"/>
        <v>-9244721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-16471660</v>
      </c>
      <c r="X27" s="73">
        <f t="shared" si="1"/>
        <v>0</v>
      </c>
      <c r="Y27" s="73">
        <f t="shared" si="1"/>
        <v>-16471660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-5348191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-5348191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65833</v>
      </c>
      <c r="D38" s="153">
        <f>+D17+D27+D36</f>
        <v>0</v>
      </c>
      <c r="E38" s="99">
        <f t="shared" si="3"/>
        <v>-237852</v>
      </c>
      <c r="F38" s="100">
        <f t="shared" si="3"/>
        <v>-118394874</v>
      </c>
      <c r="G38" s="100">
        <f t="shared" si="3"/>
        <v>23909840</v>
      </c>
      <c r="H38" s="100">
        <f t="shared" si="3"/>
        <v>-12438709</v>
      </c>
      <c r="I38" s="100">
        <f t="shared" si="3"/>
        <v>-8798924</v>
      </c>
      <c r="J38" s="100">
        <f t="shared" si="3"/>
        <v>2672207</v>
      </c>
      <c r="K38" s="100">
        <f t="shared" si="3"/>
        <v>-1310465</v>
      </c>
      <c r="L38" s="100">
        <f t="shared" si="3"/>
        <v>-2588553</v>
      </c>
      <c r="M38" s="100">
        <f t="shared" si="3"/>
        <v>8785417</v>
      </c>
      <c r="N38" s="100">
        <f t="shared" si="3"/>
        <v>4886399</v>
      </c>
      <c r="O38" s="100">
        <f t="shared" si="3"/>
        <v>-7520475</v>
      </c>
      <c r="P38" s="100">
        <f t="shared" si="3"/>
        <v>-2251990</v>
      </c>
      <c r="Q38" s="100">
        <f t="shared" si="3"/>
        <v>34106388</v>
      </c>
      <c r="R38" s="100">
        <f t="shared" si="3"/>
        <v>24333923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31892529</v>
      </c>
      <c r="X38" s="100">
        <f t="shared" si="3"/>
        <v>-59197437</v>
      </c>
      <c r="Y38" s="100">
        <f t="shared" si="3"/>
        <v>91089966</v>
      </c>
      <c r="Z38" s="137">
        <f>+IF(X38&lt;&gt;0,+(Y38/X38)*100,0)</f>
        <v>-153.8748476559889</v>
      </c>
      <c r="AA38" s="102">
        <f>+AA17+AA27+AA36</f>
        <v>-118394874</v>
      </c>
    </row>
    <row r="39" spans="1:27" ht="12.75">
      <c r="A39" s="249" t="s">
        <v>200</v>
      </c>
      <c r="B39" s="182"/>
      <c r="C39" s="153">
        <v>1199984</v>
      </c>
      <c r="D39" s="153"/>
      <c r="E39" s="99">
        <v>1200807</v>
      </c>
      <c r="F39" s="100"/>
      <c r="G39" s="100">
        <v>1200807</v>
      </c>
      <c r="H39" s="100">
        <v>25110647</v>
      </c>
      <c r="I39" s="100">
        <v>12671938</v>
      </c>
      <c r="J39" s="100">
        <v>1200807</v>
      </c>
      <c r="K39" s="100">
        <v>3873014</v>
      </c>
      <c r="L39" s="100">
        <v>2562549</v>
      </c>
      <c r="M39" s="100">
        <v>-26004</v>
      </c>
      <c r="N39" s="100">
        <v>3873014</v>
      </c>
      <c r="O39" s="100">
        <v>8759413</v>
      </c>
      <c r="P39" s="100">
        <v>1238938</v>
      </c>
      <c r="Q39" s="100">
        <v>-1013052</v>
      </c>
      <c r="R39" s="100">
        <v>8759413</v>
      </c>
      <c r="S39" s="100"/>
      <c r="T39" s="100"/>
      <c r="U39" s="100"/>
      <c r="V39" s="100"/>
      <c r="W39" s="100">
        <v>1200807</v>
      </c>
      <c r="X39" s="100"/>
      <c r="Y39" s="100">
        <v>1200807</v>
      </c>
      <c r="Z39" s="137"/>
      <c r="AA39" s="102"/>
    </row>
    <row r="40" spans="1:27" ht="12.75">
      <c r="A40" s="269" t="s">
        <v>201</v>
      </c>
      <c r="B40" s="256"/>
      <c r="C40" s="257">
        <v>1265817</v>
      </c>
      <c r="D40" s="257"/>
      <c r="E40" s="258">
        <v>962955</v>
      </c>
      <c r="F40" s="259">
        <v>-118394874</v>
      </c>
      <c r="G40" s="259">
        <v>25110647</v>
      </c>
      <c r="H40" s="259">
        <v>12671938</v>
      </c>
      <c r="I40" s="259">
        <v>3873014</v>
      </c>
      <c r="J40" s="259">
        <v>3873014</v>
      </c>
      <c r="K40" s="259">
        <v>2562549</v>
      </c>
      <c r="L40" s="259">
        <v>-26004</v>
      </c>
      <c r="M40" s="259">
        <v>8759413</v>
      </c>
      <c r="N40" s="259">
        <v>8759413</v>
      </c>
      <c r="O40" s="259">
        <v>1238938</v>
      </c>
      <c r="P40" s="259">
        <v>-1013052</v>
      </c>
      <c r="Q40" s="259">
        <v>33093336</v>
      </c>
      <c r="R40" s="259">
        <v>33093336</v>
      </c>
      <c r="S40" s="259"/>
      <c r="T40" s="259"/>
      <c r="U40" s="259"/>
      <c r="V40" s="259"/>
      <c r="W40" s="259">
        <v>33093336</v>
      </c>
      <c r="X40" s="259">
        <v>-59197437</v>
      </c>
      <c r="Y40" s="259">
        <v>92290773</v>
      </c>
      <c r="Z40" s="260">
        <v>-155.9</v>
      </c>
      <c r="AA40" s="261">
        <v>-118394874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23427402</v>
      </c>
      <c r="D5" s="200">
        <f t="shared" si="0"/>
        <v>0</v>
      </c>
      <c r="E5" s="106">
        <f t="shared" si="0"/>
        <v>30401022</v>
      </c>
      <c r="F5" s="106">
        <f t="shared" si="0"/>
        <v>20832296</v>
      </c>
      <c r="G5" s="106">
        <f t="shared" si="0"/>
        <v>481991</v>
      </c>
      <c r="H5" s="106">
        <f t="shared" si="0"/>
        <v>1594292</v>
      </c>
      <c r="I5" s="106">
        <f t="shared" si="0"/>
        <v>815558</v>
      </c>
      <c r="J5" s="106">
        <f t="shared" si="0"/>
        <v>2891841</v>
      </c>
      <c r="K5" s="106">
        <f t="shared" si="0"/>
        <v>1761409</v>
      </c>
      <c r="L5" s="106">
        <f t="shared" si="0"/>
        <v>2162895</v>
      </c>
      <c r="M5" s="106">
        <f t="shared" si="0"/>
        <v>3389523</v>
      </c>
      <c r="N5" s="106">
        <f t="shared" si="0"/>
        <v>7313827</v>
      </c>
      <c r="O5" s="106">
        <f t="shared" si="0"/>
        <v>3180412</v>
      </c>
      <c r="P5" s="106">
        <f t="shared" si="0"/>
        <v>4365554</v>
      </c>
      <c r="Q5" s="106">
        <f t="shared" si="0"/>
        <v>3749363</v>
      </c>
      <c r="R5" s="106">
        <f t="shared" si="0"/>
        <v>11295329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21500997</v>
      </c>
      <c r="X5" s="106">
        <f t="shared" si="0"/>
        <v>15624222</v>
      </c>
      <c r="Y5" s="106">
        <f t="shared" si="0"/>
        <v>5876775</v>
      </c>
      <c r="Z5" s="201">
        <f>+IF(X5&lt;&gt;0,+(Y5/X5)*100,0)</f>
        <v>37.61323283808947</v>
      </c>
      <c r="AA5" s="199">
        <f>SUM(AA11:AA18)</f>
        <v>20832296</v>
      </c>
    </row>
    <row r="6" spans="1:27" ht="12.75">
      <c r="A6" s="291" t="s">
        <v>205</v>
      </c>
      <c r="B6" s="142"/>
      <c r="C6" s="62">
        <v>13330403</v>
      </c>
      <c r="D6" s="156"/>
      <c r="E6" s="60">
        <v>16369888</v>
      </c>
      <c r="F6" s="60">
        <v>11826629</v>
      </c>
      <c r="G6" s="60">
        <v>383181</v>
      </c>
      <c r="H6" s="60">
        <v>1594292</v>
      </c>
      <c r="I6" s="60">
        <v>430756</v>
      </c>
      <c r="J6" s="60">
        <v>2408229</v>
      </c>
      <c r="K6" s="60">
        <v>1193014</v>
      </c>
      <c r="L6" s="60">
        <v>754004</v>
      </c>
      <c r="M6" s="60">
        <v>2412429</v>
      </c>
      <c r="N6" s="60">
        <v>4359447</v>
      </c>
      <c r="O6" s="60">
        <v>3029097</v>
      </c>
      <c r="P6" s="60">
        <v>1984031</v>
      </c>
      <c r="Q6" s="60">
        <v>3099472</v>
      </c>
      <c r="R6" s="60">
        <v>8112600</v>
      </c>
      <c r="S6" s="60"/>
      <c r="T6" s="60"/>
      <c r="U6" s="60"/>
      <c r="V6" s="60"/>
      <c r="W6" s="60">
        <v>14880276</v>
      </c>
      <c r="X6" s="60">
        <v>8869972</v>
      </c>
      <c r="Y6" s="60">
        <v>6010304</v>
      </c>
      <c r="Z6" s="140">
        <v>67.76</v>
      </c>
      <c r="AA6" s="155">
        <v>11826629</v>
      </c>
    </row>
    <row r="7" spans="1:27" ht="12.75">
      <c r="A7" s="291" t="s">
        <v>206</v>
      </c>
      <c r="B7" s="142"/>
      <c r="C7" s="62"/>
      <c r="D7" s="156"/>
      <c r="E7" s="60">
        <v>3000000</v>
      </c>
      <c r="F7" s="60">
        <v>3899543</v>
      </c>
      <c r="G7" s="60"/>
      <c r="H7" s="60"/>
      <c r="I7" s="60"/>
      <c r="J7" s="60"/>
      <c r="K7" s="60"/>
      <c r="L7" s="60">
        <v>1043544</v>
      </c>
      <c r="M7" s="60"/>
      <c r="N7" s="60">
        <v>1043544</v>
      </c>
      <c r="O7" s="60">
        <v>151315</v>
      </c>
      <c r="P7" s="60">
        <v>1188877</v>
      </c>
      <c r="Q7" s="60"/>
      <c r="R7" s="60">
        <v>1340192</v>
      </c>
      <c r="S7" s="60"/>
      <c r="T7" s="60"/>
      <c r="U7" s="60"/>
      <c r="V7" s="60"/>
      <c r="W7" s="60">
        <v>2383736</v>
      </c>
      <c r="X7" s="60">
        <v>2924657</v>
      </c>
      <c r="Y7" s="60">
        <v>-540921</v>
      </c>
      <c r="Z7" s="140">
        <v>-18.5</v>
      </c>
      <c r="AA7" s="155">
        <v>3899543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>
        <v>542332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406749</v>
      </c>
      <c r="Y10" s="60">
        <v>-406749</v>
      </c>
      <c r="Z10" s="140">
        <v>-100</v>
      </c>
      <c r="AA10" s="155">
        <v>542332</v>
      </c>
    </row>
    <row r="11" spans="1:27" ht="12.75">
      <c r="A11" s="292" t="s">
        <v>210</v>
      </c>
      <c r="B11" s="142"/>
      <c r="C11" s="293">
        <f aca="true" t="shared" si="1" ref="C11:Y11">SUM(C6:C10)</f>
        <v>13330403</v>
      </c>
      <c r="D11" s="294">
        <f t="shared" si="1"/>
        <v>0</v>
      </c>
      <c r="E11" s="295">
        <f t="shared" si="1"/>
        <v>19369888</v>
      </c>
      <c r="F11" s="295">
        <f t="shared" si="1"/>
        <v>16268504</v>
      </c>
      <c r="G11" s="295">
        <f t="shared" si="1"/>
        <v>383181</v>
      </c>
      <c r="H11" s="295">
        <f t="shared" si="1"/>
        <v>1594292</v>
      </c>
      <c r="I11" s="295">
        <f t="shared" si="1"/>
        <v>430756</v>
      </c>
      <c r="J11" s="295">
        <f t="shared" si="1"/>
        <v>2408229</v>
      </c>
      <c r="K11" s="295">
        <f t="shared" si="1"/>
        <v>1193014</v>
      </c>
      <c r="L11" s="295">
        <f t="shared" si="1"/>
        <v>1797548</v>
      </c>
      <c r="M11" s="295">
        <f t="shared" si="1"/>
        <v>2412429</v>
      </c>
      <c r="N11" s="295">
        <f t="shared" si="1"/>
        <v>5402991</v>
      </c>
      <c r="O11" s="295">
        <f t="shared" si="1"/>
        <v>3180412</v>
      </c>
      <c r="P11" s="295">
        <f t="shared" si="1"/>
        <v>3172908</v>
      </c>
      <c r="Q11" s="295">
        <f t="shared" si="1"/>
        <v>3099472</v>
      </c>
      <c r="R11" s="295">
        <f t="shared" si="1"/>
        <v>9452792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17264012</v>
      </c>
      <c r="X11" s="295">
        <f t="shared" si="1"/>
        <v>12201378</v>
      </c>
      <c r="Y11" s="295">
        <f t="shared" si="1"/>
        <v>5062634</v>
      </c>
      <c r="Z11" s="296">
        <f>+IF(X11&lt;&gt;0,+(Y11/X11)*100,0)</f>
        <v>41.49231340919034</v>
      </c>
      <c r="AA11" s="297">
        <f>SUM(AA6:AA10)</f>
        <v>16268504</v>
      </c>
    </row>
    <row r="12" spans="1:27" ht="12.75">
      <c r="A12" s="298" t="s">
        <v>211</v>
      </c>
      <c r="B12" s="136"/>
      <c r="C12" s="62">
        <v>5812097</v>
      </c>
      <c r="D12" s="156"/>
      <c r="E12" s="60">
        <v>5772838</v>
      </c>
      <c r="F12" s="60">
        <v>3064620</v>
      </c>
      <c r="G12" s="60">
        <v>98810</v>
      </c>
      <c r="H12" s="60"/>
      <c r="I12" s="60">
        <v>384802</v>
      </c>
      <c r="J12" s="60">
        <v>483612</v>
      </c>
      <c r="K12" s="60">
        <v>419395</v>
      </c>
      <c r="L12" s="60">
        <v>365347</v>
      </c>
      <c r="M12" s="60">
        <v>879094</v>
      </c>
      <c r="N12" s="60">
        <v>1663836</v>
      </c>
      <c r="O12" s="60"/>
      <c r="P12" s="60">
        <v>449326</v>
      </c>
      <c r="Q12" s="60">
        <v>434143</v>
      </c>
      <c r="R12" s="60">
        <v>883469</v>
      </c>
      <c r="S12" s="60"/>
      <c r="T12" s="60"/>
      <c r="U12" s="60"/>
      <c r="V12" s="60"/>
      <c r="W12" s="60">
        <v>3030917</v>
      </c>
      <c r="X12" s="60">
        <v>2298465</v>
      </c>
      <c r="Y12" s="60">
        <v>732452</v>
      </c>
      <c r="Z12" s="140">
        <v>31.87</v>
      </c>
      <c r="AA12" s="155">
        <v>3064620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3245696</v>
      </c>
      <c r="D15" s="156"/>
      <c r="E15" s="60">
        <v>5258296</v>
      </c>
      <c r="F15" s="60">
        <v>1196216</v>
      </c>
      <c r="G15" s="60"/>
      <c r="H15" s="60"/>
      <c r="I15" s="60"/>
      <c r="J15" s="60"/>
      <c r="K15" s="60">
        <v>149000</v>
      </c>
      <c r="L15" s="60"/>
      <c r="M15" s="60">
        <v>98000</v>
      </c>
      <c r="N15" s="60">
        <v>247000</v>
      </c>
      <c r="O15" s="60"/>
      <c r="P15" s="60">
        <v>743320</v>
      </c>
      <c r="Q15" s="60">
        <v>215748</v>
      </c>
      <c r="R15" s="60">
        <v>959068</v>
      </c>
      <c r="S15" s="60"/>
      <c r="T15" s="60"/>
      <c r="U15" s="60"/>
      <c r="V15" s="60"/>
      <c r="W15" s="60">
        <v>1206068</v>
      </c>
      <c r="X15" s="60">
        <v>897162</v>
      </c>
      <c r="Y15" s="60">
        <v>308906</v>
      </c>
      <c r="Z15" s="140">
        <v>34.43</v>
      </c>
      <c r="AA15" s="155">
        <v>1196216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1039206</v>
      </c>
      <c r="D18" s="276"/>
      <c r="E18" s="82"/>
      <c r="F18" s="82">
        <v>302956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227217</v>
      </c>
      <c r="Y18" s="82">
        <v>-227217</v>
      </c>
      <c r="Z18" s="270">
        <v>-100</v>
      </c>
      <c r="AA18" s="278">
        <v>302956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6800000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5100000</v>
      </c>
      <c r="Y20" s="100">
        <f t="shared" si="2"/>
        <v>-5100000</v>
      </c>
      <c r="Z20" s="137">
        <f>+IF(X20&lt;&gt;0,+(Y20/X20)*100,0)</f>
        <v>-100</v>
      </c>
      <c r="AA20" s="153">
        <f>SUM(AA26:AA33)</f>
        <v>6800000</v>
      </c>
    </row>
    <row r="21" spans="1:27" ht="12.75">
      <c r="A21" s="291" t="s">
        <v>205</v>
      </c>
      <c r="B21" s="142"/>
      <c r="C21" s="62"/>
      <c r="D21" s="156"/>
      <c r="E21" s="60"/>
      <c r="F21" s="60">
        <v>6800000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5100000</v>
      </c>
      <c r="Y21" s="60">
        <v>-5100000</v>
      </c>
      <c r="Z21" s="140">
        <v>-100</v>
      </c>
      <c r="AA21" s="155">
        <v>6800000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6800000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5100000</v>
      </c>
      <c r="Y26" s="295">
        <f t="shared" si="3"/>
        <v>-5100000</v>
      </c>
      <c r="Z26" s="296">
        <f>+IF(X26&lt;&gt;0,+(Y26/X26)*100,0)</f>
        <v>-100</v>
      </c>
      <c r="AA26" s="297">
        <f>SUM(AA21:AA25)</f>
        <v>6800000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13330403</v>
      </c>
      <c r="D36" s="156">
        <f t="shared" si="4"/>
        <v>0</v>
      </c>
      <c r="E36" s="60">
        <f t="shared" si="4"/>
        <v>16369888</v>
      </c>
      <c r="F36" s="60">
        <f t="shared" si="4"/>
        <v>18626629</v>
      </c>
      <c r="G36" s="60">
        <f t="shared" si="4"/>
        <v>383181</v>
      </c>
      <c r="H36" s="60">
        <f t="shared" si="4"/>
        <v>1594292</v>
      </c>
      <c r="I36" s="60">
        <f t="shared" si="4"/>
        <v>430756</v>
      </c>
      <c r="J36" s="60">
        <f t="shared" si="4"/>
        <v>2408229</v>
      </c>
      <c r="K36" s="60">
        <f t="shared" si="4"/>
        <v>1193014</v>
      </c>
      <c r="L36" s="60">
        <f t="shared" si="4"/>
        <v>754004</v>
      </c>
      <c r="M36" s="60">
        <f t="shared" si="4"/>
        <v>2412429</v>
      </c>
      <c r="N36" s="60">
        <f t="shared" si="4"/>
        <v>4359447</v>
      </c>
      <c r="O36" s="60">
        <f t="shared" si="4"/>
        <v>3029097</v>
      </c>
      <c r="P36" s="60">
        <f t="shared" si="4"/>
        <v>1984031</v>
      </c>
      <c r="Q36" s="60">
        <f t="shared" si="4"/>
        <v>3099472</v>
      </c>
      <c r="R36" s="60">
        <f t="shared" si="4"/>
        <v>8112600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14880276</v>
      </c>
      <c r="X36" s="60">
        <f t="shared" si="4"/>
        <v>13969972</v>
      </c>
      <c r="Y36" s="60">
        <f t="shared" si="4"/>
        <v>910304</v>
      </c>
      <c r="Z36" s="140">
        <f aca="true" t="shared" si="5" ref="Z36:Z49">+IF(X36&lt;&gt;0,+(Y36/X36)*100,0)</f>
        <v>6.516147634368917</v>
      </c>
      <c r="AA36" s="155">
        <f>AA6+AA21</f>
        <v>18626629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3899543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1043544</v>
      </c>
      <c r="M37" s="60">
        <f t="shared" si="4"/>
        <v>0</v>
      </c>
      <c r="N37" s="60">
        <f t="shared" si="4"/>
        <v>1043544</v>
      </c>
      <c r="O37" s="60">
        <f t="shared" si="4"/>
        <v>151315</v>
      </c>
      <c r="P37" s="60">
        <f t="shared" si="4"/>
        <v>1188877</v>
      </c>
      <c r="Q37" s="60">
        <f t="shared" si="4"/>
        <v>0</v>
      </c>
      <c r="R37" s="60">
        <f t="shared" si="4"/>
        <v>1340192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2383736</v>
      </c>
      <c r="X37" s="60">
        <f t="shared" si="4"/>
        <v>2924657</v>
      </c>
      <c r="Y37" s="60">
        <f t="shared" si="4"/>
        <v>-540921</v>
      </c>
      <c r="Z37" s="140">
        <f t="shared" si="5"/>
        <v>-18.495194479215854</v>
      </c>
      <c r="AA37" s="155">
        <f>AA7+AA22</f>
        <v>3899543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542332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406749</v>
      </c>
      <c r="Y40" s="60">
        <f t="shared" si="4"/>
        <v>-406749</v>
      </c>
      <c r="Z40" s="140">
        <f t="shared" si="5"/>
        <v>-100</v>
      </c>
      <c r="AA40" s="155">
        <f>AA10+AA25</f>
        <v>542332</v>
      </c>
    </row>
    <row r="41" spans="1:27" ht="12.75">
      <c r="A41" s="292" t="s">
        <v>210</v>
      </c>
      <c r="B41" s="142"/>
      <c r="C41" s="293">
        <f aca="true" t="shared" si="6" ref="C41:Y41">SUM(C36:C40)</f>
        <v>13330403</v>
      </c>
      <c r="D41" s="294">
        <f t="shared" si="6"/>
        <v>0</v>
      </c>
      <c r="E41" s="295">
        <f t="shared" si="6"/>
        <v>19369888</v>
      </c>
      <c r="F41" s="295">
        <f t="shared" si="6"/>
        <v>23068504</v>
      </c>
      <c r="G41" s="295">
        <f t="shared" si="6"/>
        <v>383181</v>
      </c>
      <c r="H41" s="295">
        <f t="shared" si="6"/>
        <v>1594292</v>
      </c>
      <c r="I41" s="295">
        <f t="shared" si="6"/>
        <v>430756</v>
      </c>
      <c r="J41" s="295">
        <f t="shared" si="6"/>
        <v>2408229</v>
      </c>
      <c r="K41" s="295">
        <f t="shared" si="6"/>
        <v>1193014</v>
      </c>
      <c r="L41" s="295">
        <f t="shared" si="6"/>
        <v>1797548</v>
      </c>
      <c r="M41" s="295">
        <f t="shared" si="6"/>
        <v>2412429</v>
      </c>
      <c r="N41" s="295">
        <f t="shared" si="6"/>
        <v>5402991</v>
      </c>
      <c r="O41" s="295">
        <f t="shared" si="6"/>
        <v>3180412</v>
      </c>
      <c r="P41" s="295">
        <f t="shared" si="6"/>
        <v>3172908</v>
      </c>
      <c r="Q41" s="295">
        <f t="shared" si="6"/>
        <v>3099472</v>
      </c>
      <c r="R41" s="295">
        <f t="shared" si="6"/>
        <v>9452792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17264012</v>
      </c>
      <c r="X41" s="295">
        <f t="shared" si="6"/>
        <v>17301378</v>
      </c>
      <c r="Y41" s="295">
        <f t="shared" si="6"/>
        <v>-37366</v>
      </c>
      <c r="Z41" s="296">
        <f t="shared" si="5"/>
        <v>-0.21597123651075656</v>
      </c>
      <c r="AA41" s="297">
        <f>SUM(AA36:AA40)</f>
        <v>23068504</v>
      </c>
    </row>
    <row r="42" spans="1:27" ht="12.75">
      <c r="A42" s="298" t="s">
        <v>211</v>
      </c>
      <c r="B42" s="136"/>
      <c r="C42" s="95">
        <f aca="true" t="shared" si="7" ref="C42:Y48">C12+C27</f>
        <v>5812097</v>
      </c>
      <c r="D42" s="129">
        <f t="shared" si="7"/>
        <v>0</v>
      </c>
      <c r="E42" s="54">
        <f t="shared" si="7"/>
        <v>5772838</v>
      </c>
      <c r="F42" s="54">
        <f t="shared" si="7"/>
        <v>3064620</v>
      </c>
      <c r="G42" s="54">
        <f t="shared" si="7"/>
        <v>98810</v>
      </c>
      <c r="H42" s="54">
        <f t="shared" si="7"/>
        <v>0</v>
      </c>
      <c r="I42" s="54">
        <f t="shared" si="7"/>
        <v>384802</v>
      </c>
      <c r="J42" s="54">
        <f t="shared" si="7"/>
        <v>483612</v>
      </c>
      <c r="K42" s="54">
        <f t="shared" si="7"/>
        <v>419395</v>
      </c>
      <c r="L42" s="54">
        <f t="shared" si="7"/>
        <v>365347</v>
      </c>
      <c r="M42" s="54">
        <f t="shared" si="7"/>
        <v>879094</v>
      </c>
      <c r="N42" s="54">
        <f t="shared" si="7"/>
        <v>1663836</v>
      </c>
      <c r="O42" s="54">
        <f t="shared" si="7"/>
        <v>0</v>
      </c>
      <c r="P42" s="54">
        <f t="shared" si="7"/>
        <v>449326</v>
      </c>
      <c r="Q42" s="54">
        <f t="shared" si="7"/>
        <v>434143</v>
      </c>
      <c r="R42" s="54">
        <f t="shared" si="7"/>
        <v>883469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3030917</v>
      </c>
      <c r="X42" s="54">
        <f t="shared" si="7"/>
        <v>2298465</v>
      </c>
      <c r="Y42" s="54">
        <f t="shared" si="7"/>
        <v>732452</v>
      </c>
      <c r="Z42" s="184">
        <f t="shared" si="5"/>
        <v>31.867006893731254</v>
      </c>
      <c r="AA42" s="130">
        <f aca="true" t="shared" si="8" ref="AA42:AA48">AA12+AA27</f>
        <v>3064620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3245696</v>
      </c>
      <c r="D45" s="129">
        <f t="shared" si="7"/>
        <v>0</v>
      </c>
      <c r="E45" s="54">
        <f t="shared" si="7"/>
        <v>5258296</v>
      </c>
      <c r="F45" s="54">
        <f t="shared" si="7"/>
        <v>1196216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149000</v>
      </c>
      <c r="L45" s="54">
        <f t="shared" si="7"/>
        <v>0</v>
      </c>
      <c r="M45" s="54">
        <f t="shared" si="7"/>
        <v>98000</v>
      </c>
      <c r="N45" s="54">
        <f t="shared" si="7"/>
        <v>247000</v>
      </c>
      <c r="O45" s="54">
        <f t="shared" si="7"/>
        <v>0</v>
      </c>
      <c r="P45" s="54">
        <f t="shared" si="7"/>
        <v>743320</v>
      </c>
      <c r="Q45" s="54">
        <f t="shared" si="7"/>
        <v>215748</v>
      </c>
      <c r="R45" s="54">
        <f t="shared" si="7"/>
        <v>959068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1206068</v>
      </c>
      <c r="X45" s="54">
        <f t="shared" si="7"/>
        <v>897162</v>
      </c>
      <c r="Y45" s="54">
        <f t="shared" si="7"/>
        <v>308906</v>
      </c>
      <c r="Z45" s="184">
        <f t="shared" si="5"/>
        <v>34.43146276815113</v>
      </c>
      <c r="AA45" s="130">
        <f t="shared" si="8"/>
        <v>1196216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1039206</v>
      </c>
      <c r="D48" s="129">
        <f t="shared" si="7"/>
        <v>0</v>
      </c>
      <c r="E48" s="54">
        <f t="shared" si="7"/>
        <v>0</v>
      </c>
      <c r="F48" s="54">
        <f t="shared" si="7"/>
        <v>302956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227217</v>
      </c>
      <c r="Y48" s="54">
        <f t="shared" si="7"/>
        <v>-227217</v>
      </c>
      <c r="Z48" s="184">
        <f t="shared" si="5"/>
        <v>-100</v>
      </c>
      <c r="AA48" s="130">
        <f t="shared" si="8"/>
        <v>302956</v>
      </c>
    </row>
    <row r="49" spans="1:27" ht="12.75">
      <c r="A49" s="308" t="s">
        <v>220</v>
      </c>
      <c r="B49" s="149"/>
      <c r="C49" s="239">
        <f aca="true" t="shared" si="9" ref="C49:Y49">SUM(C41:C48)</f>
        <v>23427402</v>
      </c>
      <c r="D49" s="218">
        <f t="shared" si="9"/>
        <v>0</v>
      </c>
      <c r="E49" s="220">
        <f t="shared" si="9"/>
        <v>30401022</v>
      </c>
      <c r="F49" s="220">
        <f t="shared" si="9"/>
        <v>27632296</v>
      </c>
      <c r="G49" s="220">
        <f t="shared" si="9"/>
        <v>481991</v>
      </c>
      <c r="H49" s="220">
        <f t="shared" si="9"/>
        <v>1594292</v>
      </c>
      <c r="I49" s="220">
        <f t="shared" si="9"/>
        <v>815558</v>
      </c>
      <c r="J49" s="220">
        <f t="shared" si="9"/>
        <v>2891841</v>
      </c>
      <c r="K49" s="220">
        <f t="shared" si="9"/>
        <v>1761409</v>
      </c>
      <c r="L49" s="220">
        <f t="shared" si="9"/>
        <v>2162895</v>
      </c>
      <c r="M49" s="220">
        <f t="shared" si="9"/>
        <v>3389523</v>
      </c>
      <c r="N49" s="220">
        <f t="shared" si="9"/>
        <v>7313827</v>
      </c>
      <c r="O49" s="220">
        <f t="shared" si="9"/>
        <v>3180412</v>
      </c>
      <c r="P49" s="220">
        <f t="shared" si="9"/>
        <v>4365554</v>
      </c>
      <c r="Q49" s="220">
        <f t="shared" si="9"/>
        <v>3749363</v>
      </c>
      <c r="R49" s="220">
        <f t="shared" si="9"/>
        <v>11295329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21500997</v>
      </c>
      <c r="X49" s="220">
        <f t="shared" si="9"/>
        <v>20724222</v>
      </c>
      <c r="Y49" s="220">
        <f t="shared" si="9"/>
        <v>776775</v>
      </c>
      <c r="Z49" s="221">
        <f t="shared" si="5"/>
        <v>3.7481503527611313</v>
      </c>
      <c r="AA49" s="222">
        <f>SUM(AA41:AA48)</f>
        <v>27632296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6012391</v>
      </c>
      <c r="D51" s="129">
        <f t="shared" si="10"/>
        <v>0</v>
      </c>
      <c r="E51" s="54">
        <f t="shared" si="10"/>
        <v>2047120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1680200</v>
      </c>
      <c r="D52" s="156"/>
      <c r="E52" s="60">
        <v>957477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486030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1680200</v>
      </c>
      <c r="D57" s="294">
        <f t="shared" si="11"/>
        <v>0</v>
      </c>
      <c r="E57" s="295">
        <f t="shared" si="11"/>
        <v>1443507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581204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3750987</v>
      </c>
      <c r="D61" s="156"/>
      <c r="E61" s="60">
        <v>603613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>
        <v>27637</v>
      </c>
      <c r="L66" s="275"/>
      <c r="M66" s="275"/>
      <c r="N66" s="275">
        <v>27637</v>
      </c>
      <c r="O66" s="275"/>
      <c r="P66" s="275"/>
      <c r="Q66" s="275">
        <v>549643</v>
      </c>
      <c r="R66" s="275">
        <v>549643</v>
      </c>
      <c r="S66" s="275"/>
      <c r="T66" s="275"/>
      <c r="U66" s="275"/>
      <c r="V66" s="275"/>
      <c r="W66" s="275">
        <v>577280</v>
      </c>
      <c r="X66" s="275"/>
      <c r="Y66" s="275">
        <v>577280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13961</v>
      </c>
      <c r="L67" s="60"/>
      <c r="M67" s="60"/>
      <c r="N67" s="60">
        <v>13961</v>
      </c>
      <c r="O67" s="60"/>
      <c r="P67" s="60"/>
      <c r="Q67" s="60"/>
      <c r="R67" s="60"/>
      <c r="S67" s="60"/>
      <c r="T67" s="60"/>
      <c r="U67" s="60"/>
      <c r="V67" s="60"/>
      <c r="W67" s="60">
        <v>13961</v>
      </c>
      <c r="X67" s="60"/>
      <c r="Y67" s="60">
        <v>13961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180000</v>
      </c>
      <c r="H68" s="60">
        <v>299285</v>
      </c>
      <c r="I68" s="60">
        <v>241795</v>
      </c>
      <c r="J68" s="60">
        <v>721080</v>
      </c>
      <c r="K68" s="60"/>
      <c r="L68" s="60">
        <v>263132</v>
      </c>
      <c r="M68" s="60">
        <v>201742</v>
      </c>
      <c r="N68" s="60">
        <v>464874</v>
      </c>
      <c r="O68" s="60">
        <v>703586</v>
      </c>
      <c r="P68" s="60">
        <v>171677</v>
      </c>
      <c r="Q68" s="60"/>
      <c r="R68" s="60">
        <v>875263</v>
      </c>
      <c r="S68" s="60"/>
      <c r="T68" s="60"/>
      <c r="U68" s="60"/>
      <c r="V68" s="60"/>
      <c r="W68" s="60">
        <v>2061217</v>
      </c>
      <c r="X68" s="60"/>
      <c r="Y68" s="60">
        <v>2061217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180000</v>
      </c>
      <c r="H69" s="220">
        <f t="shared" si="12"/>
        <v>299285</v>
      </c>
      <c r="I69" s="220">
        <f t="shared" si="12"/>
        <v>241795</v>
      </c>
      <c r="J69" s="220">
        <f t="shared" si="12"/>
        <v>721080</v>
      </c>
      <c r="K69" s="220">
        <f t="shared" si="12"/>
        <v>41598</v>
      </c>
      <c r="L69" s="220">
        <f t="shared" si="12"/>
        <v>263132</v>
      </c>
      <c r="M69" s="220">
        <f t="shared" si="12"/>
        <v>201742</v>
      </c>
      <c r="N69" s="220">
        <f t="shared" si="12"/>
        <v>506472</v>
      </c>
      <c r="O69" s="220">
        <f t="shared" si="12"/>
        <v>703586</v>
      </c>
      <c r="P69" s="220">
        <f t="shared" si="12"/>
        <v>171677</v>
      </c>
      <c r="Q69" s="220">
        <f t="shared" si="12"/>
        <v>549643</v>
      </c>
      <c r="R69" s="220">
        <f t="shared" si="12"/>
        <v>1424906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2652458</v>
      </c>
      <c r="X69" s="220">
        <f t="shared" si="12"/>
        <v>0</v>
      </c>
      <c r="Y69" s="220">
        <f t="shared" si="12"/>
        <v>2652458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13330403</v>
      </c>
      <c r="D5" s="357">
        <f t="shared" si="0"/>
        <v>0</v>
      </c>
      <c r="E5" s="356">
        <f t="shared" si="0"/>
        <v>19369888</v>
      </c>
      <c r="F5" s="358">
        <f t="shared" si="0"/>
        <v>16268504</v>
      </c>
      <c r="G5" s="358">
        <f t="shared" si="0"/>
        <v>383181</v>
      </c>
      <c r="H5" s="356">
        <f t="shared" si="0"/>
        <v>1594292</v>
      </c>
      <c r="I5" s="356">
        <f t="shared" si="0"/>
        <v>430756</v>
      </c>
      <c r="J5" s="358">
        <f t="shared" si="0"/>
        <v>2408229</v>
      </c>
      <c r="K5" s="358">
        <f t="shared" si="0"/>
        <v>1193014</v>
      </c>
      <c r="L5" s="356">
        <f t="shared" si="0"/>
        <v>1797548</v>
      </c>
      <c r="M5" s="356">
        <f t="shared" si="0"/>
        <v>2412429</v>
      </c>
      <c r="N5" s="358">
        <f t="shared" si="0"/>
        <v>5402991</v>
      </c>
      <c r="O5" s="358">
        <f t="shared" si="0"/>
        <v>3180412</v>
      </c>
      <c r="P5" s="356">
        <f t="shared" si="0"/>
        <v>3172908</v>
      </c>
      <c r="Q5" s="356">
        <f t="shared" si="0"/>
        <v>3099472</v>
      </c>
      <c r="R5" s="358">
        <f t="shared" si="0"/>
        <v>9452792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17264012</v>
      </c>
      <c r="X5" s="356">
        <f t="shared" si="0"/>
        <v>12201378</v>
      </c>
      <c r="Y5" s="358">
        <f t="shared" si="0"/>
        <v>5062634</v>
      </c>
      <c r="Z5" s="359">
        <f>+IF(X5&lt;&gt;0,+(Y5/X5)*100,0)</f>
        <v>41.49231340919034</v>
      </c>
      <c r="AA5" s="360">
        <f>+AA6+AA8+AA11+AA13+AA15</f>
        <v>16268504</v>
      </c>
    </row>
    <row r="6" spans="1:27" ht="12.75">
      <c r="A6" s="361" t="s">
        <v>205</v>
      </c>
      <c r="B6" s="142"/>
      <c r="C6" s="60">
        <f>+C7</f>
        <v>13330403</v>
      </c>
      <c r="D6" s="340">
        <f aca="true" t="shared" si="1" ref="D6:AA6">+D7</f>
        <v>0</v>
      </c>
      <c r="E6" s="60">
        <f t="shared" si="1"/>
        <v>16369888</v>
      </c>
      <c r="F6" s="59">
        <f t="shared" si="1"/>
        <v>11826629</v>
      </c>
      <c r="G6" s="59">
        <f t="shared" si="1"/>
        <v>383181</v>
      </c>
      <c r="H6" s="60">
        <f t="shared" si="1"/>
        <v>1594292</v>
      </c>
      <c r="I6" s="60">
        <f t="shared" si="1"/>
        <v>430756</v>
      </c>
      <c r="J6" s="59">
        <f t="shared" si="1"/>
        <v>2408229</v>
      </c>
      <c r="K6" s="59">
        <f t="shared" si="1"/>
        <v>1193014</v>
      </c>
      <c r="L6" s="60">
        <f t="shared" si="1"/>
        <v>754004</v>
      </c>
      <c r="M6" s="60">
        <f t="shared" si="1"/>
        <v>2412429</v>
      </c>
      <c r="N6" s="59">
        <f t="shared" si="1"/>
        <v>4359447</v>
      </c>
      <c r="O6" s="59">
        <f t="shared" si="1"/>
        <v>3029097</v>
      </c>
      <c r="P6" s="60">
        <f t="shared" si="1"/>
        <v>1984031</v>
      </c>
      <c r="Q6" s="60">
        <f t="shared" si="1"/>
        <v>3099472</v>
      </c>
      <c r="R6" s="59">
        <f t="shared" si="1"/>
        <v>8112600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14880276</v>
      </c>
      <c r="X6" s="60">
        <f t="shared" si="1"/>
        <v>8869972</v>
      </c>
      <c r="Y6" s="59">
        <f t="shared" si="1"/>
        <v>6010304</v>
      </c>
      <c r="Z6" s="61">
        <f>+IF(X6&lt;&gt;0,+(Y6/X6)*100,0)</f>
        <v>67.76012370726761</v>
      </c>
      <c r="AA6" s="62">
        <f t="shared" si="1"/>
        <v>11826629</v>
      </c>
    </row>
    <row r="7" spans="1:27" ht="12.75">
      <c r="A7" s="291" t="s">
        <v>229</v>
      </c>
      <c r="B7" s="142"/>
      <c r="C7" s="60">
        <v>13330403</v>
      </c>
      <c r="D7" s="340"/>
      <c r="E7" s="60">
        <v>16369888</v>
      </c>
      <c r="F7" s="59">
        <v>11826629</v>
      </c>
      <c r="G7" s="59">
        <v>383181</v>
      </c>
      <c r="H7" s="60">
        <v>1594292</v>
      </c>
      <c r="I7" s="60">
        <v>430756</v>
      </c>
      <c r="J7" s="59">
        <v>2408229</v>
      </c>
      <c r="K7" s="59">
        <v>1193014</v>
      </c>
      <c r="L7" s="60">
        <v>754004</v>
      </c>
      <c r="M7" s="60">
        <v>2412429</v>
      </c>
      <c r="N7" s="59">
        <v>4359447</v>
      </c>
      <c r="O7" s="59">
        <v>3029097</v>
      </c>
      <c r="P7" s="60">
        <v>1984031</v>
      </c>
      <c r="Q7" s="60">
        <v>3099472</v>
      </c>
      <c r="R7" s="59">
        <v>8112600</v>
      </c>
      <c r="S7" s="59"/>
      <c r="T7" s="60"/>
      <c r="U7" s="60"/>
      <c r="V7" s="59"/>
      <c r="W7" s="59">
        <v>14880276</v>
      </c>
      <c r="X7" s="60">
        <v>8869972</v>
      </c>
      <c r="Y7" s="59">
        <v>6010304</v>
      </c>
      <c r="Z7" s="61">
        <v>67.76</v>
      </c>
      <c r="AA7" s="62">
        <v>11826629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3899543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1043544</v>
      </c>
      <c r="M8" s="60">
        <f t="shared" si="2"/>
        <v>0</v>
      </c>
      <c r="N8" s="59">
        <f t="shared" si="2"/>
        <v>1043544</v>
      </c>
      <c r="O8" s="59">
        <f t="shared" si="2"/>
        <v>151315</v>
      </c>
      <c r="P8" s="60">
        <f t="shared" si="2"/>
        <v>1188877</v>
      </c>
      <c r="Q8" s="60">
        <f t="shared" si="2"/>
        <v>0</v>
      </c>
      <c r="R8" s="59">
        <f t="shared" si="2"/>
        <v>1340192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2383736</v>
      </c>
      <c r="X8" s="60">
        <f t="shared" si="2"/>
        <v>2924657</v>
      </c>
      <c r="Y8" s="59">
        <f t="shared" si="2"/>
        <v>-540921</v>
      </c>
      <c r="Z8" s="61">
        <f>+IF(X8&lt;&gt;0,+(Y8/X8)*100,0)</f>
        <v>-18.495194479215854</v>
      </c>
      <c r="AA8" s="62">
        <f>SUM(AA9:AA10)</f>
        <v>3899543</v>
      </c>
    </row>
    <row r="9" spans="1:27" ht="12.75">
      <c r="A9" s="291" t="s">
        <v>230</v>
      </c>
      <c r="B9" s="142"/>
      <c r="C9" s="60"/>
      <c r="D9" s="340"/>
      <c r="E9" s="60"/>
      <c r="F9" s="59">
        <v>3899543</v>
      </c>
      <c r="G9" s="59"/>
      <c r="H9" s="60"/>
      <c r="I9" s="60"/>
      <c r="J9" s="59"/>
      <c r="K9" s="59"/>
      <c r="L9" s="60">
        <v>1043544</v>
      </c>
      <c r="M9" s="60"/>
      <c r="N9" s="59">
        <v>1043544</v>
      </c>
      <c r="O9" s="59">
        <v>151315</v>
      </c>
      <c r="P9" s="60">
        <v>1188877</v>
      </c>
      <c r="Q9" s="60"/>
      <c r="R9" s="59">
        <v>1340192</v>
      </c>
      <c r="S9" s="59"/>
      <c r="T9" s="60"/>
      <c r="U9" s="60"/>
      <c r="V9" s="59"/>
      <c r="W9" s="59">
        <v>2383736</v>
      </c>
      <c r="X9" s="60">
        <v>2924657</v>
      </c>
      <c r="Y9" s="59">
        <v>-540921</v>
      </c>
      <c r="Z9" s="61">
        <v>-18.5</v>
      </c>
      <c r="AA9" s="62">
        <v>3899543</v>
      </c>
    </row>
    <row r="10" spans="1:27" ht="12.75">
      <c r="A10" s="291" t="s">
        <v>231</v>
      </c>
      <c r="B10" s="142"/>
      <c r="C10" s="60"/>
      <c r="D10" s="340"/>
      <c r="E10" s="60">
        <v>3000000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542332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406749</v>
      </c>
      <c r="Y15" s="59">
        <f t="shared" si="5"/>
        <v>-406749</v>
      </c>
      <c r="Z15" s="61">
        <f>+IF(X15&lt;&gt;0,+(Y15/X15)*100,0)</f>
        <v>-100</v>
      </c>
      <c r="AA15" s="62">
        <f>SUM(AA16:AA20)</f>
        <v>542332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542332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406749</v>
      </c>
      <c r="Y20" s="59">
        <v>-406749</v>
      </c>
      <c r="Z20" s="61">
        <v>-100</v>
      </c>
      <c r="AA20" s="62">
        <v>542332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5812097</v>
      </c>
      <c r="D22" s="344">
        <f t="shared" si="6"/>
        <v>0</v>
      </c>
      <c r="E22" s="343">
        <f t="shared" si="6"/>
        <v>5772838</v>
      </c>
      <c r="F22" s="345">
        <f t="shared" si="6"/>
        <v>3064620</v>
      </c>
      <c r="G22" s="345">
        <f t="shared" si="6"/>
        <v>98810</v>
      </c>
      <c r="H22" s="343">
        <f t="shared" si="6"/>
        <v>0</v>
      </c>
      <c r="I22" s="343">
        <f t="shared" si="6"/>
        <v>384802</v>
      </c>
      <c r="J22" s="345">
        <f t="shared" si="6"/>
        <v>483612</v>
      </c>
      <c r="K22" s="345">
        <f t="shared" si="6"/>
        <v>419395</v>
      </c>
      <c r="L22" s="343">
        <f t="shared" si="6"/>
        <v>365347</v>
      </c>
      <c r="M22" s="343">
        <f t="shared" si="6"/>
        <v>879094</v>
      </c>
      <c r="N22" s="345">
        <f t="shared" si="6"/>
        <v>1663836</v>
      </c>
      <c r="O22" s="345">
        <f t="shared" si="6"/>
        <v>0</v>
      </c>
      <c r="P22" s="343">
        <f t="shared" si="6"/>
        <v>449326</v>
      </c>
      <c r="Q22" s="343">
        <f t="shared" si="6"/>
        <v>434143</v>
      </c>
      <c r="R22" s="345">
        <f t="shared" si="6"/>
        <v>883469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3030917</v>
      </c>
      <c r="X22" s="343">
        <f t="shared" si="6"/>
        <v>2298465</v>
      </c>
      <c r="Y22" s="345">
        <f t="shared" si="6"/>
        <v>732452</v>
      </c>
      <c r="Z22" s="336">
        <f>+IF(X22&lt;&gt;0,+(Y22/X22)*100,0)</f>
        <v>31.867006893731254</v>
      </c>
      <c r="AA22" s="350">
        <f>SUM(AA23:AA32)</f>
        <v>3064620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86675</v>
      </c>
      <c r="G24" s="59">
        <v>98810</v>
      </c>
      <c r="H24" s="60"/>
      <c r="I24" s="60"/>
      <c r="J24" s="59">
        <v>98810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98810</v>
      </c>
      <c r="X24" s="60">
        <v>65006</v>
      </c>
      <c r="Y24" s="59">
        <v>33804</v>
      </c>
      <c r="Z24" s="61">
        <v>52</v>
      </c>
      <c r="AA24" s="62">
        <v>86675</v>
      </c>
    </row>
    <row r="25" spans="1:27" ht="12.75">
      <c r="A25" s="361" t="s">
        <v>239</v>
      </c>
      <c r="B25" s="142"/>
      <c r="C25" s="60">
        <v>5713030</v>
      </c>
      <c r="D25" s="340"/>
      <c r="E25" s="60">
        <v>5422838</v>
      </c>
      <c r="F25" s="59">
        <v>2977945</v>
      </c>
      <c r="G25" s="59"/>
      <c r="H25" s="60"/>
      <c r="I25" s="60">
        <v>384802</v>
      </c>
      <c r="J25" s="59">
        <v>384802</v>
      </c>
      <c r="K25" s="59">
        <v>419395</v>
      </c>
      <c r="L25" s="60">
        <v>365347</v>
      </c>
      <c r="M25" s="60">
        <v>879094</v>
      </c>
      <c r="N25" s="59">
        <v>1663836</v>
      </c>
      <c r="O25" s="59"/>
      <c r="P25" s="60">
        <v>449326</v>
      </c>
      <c r="Q25" s="60">
        <v>434143</v>
      </c>
      <c r="R25" s="59">
        <v>883469</v>
      </c>
      <c r="S25" s="59"/>
      <c r="T25" s="60"/>
      <c r="U25" s="60"/>
      <c r="V25" s="59"/>
      <c r="W25" s="59">
        <v>2932107</v>
      </c>
      <c r="X25" s="60">
        <v>2233459</v>
      </c>
      <c r="Y25" s="59">
        <v>698648</v>
      </c>
      <c r="Z25" s="61">
        <v>31.28</v>
      </c>
      <c r="AA25" s="62">
        <v>2977945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99067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3245696</v>
      </c>
      <c r="D40" s="344">
        <f t="shared" si="9"/>
        <v>0</v>
      </c>
      <c r="E40" s="343">
        <f t="shared" si="9"/>
        <v>5258296</v>
      </c>
      <c r="F40" s="345">
        <f t="shared" si="9"/>
        <v>1196216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149000</v>
      </c>
      <c r="L40" s="343">
        <f t="shared" si="9"/>
        <v>0</v>
      </c>
      <c r="M40" s="343">
        <f t="shared" si="9"/>
        <v>98000</v>
      </c>
      <c r="N40" s="345">
        <f t="shared" si="9"/>
        <v>247000</v>
      </c>
      <c r="O40" s="345">
        <f t="shared" si="9"/>
        <v>0</v>
      </c>
      <c r="P40" s="343">
        <f t="shared" si="9"/>
        <v>743320</v>
      </c>
      <c r="Q40" s="343">
        <f t="shared" si="9"/>
        <v>215748</v>
      </c>
      <c r="R40" s="345">
        <f t="shared" si="9"/>
        <v>959068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1206068</v>
      </c>
      <c r="X40" s="343">
        <f t="shared" si="9"/>
        <v>897162</v>
      </c>
      <c r="Y40" s="345">
        <f t="shared" si="9"/>
        <v>308906</v>
      </c>
      <c r="Z40" s="336">
        <f>+IF(X40&lt;&gt;0,+(Y40/X40)*100,0)</f>
        <v>34.43146276815113</v>
      </c>
      <c r="AA40" s="350">
        <f>SUM(AA41:AA49)</f>
        <v>1196216</v>
      </c>
    </row>
    <row r="41" spans="1:27" ht="12.75">
      <c r="A41" s="361" t="s">
        <v>248</v>
      </c>
      <c r="B41" s="142"/>
      <c r="C41" s="362">
        <v>777871</v>
      </c>
      <c r="D41" s="363"/>
      <c r="E41" s="362">
        <v>2400000</v>
      </c>
      <c r="F41" s="364">
        <v>750000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719814</v>
      </c>
      <c r="Q41" s="362"/>
      <c r="R41" s="364">
        <v>719814</v>
      </c>
      <c r="S41" s="364"/>
      <c r="T41" s="362"/>
      <c r="U41" s="362"/>
      <c r="V41" s="364"/>
      <c r="W41" s="364">
        <v>719814</v>
      </c>
      <c r="X41" s="362">
        <v>562500</v>
      </c>
      <c r="Y41" s="364">
        <v>157314</v>
      </c>
      <c r="Z41" s="365">
        <v>27.97</v>
      </c>
      <c r="AA41" s="366">
        <v>750000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1305367</v>
      </c>
      <c r="D43" s="369"/>
      <c r="E43" s="305">
        <v>881676</v>
      </c>
      <c r="F43" s="370">
        <v>195000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146250</v>
      </c>
      <c r="Y43" s="370">
        <v>-146250</v>
      </c>
      <c r="Z43" s="371">
        <v>-100</v>
      </c>
      <c r="AA43" s="303">
        <v>195000</v>
      </c>
    </row>
    <row r="44" spans="1:27" ht="12.75">
      <c r="A44" s="361" t="s">
        <v>251</v>
      </c>
      <c r="B44" s="136"/>
      <c r="C44" s="60">
        <v>850993</v>
      </c>
      <c r="D44" s="368"/>
      <c r="E44" s="54">
        <v>256367</v>
      </c>
      <c r="F44" s="53">
        <v>251216</v>
      </c>
      <c r="G44" s="53"/>
      <c r="H44" s="54"/>
      <c r="I44" s="54"/>
      <c r="J44" s="53"/>
      <c r="K44" s="53">
        <v>149000</v>
      </c>
      <c r="L44" s="54"/>
      <c r="M44" s="54"/>
      <c r="N44" s="53">
        <v>149000</v>
      </c>
      <c r="O44" s="53"/>
      <c r="P44" s="54"/>
      <c r="Q44" s="54"/>
      <c r="R44" s="53"/>
      <c r="S44" s="53"/>
      <c r="T44" s="54"/>
      <c r="U44" s="54"/>
      <c r="V44" s="53"/>
      <c r="W44" s="53">
        <v>149000</v>
      </c>
      <c r="X44" s="54">
        <v>188412</v>
      </c>
      <c r="Y44" s="53">
        <v>-39412</v>
      </c>
      <c r="Z44" s="94">
        <v>-20.92</v>
      </c>
      <c r="AA44" s="95">
        <v>251216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311465</v>
      </c>
      <c r="D49" s="368"/>
      <c r="E49" s="54">
        <v>1720253</v>
      </c>
      <c r="F49" s="53"/>
      <c r="G49" s="53"/>
      <c r="H49" s="54"/>
      <c r="I49" s="54"/>
      <c r="J49" s="53"/>
      <c r="K49" s="53"/>
      <c r="L49" s="54"/>
      <c r="M49" s="54">
        <v>98000</v>
      </c>
      <c r="N49" s="53">
        <v>98000</v>
      </c>
      <c r="O49" s="53"/>
      <c r="P49" s="54">
        <v>23506</v>
      </c>
      <c r="Q49" s="54">
        <v>215748</v>
      </c>
      <c r="R49" s="53">
        <v>239254</v>
      </c>
      <c r="S49" s="53"/>
      <c r="T49" s="54"/>
      <c r="U49" s="54"/>
      <c r="V49" s="53"/>
      <c r="W49" s="53">
        <v>337254</v>
      </c>
      <c r="X49" s="54"/>
      <c r="Y49" s="53">
        <v>337254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1039206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302956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227217</v>
      </c>
      <c r="Y57" s="345">
        <f t="shared" si="13"/>
        <v>-227217</v>
      </c>
      <c r="Z57" s="336">
        <f>+IF(X57&lt;&gt;0,+(Y57/X57)*100,0)</f>
        <v>-100</v>
      </c>
      <c r="AA57" s="350">
        <f t="shared" si="13"/>
        <v>302956</v>
      </c>
    </row>
    <row r="58" spans="1:27" ht="12.75">
      <c r="A58" s="361" t="s">
        <v>217</v>
      </c>
      <c r="B58" s="136"/>
      <c r="C58" s="60">
        <v>1039206</v>
      </c>
      <c r="D58" s="340"/>
      <c r="E58" s="60"/>
      <c r="F58" s="59">
        <v>302956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227217</v>
      </c>
      <c r="Y58" s="59">
        <v>-227217</v>
      </c>
      <c r="Z58" s="61">
        <v>-100</v>
      </c>
      <c r="AA58" s="62">
        <v>302956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23427402</v>
      </c>
      <c r="D60" s="346">
        <f t="shared" si="14"/>
        <v>0</v>
      </c>
      <c r="E60" s="219">
        <f t="shared" si="14"/>
        <v>30401022</v>
      </c>
      <c r="F60" s="264">
        <f t="shared" si="14"/>
        <v>20832296</v>
      </c>
      <c r="G60" s="264">
        <f t="shared" si="14"/>
        <v>481991</v>
      </c>
      <c r="H60" s="219">
        <f t="shared" si="14"/>
        <v>1594292</v>
      </c>
      <c r="I60" s="219">
        <f t="shared" si="14"/>
        <v>815558</v>
      </c>
      <c r="J60" s="264">
        <f t="shared" si="14"/>
        <v>2891841</v>
      </c>
      <c r="K60" s="264">
        <f t="shared" si="14"/>
        <v>1761409</v>
      </c>
      <c r="L60" s="219">
        <f t="shared" si="14"/>
        <v>2162895</v>
      </c>
      <c r="M60" s="219">
        <f t="shared" si="14"/>
        <v>3389523</v>
      </c>
      <c r="N60" s="264">
        <f t="shared" si="14"/>
        <v>7313827</v>
      </c>
      <c r="O60" s="264">
        <f t="shared" si="14"/>
        <v>3180412</v>
      </c>
      <c r="P60" s="219">
        <f t="shared" si="14"/>
        <v>4365554</v>
      </c>
      <c r="Q60" s="219">
        <f t="shared" si="14"/>
        <v>3749363</v>
      </c>
      <c r="R60" s="264">
        <f t="shared" si="14"/>
        <v>11295329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21500997</v>
      </c>
      <c r="X60" s="219">
        <f t="shared" si="14"/>
        <v>15624222</v>
      </c>
      <c r="Y60" s="264">
        <f t="shared" si="14"/>
        <v>5876775</v>
      </c>
      <c r="Z60" s="337">
        <f>+IF(X60&lt;&gt;0,+(Y60/X60)*100,0)</f>
        <v>37.61323283808947</v>
      </c>
      <c r="AA60" s="232">
        <f>+AA57+AA54+AA51+AA40+AA37+AA34+AA22+AA5</f>
        <v>20832296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6800000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5100000</v>
      </c>
      <c r="Y5" s="358">
        <f t="shared" si="0"/>
        <v>-5100000</v>
      </c>
      <c r="Z5" s="359">
        <f>+IF(X5&lt;&gt;0,+(Y5/X5)*100,0)</f>
        <v>-100</v>
      </c>
      <c r="AA5" s="360">
        <f>+AA6+AA8+AA11+AA13+AA15</f>
        <v>6800000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6800000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5100000</v>
      </c>
      <c r="Y6" s="59">
        <f t="shared" si="1"/>
        <v>-5100000</v>
      </c>
      <c r="Z6" s="61">
        <f>+IF(X6&lt;&gt;0,+(Y6/X6)*100,0)</f>
        <v>-100</v>
      </c>
      <c r="AA6" s="62">
        <f t="shared" si="1"/>
        <v>6800000</v>
      </c>
    </row>
    <row r="7" spans="1:27" ht="12.75">
      <c r="A7" s="291" t="s">
        <v>229</v>
      </c>
      <c r="B7" s="142"/>
      <c r="C7" s="60"/>
      <c r="D7" s="340"/>
      <c r="E7" s="60"/>
      <c r="F7" s="59">
        <v>6800000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5100000</v>
      </c>
      <c r="Y7" s="59">
        <v>-5100000</v>
      </c>
      <c r="Z7" s="61">
        <v>-100</v>
      </c>
      <c r="AA7" s="62">
        <v>6800000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6800000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5100000</v>
      </c>
      <c r="Y60" s="264">
        <f t="shared" si="14"/>
        <v>-5100000</v>
      </c>
      <c r="Z60" s="337">
        <f>+IF(X60&lt;&gt;0,+(Y60/X60)*100,0)</f>
        <v>-100</v>
      </c>
      <c r="AA60" s="232">
        <f>+AA57+AA54+AA51+AA40+AA37+AA34+AA22+AA5</f>
        <v>6800000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2018-05-09T09:48:18Z</dcterms:created>
  <dcterms:modified xsi:type="dcterms:W3CDTF">2018-05-09T09:48:22Z</dcterms:modified>
  <cp:category/>
  <cp:version/>
  <cp:contentType/>
  <cp:contentStatus/>
</cp:coreProperties>
</file>