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<sst xmlns="http://schemas.openxmlformats.org/spreadsheetml/2006/main" count="857" uniqueCount="303">
  <si>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Raymond Mhlaba(EC129)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</si>
  <si>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</si>
  <si>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</si>
  <si>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</si>
  <si>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</si>
  <si>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</si>
  <si>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</si>
  <si>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</si>
  <si>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</si>
  <si>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</si>
  <si>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</si>
  <si>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</si>
  <si>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</si>
  <si>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</si>
  <si>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</si>
  <si>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</si>
  <si>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</si>
  <si>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</si>
  <si>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</si>
  <si>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</si>
  <si>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</si>
  <si>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</si>
  <si>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</si>
  <si>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</si>
  <si>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</si>
  <si>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</si>
  <si>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</si>
  <si>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</si>
  <si>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</si>
  <si>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</si>
  <si>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</si>
  <si>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</si>
  <si>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</si>
  <si>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</si>
  <si>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</si>
  <si>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</si>
  <si>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</si>
  <si>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</si>
  <si>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</si>
  <si>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</si>
  <si>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</si>
  <si>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</si>
  <si>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</si>
  <si>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</si>
  <si>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</si>
  <si>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</si>
  <si>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</si>
  <si>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</si>
  <si>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</si>
  <si>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</si>
  <si>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</si>
  <si>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</si>
  <si>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</si>
  <si>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</si>
  <si>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</si>
  <si>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</si>
  <si>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</si>
  <si>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</si>
  <si>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</si>
  <si>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</si>
  <si>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</si>
  <si>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</si>
  <si>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</si>
  <si>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</si>
  <si>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</si>
  <si>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</si>
  <si>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</si>
  <si>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</si>
  <si>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</si>
  <si>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</si>
  <si>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Raymond Mhlaba(EC129)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</si>
  <si>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</si>
  <si>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</si>
  <si>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</si>
  <si>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</si>
  <si>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</si>
  <si>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</si>
  <si>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</si>
  <si>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</si>
  <si>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</si>
  <si>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</si>
  <si>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</si>
  <si>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</si>
  <si>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</si>
  <si>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</si>
  <si>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</si>
  <si>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</si>
  <si>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</si>
  <si>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</si>
  <si>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</si>
  <si>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</si>
  <si>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</si>
  <si>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</si>
  <si>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</si>
  <si>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</si>
  <si>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</si>
  <si>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</si>
  <si>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</si>
  <si>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</si>
  <si>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</si>
  <si>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Raymond Mhlaba(EC129)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</si>
  <si>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</si>
  <si>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</si>
  <si>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</si>
  <si>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</si>
  <si>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</si>
  <si>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</si>
  <si>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</si>
  <si>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</si>
  <si>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</si>
  <si>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</si>
  <si>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</si>
  <si>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</si>
  <si>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</si>
  <si>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</si>
  <si>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</si>
  <si>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</si>
  <si>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</si>
  <si>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</si>
  <si>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</si>
  <si>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</si>
  <si>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</si>
  <si>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</si>
  <si>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</si>
  <si>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</si>
  <si>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</si>
  <si>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</si>
  <si>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</si>
  <si>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</si>
  <si>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Raymond Mhlaba(EC129)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</si>
  <si>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</si>
  <si>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</si>
  <si>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</si>
  <si>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</si>
  <si>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</si>
  <si>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</si>
  <si>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</si>
  <si>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</si>
  <si>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</si>
  <si>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</si>
  <si>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Raymond Mhlaba(EC129)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</si>
  <si>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</si>
  <si>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</si>
  <si>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</si>
  <si>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</si>
  <si>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</si>
  <si>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</si>
  <si>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</si>
  <si>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</si>
  <si>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</si>
  <si>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</si>
  <si>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</si>
  <si>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</si>
  <si>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</si>
  <si>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</si>
  <si>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</si>
  <si>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</si>
  <si>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</si>
  <si>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</si>
  <si>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</si>
  <si>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</si>
  <si>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</si>
  <si>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</si>
  <si>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</si>
  <si>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</si>
  <si>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</si>
  <si>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</si>
  <si>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</si>
  <si>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</si>
  <si>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</si>
  <si>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</si>
  <si>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</si>
  <si>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</si>
  <si>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</si>
  <si>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Raymond Mhlaba(EC129)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</si>
  <si>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</si>
  <si>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</si>
  <si>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</si>
  <si>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</si>
  <si>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</si>
  <si>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</si>
  <si>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</si>
  <si>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</si>
  <si>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</si>
  <si>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</si>
  <si>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</si>
  <si>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</si>
  <si>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</si>
  <si>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</si>
  <si>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</si>
  <si>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</si>
  <si>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</si>
  <si>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</si>
  <si>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</si>
  <si>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</si>
  <si>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</si>
  <si>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</si>
  <si>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</si>
  <si>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</si>
  <si>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</si>
  <si>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</si>
  <si>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</si>
  <si>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Raymond Mhlaba(EC129)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</si>
  <si>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</si>
  <si>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</si>
  <si>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</si>
  <si>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</si>
  <si>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</si>
  <si>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</si>
  <si>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</si>
  <si>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</si>
  <si>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</si>
  <si>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</si>
  <si>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</si>
  <si>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</si>
  <si>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</si>
  <si>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</si>
  <si>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</si>
  <si>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</si>
  <si>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</si>
  <si>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</si>
  <si>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</si>
  <si>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</si>
  <si>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</si>
  <si>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</si>
  <si>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</si>
  <si>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</si>
  <si>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Raymond Mhlaba(EC129)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</si>
  <si>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</si>
  <si>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</si>
  <si>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</si>
  <si>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</si>
  <si>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</si>
  <si>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</si>
  <si>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</si>
  <si>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</si>
  <si>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</si>
  <si>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</si>
  <si>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</si>
  <si>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</si>
  <si>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</si>
  <si>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</si>
  <si>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</si>
  <si>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</si>
  <si>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</si>
  <si>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</si>
  <si>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</si>
  <si>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</si>
  <si>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</si>
  <si>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</si>
  <si>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</si>
  <si>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</si>
  <si>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</si>
  <si>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</si>
  <si>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</si>
  <si>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</si>
  <si>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</si>
  <si>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</si>
  <si>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</si>
  <si>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</si>
  <si>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</si>
  <si>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</si>
  <si>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</si>
  <si>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Raymond Mhlaba(EC129)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</si>
  <si>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</si>
  <si>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</si>
  <si>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Raymond Mhlaba(EC129)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</si>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</sst>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50367585</v>
      </c>
      <c r="C5" s="19">
        <v>0</v>
      </c>
      <c r="D5" s="59">
        <v>80859171</v>
      </c>
      <c r="E5" s="60">
        <v>71895012</v>
      </c>
      <c r="F5" s="60">
        <v>52513049</v>
      </c>
      <c r="G5" s="60">
        <v>61478438</v>
      </c>
      <c r="H5" s="60">
        <v>-453216</v>
      </c>
      <c r="I5" s="60">
        <v>113538271</v>
      </c>
      <c r="J5" s="60">
        <v>29008</v>
      </c>
      <c r="K5" s="60">
        <v>-1035406</v>
      </c>
      <c r="L5" s="60">
        <v>3800</v>
      </c>
      <c r="M5" s="60">
        <v>-1002598</v>
      </c>
      <c r="N5" s="60">
        <v>0</v>
      </c>
      <c r="O5" s="60">
        <v>-65988</v>
      </c>
      <c r="P5" s="60">
        <v>-961</v>
      </c>
      <c r="Q5" s="60">
        <v>-66949</v>
      </c>
      <c r="R5" s="60">
        <v>0</v>
      </c>
      <c r="S5" s="60">
        <v>0</v>
      </c>
      <c r="T5" s="60">
        <v>0</v>
      </c>
      <c r="U5" s="60">
        <v>0</v>
      </c>
      <c r="V5" s="60">
        <v>112468724</v>
      </c>
      <c r="W5" s="60">
        <v>60644376</v>
      </c>
      <c r="X5" s="60">
        <v>51824348</v>
      </c>
      <c r="Y5" s="61">
        <v>85.46</v>
      </c>
      <c r="Z5" s="62">
        <v>71895012</v>
      </c>
    </row>
    <row r="6" spans="1:26" ht="12.75">
      <c r="A6" s="58" t="s">
        <v>32</v>
      </c>
      <c r="B6" s="19">
        <v>62527488</v>
      </c>
      <c r="C6" s="19">
        <v>0</v>
      </c>
      <c r="D6" s="59">
        <v>76849184</v>
      </c>
      <c r="E6" s="60">
        <v>74531757</v>
      </c>
      <c r="F6" s="60">
        <v>10237866</v>
      </c>
      <c r="G6" s="60">
        <v>12791137</v>
      </c>
      <c r="H6" s="60">
        <v>2556443</v>
      </c>
      <c r="I6" s="60">
        <v>25585446</v>
      </c>
      <c r="J6" s="60">
        <v>5125641</v>
      </c>
      <c r="K6" s="60">
        <v>5946774</v>
      </c>
      <c r="L6" s="60">
        <v>5631435</v>
      </c>
      <c r="M6" s="60">
        <v>16703850</v>
      </c>
      <c r="N6" s="60">
        <v>5875159</v>
      </c>
      <c r="O6" s="60">
        <v>9092009</v>
      </c>
      <c r="P6" s="60">
        <v>5133973</v>
      </c>
      <c r="Q6" s="60">
        <v>20101141</v>
      </c>
      <c r="R6" s="60">
        <v>0</v>
      </c>
      <c r="S6" s="60">
        <v>0</v>
      </c>
      <c r="T6" s="60">
        <v>0</v>
      </c>
      <c r="U6" s="60">
        <v>0</v>
      </c>
      <c r="V6" s="60">
        <v>62390437</v>
      </c>
      <c r="W6" s="60">
        <v>57636891</v>
      </c>
      <c r="X6" s="60">
        <v>4753546</v>
      </c>
      <c r="Y6" s="61">
        <v>8.25</v>
      </c>
      <c r="Z6" s="62">
        <v>74531757</v>
      </c>
    </row>
    <row r="7" spans="1:26" ht="12.75">
      <c r="A7" s="58" t="s">
        <v>33</v>
      </c>
      <c r="B7" s="19">
        <v>1985358</v>
      </c>
      <c r="C7" s="19">
        <v>0</v>
      </c>
      <c r="D7" s="59">
        <v>2000000</v>
      </c>
      <c r="E7" s="60">
        <v>2000000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161947</v>
      </c>
      <c r="L7" s="60">
        <v>0</v>
      </c>
      <c r="M7" s="60">
        <v>161947</v>
      </c>
      <c r="N7" s="60">
        <v>104382</v>
      </c>
      <c r="O7" s="60">
        <v>71619</v>
      </c>
      <c r="P7" s="60">
        <v>0</v>
      </c>
      <c r="Q7" s="60">
        <v>176001</v>
      </c>
      <c r="R7" s="60">
        <v>0</v>
      </c>
      <c r="S7" s="60">
        <v>0</v>
      </c>
      <c r="T7" s="60">
        <v>0</v>
      </c>
      <c r="U7" s="60">
        <v>0</v>
      </c>
      <c r="V7" s="60">
        <v>337948</v>
      </c>
      <c r="W7" s="60">
        <v>1500003</v>
      </c>
      <c r="X7" s="60">
        <v>-1162055</v>
      </c>
      <c r="Y7" s="61">
        <v>-77.47</v>
      </c>
      <c r="Z7" s="62">
        <v>2000000</v>
      </c>
    </row>
    <row r="8" spans="1:26" ht="12.75">
      <c r="A8" s="58" t="s">
        <v>34</v>
      </c>
      <c r="B8" s="19">
        <v>154939624</v>
      </c>
      <c r="C8" s="19">
        <v>0</v>
      </c>
      <c r="D8" s="59">
        <v>173261710</v>
      </c>
      <c r="E8" s="60">
        <v>192806597</v>
      </c>
      <c r="F8" s="60">
        <v>62287010</v>
      </c>
      <c r="G8" s="60">
        <v>1572884</v>
      </c>
      <c r="H8" s="60">
        <v>74119</v>
      </c>
      <c r="I8" s="60">
        <v>63934013</v>
      </c>
      <c r="J8" s="60">
        <v>1434642</v>
      </c>
      <c r="K8" s="60">
        <v>1527094</v>
      </c>
      <c r="L8" s="60">
        <v>48843057</v>
      </c>
      <c r="M8" s="60">
        <v>51804793</v>
      </c>
      <c r="N8" s="60">
        <v>70373</v>
      </c>
      <c r="O8" s="60">
        <v>4510684</v>
      </c>
      <c r="P8" s="60">
        <v>1570000</v>
      </c>
      <c r="Q8" s="60">
        <v>6151057</v>
      </c>
      <c r="R8" s="60">
        <v>0</v>
      </c>
      <c r="S8" s="60">
        <v>0</v>
      </c>
      <c r="T8" s="60">
        <v>0</v>
      </c>
      <c r="U8" s="60">
        <v>0</v>
      </c>
      <c r="V8" s="60">
        <v>121889863</v>
      </c>
      <c r="W8" s="60">
        <v>129946275</v>
      </c>
      <c r="X8" s="60">
        <v>-8056412</v>
      </c>
      <c r="Y8" s="61">
        <v>-6.2</v>
      </c>
      <c r="Z8" s="62">
        <v>192806597</v>
      </c>
    </row>
    <row r="9" spans="1:26" ht="12.75">
      <c r="A9" s="58" t="s">
        <v>35</v>
      </c>
      <c r="B9" s="19">
        <v>28725430</v>
      </c>
      <c r="C9" s="19">
        <v>0</v>
      </c>
      <c r="D9" s="59">
        <v>31677000</v>
      </c>
      <c r="E9" s="60">
        <v>31524000</v>
      </c>
      <c r="F9" s="60">
        <v>4609279</v>
      </c>
      <c r="G9" s="60">
        <v>2610421</v>
      </c>
      <c r="H9" s="60">
        <v>2062465</v>
      </c>
      <c r="I9" s="60">
        <v>9282165</v>
      </c>
      <c r="J9" s="60">
        <v>2302646</v>
      </c>
      <c r="K9" s="60">
        <v>2340558</v>
      </c>
      <c r="L9" s="60">
        <v>2264503</v>
      </c>
      <c r="M9" s="60">
        <v>6907707</v>
      </c>
      <c r="N9" s="60">
        <v>2264904</v>
      </c>
      <c r="O9" s="60">
        <v>2364794</v>
      </c>
      <c r="P9" s="60">
        <v>2805243</v>
      </c>
      <c r="Q9" s="60">
        <v>7434941</v>
      </c>
      <c r="R9" s="60">
        <v>0</v>
      </c>
      <c r="S9" s="60">
        <v>0</v>
      </c>
      <c r="T9" s="60">
        <v>0</v>
      </c>
      <c r="U9" s="60">
        <v>0</v>
      </c>
      <c r="V9" s="60">
        <v>23624813</v>
      </c>
      <c r="W9" s="60">
        <v>23757750</v>
      </c>
      <c r="X9" s="60">
        <v>-132937</v>
      </c>
      <c r="Y9" s="61">
        <v>-0.56</v>
      </c>
      <c r="Z9" s="62">
        <v>31524000</v>
      </c>
    </row>
    <row r="10" spans="1:26" ht="22.5">
      <c r="A10" s="63" t="s">
        <v>278</v>
      </c>
      <c r="B10" s="64">
        <f>SUM(B5:B9)</f>
        <v>298545485</v>
      </c>
      <c r="C10" s="64">
        <f>SUM(C5:C9)</f>
        <v>0</v>
      </c>
      <c r="D10" s="65">
        <f aca="true" t="shared" si="0" ref="D10:Z10">SUM(D5:D9)</f>
        <v>364647065</v>
      </c>
      <c r="E10" s="66">
        <f t="shared" si="0"/>
        <v>372757366</v>
      </c>
      <c r="F10" s="66">
        <f t="shared" si="0"/>
        <v>129647204</v>
      </c>
      <c r="G10" s="66">
        <f t="shared" si="0"/>
        <v>78452880</v>
      </c>
      <c r="H10" s="66">
        <f t="shared" si="0"/>
        <v>4239811</v>
      </c>
      <c r="I10" s="66">
        <f t="shared" si="0"/>
        <v>212339895</v>
      </c>
      <c r="J10" s="66">
        <f t="shared" si="0"/>
        <v>8891937</v>
      </c>
      <c r="K10" s="66">
        <f t="shared" si="0"/>
        <v>8940967</v>
      </c>
      <c r="L10" s="66">
        <f t="shared" si="0"/>
        <v>56742795</v>
      </c>
      <c r="M10" s="66">
        <f t="shared" si="0"/>
        <v>74575699</v>
      </c>
      <c r="N10" s="66">
        <f t="shared" si="0"/>
        <v>8314818</v>
      </c>
      <c r="O10" s="66">
        <f t="shared" si="0"/>
        <v>15973118</v>
      </c>
      <c r="P10" s="66">
        <f t="shared" si="0"/>
        <v>9508255</v>
      </c>
      <c r="Q10" s="66">
        <f t="shared" si="0"/>
        <v>33796191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320711785</v>
      </c>
      <c r="W10" s="66">
        <f t="shared" si="0"/>
        <v>273485295</v>
      </c>
      <c r="X10" s="66">
        <f t="shared" si="0"/>
        <v>47226490</v>
      </c>
      <c r="Y10" s="67">
        <f>+IF(W10&lt;&gt;0,(X10/W10)*100,0)</f>
        <v>17.268383662090496</v>
      </c>
      <c r="Z10" s="68">
        <f t="shared" si="0"/>
        <v>372757366</v>
      </c>
    </row>
    <row r="11" spans="1:26" ht="12.75">
      <c r="A11" s="58" t="s">
        <v>37</v>
      </c>
      <c r="B11" s="19">
        <v>114982971</v>
      </c>
      <c r="C11" s="19">
        <v>0</v>
      </c>
      <c r="D11" s="59">
        <v>134397864</v>
      </c>
      <c r="E11" s="60">
        <v>138378020</v>
      </c>
      <c r="F11" s="60">
        <v>10959134</v>
      </c>
      <c r="G11" s="60">
        <v>11033685</v>
      </c>
      <c r="H11" s="60">
        <v>10721479</v>
      </c>
      <c r="I11" s="60">
        <v>32714298</v>
      </c>
      <c r="J11" s="60">
        <v>10948389</v>
      </c>
      <c r="K11" s="60">
        <v>11266513</v>
      </c>
      <c r="L11" s="60">
        <v>11704123</v>
      </c>
      <c r="M11" s="60">
        <v>33919025</v>
      </c>
      <c r="N11" s="60">
        <v>10841234</v>
      </c>
      <c r="O11" s="60">
        <v>11968117</v>
      </c>
      <c r="P11" s="60">
        <v>10969359</v>
      </c>
      <c r="Q11" s="60">
        <v>33778710</v>
      </c>
      <c r="R11" s="60">
        <v>0</v>
      </c>
      <c r="S11" s="60">
        <v>0</v>
      </c>
      <c r="T11" s="60">
        <v>0</v>
      </c>
      <c r="U11" s="60">
        <v>0</v>
      </c>
      <c r="V11" s="60">
        <v>100412033</v>
      </c>
      <c r="W11" s="60">
        <v>100798398</v>
      </c>
      <c r="X11" s="60">
        <v>-386365</v>
      </c>
      <c r="Y11" s="61">
        <v>-0.38</v>
      </c>
      <c r="Z11" s="62">
        <v>138378020</v>
      </c>
    </row>
    <row r="12" spans="1:26" ht="12.75">
      <c r="A12" s="58" t="s">
        <v>38</v>
      </c>
      <c r="B12" s="19">
        <v>13169505</v>
      </c>
      <c r="C12" s="19">
        <v>0</v>
      </c>
      <c r="D12" s="59">
        <v>13530798</v>
      </c>
      <c r="E12" s="60">
        <v>15517134</v>
      </c>
      <c r="F12" s="60">
        <v>1274733</v>
      </c>
      <c r="G12" s="60">
        <v>1252526</v>
      </c>
      <c r="H12" s="60">
        <v>1290231</v>
      </c>
      <c r="I12" s="60">
        <v>3817490</v>
      </c>
      <c r="J12" s="60">
        <v>1322644</v>
      </c>
      <c r="K12" s="60">
        <v>1310248</v>
      </c>
      <c r="L12" s="60">
        <v>1299156</v>
      </c>
      <c r="M12" s="60">
        <v>3932048</v>
      </c>
      <c r="N12" s="60">
        <v>1303258</v>
      </c>
      <c r="O12" s="60">
        <v>2400333</v>
      </c>
      <c r="P12" s="60">
        <v>1465038</v>
      </c>
      <c r="Q12" s="60">
        <v>5168629</v>
      </c>
      <c r="R12" s="60">
        <v>0</v>
      </c>
      <c r="S12" s="60">
        <v>0</v>
      </c>
      <c r="T12" s="60">
        <v>0</v>
      </c>
      <c r="U12" s="60">
        <v>0</v>
      </c>
      <c r="V12" s="60">
        <v>12918167</v>
      </c>
      <c r="W12" s="60">
        <v>10148103</v>
      </c>
      <c r="X12" s="60">
        <v>2770064</v>
      </c>
      <c r="Y12" s="61">
        <v>27.3</v>
      </c>
      <c r="Z12" s="62">
        <v>15517134</v>
      </c>
    </row>
    <row r="13" spans="1:26" ht="12.75">
      <c r="A13" s="58" t="s">
        <v>279</v>
      </c>
      <c r="B13" s="19">
        <v>31227731</v>
      </c>
      <c r="C13" s="19">
        <v>0</v>
      </c>
      <c r="D13" s="59">
        <v>45721694</v>
      </c>
      <c r="E13" s="60">
        <v>38500000</v>
      </c>
      <c r="F13" s="60">
        <v>0</v>
      </c>
      <c r="G13" s="60">
        <v>0</v>
      </c>
      <c r="H13" s="60">
        <v>11430424</v>
      </c>
      <c r="I13" s="60">
        <v>11430424</v>
      </c>
      <c r="J13" s="60">
        <v>3810141</v>
      </c>
      <c r="K13" s="60">
        <v>0</v>
      </c>
      <c r="L13" s="60">
        <v>7620282</v>
      </c>
      <c r="M13" s="60">
        <v>11430423</v>
      </c>
      <c r="N13" s="60">
        <v>3810141</v>
      </c>
      <c r="O13" s="60">
        <v>0</v>
      </c>
      <c r="P13" s="60">
        <v>0</v>
      </c>
      <c r="Q13" s="60">
        <v>3810141</v>
      </c>
      <c r="R13" s="60">
        <v>0</v>
      </c>
      <c r="S13" s="60">
        <v>0</v>
      </c>
      <c r="T13" s="60">
        <v>0</v>
      </c>
      <c r="U13" s="60">
        <v>0</v>
      </c>
      <c r="V13" s="60">
        <v>26670988</v>
      </c>
      <c r="W13" s="60">
        <v>34291269</v>
      </c>
      <c r="X13" s="60">
        <v>-7620281</v>
      </c>
      <c r="Y13" s="61">
        <v>-22.22</v>
      </c>
      <c r="Z13" s="62">
        <v>38500000</v>
      </c>
    </row>
    <row r="14" spans="1:26" ht="12.75">
      <c r="A14" s="58" t="s">
        <v>40</v>
      </c>
      <c r="B14" s="19">
        <v>13729115</v>
      </c>
      <c r="C14" s="19">
        <v>0</v>
      </c>
      <c r="D14" s="59">
        <v>2650000</v>
      </c>
      <c r="E14" s="60">
        <v>2650000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41</v>
      </c>
      <c r="O14" s="60">
        <v>0</v>
      </c>
      <c r="P14" s="60">
        <v>0</v>
      </c>
      <c r="Q14" s="60">
        <v>41</v>
      </c>
      <c r="R14" s="60">
        <v>0</v>
      </c>
      <c r="S14" s="60">
        <v>0</v>
      </c>
      <c r="T14" s="60">
        <v>0</v>
      </c>
      <c r="U14" s="60">
        <v>0</v>
      </c>
      <c r="V14" s="60">
        <v>41</v>
      </c>
      <c r="W14" s="60">
        <v>1987497</v>
      </c>
      <c r="X14" s="60">
        <v>-1987456</v>
      </c>
      <c r="Y14" s="61">
        <v>-100</v>
      </c>
      <c r="Z14" s="62">
        <v>2650000</v>
      </c>
    </row>
    <row r="15" spans="1:26" ht="12.75">
      <c r="A15" s="58" t="s">
        <v>41</v>
      </c>
      <c r="B15" s="19">
        <v>56642349</v>
      </c>
      <c r="C15" s="19">
        <v>0</v>
      </c>
      <c r="D15" s="59">
        <v>50000000</v>
      </c>
      <c r="E15" s="60">
        <v>79200000</v>
      </c>
      <c r="F15" s="60">
        <v>4882</v>
      </c>
      <c r="G15" s="60">
        <v>5653090</v>
      </c>
      <c r="H15" s="60">
        <v>14323735</v>
      </c>
      <c r="I15" s="60">
        <v>19981707</v>
      </c>
      <c r="J15" s="60">
        <v>5415975</v>
      </c>
      <c r="K15" s="60">
        <v>2652795</v>
      </c>
      <c r="L15" s="60">
        <v>8428092</v>
      </c>
      <c r="M15" s="60">
        <v>16496862</v>
      </c>
      <c r="N15" s="60">
        <v>5538682</v>
      </c>
      <c r="O15" s="60">
        <v>24070</v>
      </c>
      <c r="P15" s="60">
        <v>7491433</v>
      </c>
      <c r="Q15" s="60">
        <v>13054185</v>
      </c>
      <c r="R15" s="60">
        <v>0</v>
      </c>
      <c r="S15" s="60">
        <v>0</v>
      </c>
      <c r="T15" s="60">
        <v>0</v>
      </c>
      <c r="U15" s="60">
        <v>0</v>
      </c>
      <c r="V15" s="60">
        <v>49532754</v>
      </c>
      <c r="W15" s="60">
        <v>37500003</v>
      </c>
      <c r="X15" s="60">
        <v>12032751</v>
      </c>
      <c r="Y15" s="61">
        <v>32.09</v>
      </c>
      <c r="Z15" s="62">
        <v>79200000</v>
      </c>
    </row>
    <row r="16" spans="1:26" ht="12.75">
      <c r="A16" s="69" t="s">
        <v>42</v>
      </c>
      <c r="B16" s="19">
        <v>8787340</v>
      </c>
      <c r="C16" s="19">
        <v>0</v>
      </c>
      <c r="D16" s="59">
        <v>21200000</v>
      </c>
      <c r="E16" s="60">
        <v>55060597</v>
      </c>
      <c r="F16" s="60">
        <v>1070711</v>
      </c>
      <c r="G16" s="60">
        <v>575472</v>
      </c>
      <c r="H16" s="60">
        <v>402666</v>
      </c>
      <c r="I16" s="60">
        <v>2048849</v>
      </c>
      <c r="J16" s="60">
        <v>30370</v>
      </c>
      <c r="K16" s="60">
        <v>455626</v>
      </c>
      <c r="L16" s="60">
        <v>1072670</v>
      </c>
      <c r="M16" s="60">
        <v>1558666</v>
      </c>
      <c r="N16" s="60">
        <v>1858577</v>
      </c>
      <c r="O16" s="60">
        <v>654900</v>
      </c>
      <c r="P16" s="60">
        <v>1442313</v>
      </c>
      <c r="Q16" s="60">
        <v>3955790</v>
      </c>
      <c r="R16" s="60">
        <v>0</v>
      </c>
      <c r="S16" s="60">
        <v>0</v>
      </c>
      <c r="T16" s="60">
        <v>0</v>
      </c>
      <c r="U16" s="60">
        <v>0</v>
      </c>
      <c r="V16" s="60">
        <v>7563305</v>
      </c>
      <c r="W16" s="60">
        <v>15900003</v>
      </c>
      <c r="X16" s="60">
        <v>-8336698</v>
      </c>
      <c r="Y16" s="61">
        <v>-52.43</v>
      </c>
      <c r="Z16" s="62">
        <v>55060597</v>
      </c>
    </row>
    <row r="17" spans="1:26" ht="12.75">
      <c r="A17" s="58" t="s">
        <v>43</v>
      </c>
      <c r="B17" s="19">
        <v>155355918</v>
      </c>
      <c r="C17" s="19">
        <v>0</v>
      </c>
      <c r="D17" s="59">
        <v>97146700</v>
      </c>
      <c r="E17" s="60">
        <v>79409526</v>
      </c>
      <c r="F17" s="60">
        <v>3842291</v>
      </c>
      <c r="G17" s="60">
        <v>5148064</v>
      </c>
      <c r="H17" s="60">
        <v>3849167</v>
      </c>
      <c r="I17" s="60">
        <v>12839522</v>
      </c>
      <c r="J17" s="60">
        <v>8622339</v>
      </c>
      <c r="K17" s="60">
        <v>4188809</v>
      </c>
      <c r="L17" s="60">
        <v>12808417</v>
      </c>
      <c r="M17" s="60">
        <v>25619565</v>
      </c>
      <c r="N17" s="60">
        <v>5300469</v>
      </c>
      <c r="O17" s="60">
        <v>15228325</v>
      </c>
      <c r="P17" s="60">
        <v>5935622</v>
      </c>
      <c r="Q17" s="60">
        <v>26464416</v>
      </c>
      <c r="R17" s="60">
        <v>0</v>
      </c>
      <c r="S17" s="60">
        <v>0</v>
      </c>
      <c r="T17" s="60">
        <v>0</v>
      </c>
      <c r="U17" s="60">
        <v>0</v>
      </c>
      <c r="V17" s="60">
        <v>64923503</v>
      </c>
      <c r="W17" s="60">
        <v>72860022</v>
      </c>
      <c r="X17" s="60">
        <v>-7936519</v>
      </c>
      <c r="Y17" s="61">
        <v>-10.89</v>
      </c>
      <c r="Z17" s="62">
        <v>79409526</v>
      </c>
    </row>
    <row r="18" spans="1:26" ht="12.75">
      <c r="A18" s="70" t="s">
        <v>44</v>
      </c>
      <c r="B18" s="71">
        <f>SUM(B11:B17)</f>
        <v>393894929</v>
      </c>
      <c r="C18" s="71">
        <f>SUM(C11:C17)</f>
        <v>0</v>
      </c>
      <c r="D18" s="72">
        <f aca="true" t="shared" si="1" ref="D18:Z18">SUM(D11:D17)</f>
        <v>364647056</v>
      </c>
      <c r="E18" s="73">
        <f t="shared" si="1"/>
        <v>408715277</v>
      </c>
      <c r="F18" s="73">
        <f t="shared" si="1"/>
        <v>17151751</v>
      </c>
      <c r="G18" s="73">
        <f t="shared" si="1"/>
        <v>23662837</v>
      </c>
      <c r="H18" s="73">
        <f t="shared" si="1"/>
        <v>42017702</v>
      </c>
      <c r="I18" s="73">
        <f t="shared" si="1"/>
        <v>82832290</v>
      </c>
      <c r="J18" s="73">
        <f t="shared" si="1"/>
        <v>30149858</v>
      </c>
      <c r="K18" s="73">
        <f t="shared" si="1"/>
        <v>19873991</v>
      </c>
      <c r="L18" s="73">
        <f t="shared" si="1"/>
        <v>42932740</v>
      </c>
      <c r="M18" s="73">
        <f t="shared" si="1"/>
        <v>92956589</v>
      </c>
      <c r="N18" s="73">
        <f t="shared" si="1"/>
        <v>28652402</v>
      </c>
      <c r="O18" s="73">
        <f t="shared" si="1"/>
        <v>30275745</v>
      </c>
      <c r="P18" s="73">
        <f t="shared" si="1"/>
        <v>27303765</v>
      </c>
      <c r="Q18" s="73">
        <f t="shared" si="1"/>
        <v>86231912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262020791</v>
      </c>
      <c r="W18" s="73">
        <f t="shared" si="1"/>
        <v>273485295</v>
      </c>
      <c r="X18" s="73">
        <f t="shared" si="1"/>
        <v>-11464504</v>
      </c>
      <c r="Y18" s="67">
        <f>+IF(W18&lt;&gt;0,(X18/W18)*100,0)</f>
        <v>-4.192000158546001</v>
      </c>
      <c r="Z18" s="74">
        <f t="shared" si="1"/>
        <v>408715277</v>
      </c>
    </row>
    <row r="19" spans="1:26" ht="12.75">
      <c r="A19" s="70" t="s">
        <v>45</v>
      </c>
      <c r="B19" s="75">
        <f>+B10-B18</f>
        <v>-95349444</v>
      </c>
      <c r="C19" s="75">
        <f>+C10-C18</f>
        <v>0</v>
      </c>
      <c r="D19" s="76">
        <f aca="true" t="shared" si="2" ref="D19:Z19">+D10-D18</f>
        <v>9</v>
      </c>
      <c r="E19" s="77">
        <f t="shared" si="2"/>
        <v>-35957911</v>
      </c>
      <c r="F19" s="77">
        <f t="shared" si="2"/>
        <v>112495453</v>
      </c>
      <c r="G19" s="77">
        <f t="shared" si="2"/>
        <v>54790043</v>
      </c>
      <c r="H19" s="77">
        <f t="shared" si="2"/>
        <v>-37777891</v>
      </c>
      <c r="I19" s="77">
        <f t="shared" si="2"/>
        <v>129507605</v>
      </c>
      <c r="J19" s="77">
        <f t="shared" si="2"/>
        <v>-21257921</v>
      </c>
      <c r="K19" s="77">
        <f t="shared" si="2"/>
        <v>-10933024</v>
      </c>
      <c r="L19" s="77">
        <f t="shared" si="2"/>
        <v>13810055</v>
      </c>
      <c r="M19" s="77">
        <f t="shared" si="2"/>
        <v>-18380890</v>
      </c>
      <c r="N19" s="77">
        <f t="shared" si="2"/>
        <v>-20337584</v>
      </c>
      <c r="O19" s="77">
        <f t="shared" si="2"/>
        <v>-14302627</v>
      </c>
      <c r="P19" s="77">
        <f t="shared" si="2"/>
        <v>-17795510</v>
      </c>
      <c r="Q19" s="77">
        <f t="shared" si="2"/>
        <v>-52435721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58690994</v>
      </c>
      <c r="W19" s="77">
        <f>IF(E10=E18,0,W10-W18)</f>
        <v>0</v>
      </c>
      <c r="X19" s="77">
        <f t="shared" si="2"/>
        <v>58690994</v>
      </c>
      <c r="Y19" s="78">
        <f>+IF(W19&lt;&gt;0,(X19/W19)*100,0)</f>
        <v>0</v>
      </c>
      <c r="Z19" s="79">
        <f t="shared" si="2"/>
        <v>-35957911</v>
      </c>
    </row>
    <row r="20" spans="1:26" ht="12.75">
      <c r="A20" s="58" t="s">
        <v>46</v>
      </c>
      <c r="B20" s="19">
        <v>43304171</v>
      </c>
      <c r="C20" s="19">
        <v>0</v>
      </c>
      <c r="D20" s="59">
        <v>45389300</v>
      </c>
      <c r="E20" s="60">
        <v>47633150</v>
      </c>
      <c r="F20" s="60">
        <v>809374</v>
      </c>
      <c r="G20" s="60">
        <v>3638699</v>
      </c>
      <c r="H20" s="60">
        <v>6708637</v>
      </c>
      <c r="I20" s="60">
        <v>11156710</v>
      </c>
      <c r="J20" s="60">
        <v>15471673</v>
      </c>
      <c r="K20" s="60">
        <v>216528</v>
      </c>
      <c r="L20" s="60">
        <v>9099705</v>
      </c>
      <c r="M20" s="60">
        <v>24787906</v>
      </c>
      <c r="N20" s="60">
        <v>158857</v>
      </c>
      <c r="O20" s="60">
        <v>8642370</v>
      </c>
      <c r="P20" s="60">
        <v>0</v>
      </c>
      <c r="Q20" s="60">
        <v>8801227</v>
      </c>
      <c r="R20" s="60">
        <v>0</v>
      </c>
      <c r="S20" s="60">
        <v>0</v>
      </c>
      <c r="T20" s="60">
        <v>0</v>
      </c>
      <c r="U20" s="60">
        <v>0</v>
      </c>
      <c r="V20" s="60">
        <v>44745843</v>
      </c>
      <c r="W20" s="60">
        <v>39337395</v>
      </c>
      <c r="X20" s="60">
        <v>5408448</v>
      </c>
      <c r="Y20" s="61">
        <v>13.75</v>
      </c>
      <c r="Z20" s="62">
        <v>47633150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-52045273</v>
      </c>
      <c r="C22" s="86">
        <f>SUM(C19:C21)</f>
        <v>0</v>
      </c>
      <c r="D22" s="87">
        <f aca="true" t="shared" si="3" ref="D22:Z22">SUM(D19:D21)</f>
        <v>45389309</v>
      </c>
      <c r="E22" s="88">
        <f t="shared" si="3"/>
        <v>11675239</v>
      </c>
      <c r="F22" s="88">
        <f t="shared" si="3"/>
        <v>113304827</v>
      </c>
      <c r="G22" s="88">
        <f t="shared" si="3"/>
        <v>58428742</v>
      </c>
      <c r="H22" s="88">
        <f t="shared" si="3"/>
        <v>-31069254</v>
      </c>
      <c r="I22" s="88">
        <f t="shared" si="3"/>
        <v>140664315</v>
      </c>
      <c r="J22" s="88">
        <f t="shared" si="3"/>
        <v>-5786248</v>
      </c>
      <c r="K22" s="88">
        <f t="shared" si="3"/>
        <v>-10716496</v>
      </c>
      <c r="L22" s="88">
        <f t="shared" si="3"/>
        <v>22909760</v>
      </c>
      <c r="M22" s="88">
        <f t="shared" si="3"/>
        <v>6407016</v>
      </c>
      <c r="N22" s="88">
        <f t="shared" si="3"/>
        <v>-20178727</v>
      </c>
      <c r="O22" s="88">
        <f t="shared" si="3"/>
        <v>-5660257</v>
      </c>
      <c r="P22" s="88">
        <f t="shared" si="3"/>
        <v>-17795510</v>
      </c>
      <c r="Q22" s="88">
        <f t="shared" si="3"/>
        <v>-43634494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103436837</v>
      </c>
      <c r="W22" s="88">
        <f t="shared" si="3"/>
        <v>39337395</v>
      </c>
      <c r="X22" s="88">
        <f t="shared" si="3"/>
        <v>64099442</v>
      </c>
      <c r="Y22" s="89">
        <f>+IF(W22&lt;&gt;0,(X22/W22)*100,0)</f>
        <v>162.9478566132811</v>
      </c>
      <c r="Z22" s="90">
        <f t="shared" si="3"/>
        <v>11675239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-52045273</v>
      </c>
      <c r="C24" s="75">
        <f>SUM(C22:C23)</f>
        <v>0</v>
      </c>
      <c r="D24" s="76">
        <f aca="true" t="shared" si="4" ref="D24:Z24">SUM(D22:D23)</f>
        <v>45389309</v>
      </c>
      <c r="E24" s="77">
        <f t="shared" si="4"/>
        <v>11675239</v>
      </c>
      <c r="F24" s="77">
        <f t="shared" si="4"/>
        <v>113304827</v>
      </c>
      <c r="G24" s="77">
        <f t="shared" si="4"/>
        <v>58428742</v>
      </c>
      <c r="H24" s="77">
        <f t="shared" si="4"/>
        <v>-31069254</v>
      </c>
      <c r="I24" s="77">
        <f t="shared" si="4"/>
        <v>140664315</v>
      </c>
      <c r="J24" s="77">
        <f t="shared" si="4"/>
        <v>-5786248</v>
      </c>
      <c r="K24" s="77">
        <f t="shared" si="4"/>
        <v>-10716496</v>
      </c>
      <c r="L24" s="77">
        <f t="shared" si="4"/>
        <v>22909760</v>
      </c>
      <c r="M24" s="77">
        <f t="shared" si="4"/>
        <v>6407016</v>
      </c>
      <c r="N24" s="77">
        <f t="shared" si="4"/>
        <v>-20178727</v>
      </c>
      <c r="O24" s="77">
        <f t="shared" si="4"/>
        <v>-5660257</v>
      </c>
      <c r="P24" s="77">
        <f t="shared" si="4"/>
        <v>-17795510</v>
      </c>
      <c r="Q24" s="77">
        <f t="shared" si="4"/>
        <v>-43634494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103436837</v>
      </c>
      <c r="W24" s="77">
        <f t="shared" si="4"/>
        <v>39337395</v>
      </c>
      <c r="X24" s="77">
        <f t="shared" si="4"/>
        <v>64099442</v>
      </c>
      <c r="Y24" s="78">
        <f>+IF(W24&lt;&gt;0,(X24/W24)*100,0)</f>
        <v>162.9478566132811</v>
      </c>
      <c r="Z24" s="79">
        <f t="shared" si="4"/>
        <v>11675239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43396349</v>
      </c>
      <c r="C27" s="22">
        <v>0</v>
      </c>
      <c r="D27" s="99">
        <v>45389300</v>
      </c>
      <c r="E27" s="100">
        <v>47883150</v>
      </c>
      <c r="F27" s="100">
        <v>725190</v>
      </c>
      <c r="G27" s="100">
        <v>3109127</v>
      </c>
      <c r="H27" s="100">
        <v>6219803</v>
      </c>
      <c r="I27" s="100">
        <v>10054120</v>
      </c>
      <c r="J27" s="100">
        <v>13090521</v>
      </c>
      <c r="K27" s="100">
        <v>157367</v>
      </c>
      <c r="L27" s="100">
        <v>8030205</v>
      </c>
      <c r="M27" s="100">
        <v>21278093</v>
      </c>
      <c r="N27" s="100">
        <v>336722</v>
      </c>
      <c r="O27" s="100">
        <v>9408927</v>
      </c>
      <c r="P27" s="100">
        <v>2099565</v>
      </c>
      <c r="Q27" s="100">
        <v>11845214</v>
      </c>
      <c r="R27" s="100">
        <v>0</v>
      </c>
      <c r="S27" s="100">
        <v>0</v>
      </c>
      <c r="T27" s="100">
        <v>0</v>
      </c>
      <c r="U27" s="100">
        <v>0</v>
      </c>
      <c r="V27" s="100">
        <v>43177427</v>
      </c>
      <c r="W27" s="100">
        <v>35912363</v>
      </c>
      <c r="X27" s="100">
        <v>7265064</v>
      </c>
      <c r="Y27" s="101">
        <v>20.23</v>
      </c>
      <c r="Z27" s="102">
        <v>47883150</v>
      </c>
    </row>
    <row r="28" spans="1:26" ht="12.75">
      <c r="A28" s="103" t="s">
        <v>46</v>
      </c>
      <c r="B28" s="19">
        <v>40813786</v>
      </c>
      <c r="C28" s="19">
        <v>0</v>
      </c>
      <c r="D28" s="59">
        <v>42389300</v>
      </c>
      <c r="E28" s="60">
        <v>47633150</v>
      </c>
      <c r="F28" s="60">
        <v>725190</v>
      </c>
      <c r="G28" s="60">
        <v>3109127</v>
      </c>
      <c r="H28" s="60">
        <v>6219803</v>
      </c>
      <c r="I28" s="60">
        <v>10054120</v>
      </c>
      <c r="J28" s="60">
        <v>13090521</v>
      </c>
      <c r="K28" s="60">
        <v>157367</v>
      </c>
      <c r="L28" s="60">
        <v>8030205</v>
      </c>
      <c r="M28" s="60">
        <v>21278093</v>
      </c>
      <c r="N28" s="60">
        <v>336721</v>
      </c>
      <c r="O28" s="60">
        <v>9408927</v>
      </c>
      <c r="P28" s="60">
        <v>2087285</v>
      </c>
      <c r="Q28" s="60">
        <v>11832933</v>
      </c>
      <c r="R28" s="60">
        <v>0</v>
      </c>
      <c r="S28" s="60">
        <v>0</v>
      </c>
      <c r="T28" s="60">
        <v>0</v>
      </c>
      <c r="U28" s="60">
        <v>0</v>
      </c>
      <c r="V28" s="60">
        <v>43165146</v>
      </c>
      <c r="W28" s="60">
        <v>35724863</v>
      </c>
      <c r="X28" s="60">
        <v>7440283</v>
      </c>
      <c r="Y28" s="61">
        <v>20.83</v>
      </c>
      <c r="Z28" s="62">
        <v>47633150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2582563</v>
      </c>
      <c r="C31" s="19">
        <v>0</v>
      </c>
      <c r="D31" s="59">
        <v>3000000</v>
      </c>
      <c r="E31" s="60">
        <v>250000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12280</v>
      </c>
      <c r="Q31" s="60">
        <v>12280</v>
      </c>
      <c r="R31" s="60">
        <v>0</v>
      </c>
      <c r="S31" s="60">
        <v>0</v>
      </c>
      <c r="T31" s="60">
        <v>0</v>
      </c>
      <c r="U31" s="60">
        <v>0</v>
      </c>
      <c r="V31" s="60">
        <v>12280</v>
      </c>
      <c r="W31" s="60">
        <v>187500</v>
      </c>
      <c r="X31" s="60">
        <v>-175220</v>
      </c>
      <c r="Y31" s="61">
        <v>-93.45</v>
      </c>
      <c r="Z31" s="62">
        <v>250000</v>
      </c>
    </row>
    <row r="32" spans="1:26" ht="12.75">
      <c r="A32" s="70" t="s">
        <v>54</v>
      </c>
      <c r="B32" s="22">
        <f>SUM(B28:B31)</f>
        <v>43396349</v>
      </c>
      <c r="C32" s="22">
        <f>SUM(C28:C31)</f>
        <v>0</v>
      </c>
      <c r="D32" s="99">
        <f aca="true" t="shared" si="5" ref="D32:Z32">SUM(D28:D31)</f>
        <v>45389300</v>
      </c>
      <c r="E32" s="100">
        <f t="shared" si="5"/>
        <v>47883150</v>
      </c>
      <c r="F32" s="100">
        <f t="shared" si="5"/>
        <v>725190</v>
      </c>
      <c r="G32" s="100">
        <f t="shared" si="5"/>
        <v>3109127</v>
      </c>
      <c r="H32" s="100">
        <f t="shared" si="5"/>
        <v>6219803</v>
      </c>
      <c r="I32" s="100">
        <f t="shared" si="5"/>
        <v>10054120</v>
      </c>
      <c r="J32" s="100">
        <f t="shared" si="5"/>
        <v>13090521</v>
      </c>
      <c r="K32" s="100">
        <f t="shared" si="5"/>
        <v>157367</v>
      </c>
      <c r="L32" s="100">
        <f t="shared" si="5"/>
        <v>8030205</v>
      </c>
      <c r="M32" s="100">
        <f t="shared" si="5"/>
        <v>21278093</v>
      </c>
      <c r="N32" s="100">
        <f t="shared" si="5"/>
        <v>336721</v>
      </c>
      <c r="O32" s="100">
        <f t="shared" si="5"/>
        <v>9408927</v>
      </c>
      <c r="P32" s="100">
        <f t="shared" si="5"/>
        <v>2099565</v>
      </c>
      <c r="Q32" s="100">
        <f t="shared" si="5"/>
        <v>11845213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43177426</v>
      </c>
      <c r="W32" s="100">
        <f t="shared" si="5"/>
        <v>35912363</v>
      </c>
      <c r="X32" s="100">
        <f t="shared" si="5"/>
        <v>7265063</v>
      </c>
      <c r="Y32" s="101">
        <f>+IF(W32&lt;&gt;0,(X32/W32)*100,0)</f>
        <v>20.229977626367834</v>
      </c>
      <c r="Z32" s="102">
        <f t="shared" si="5"/>
        <v>47883150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63162574</v>
      </c>
      <c r="C35" s="19">
        <v>0</v>
      </c>
      <c r="D35" s="59">
        <v>140105752</v>
      </c>
      <c r="E35" s="60">
        <v>132704921</v>
      </c>
      <c r="F35" s="60">
        <v>152629251</v>
      </c>
      <c r="G35" s="60">
        <v>211425214</v>
      </c>
      <c r="H35" s="60">
        <v>190745106</v>
      </c>
      <c r="I35" s="60">
        <v>190745106</v>
      </c>
      <c r="J35" s="60">
        <v>181082312</v>
      </c>
      <c r="K35" s="60">
        <v>156105281</v>
      </c>
      <c r="L35" s="60">
        <v>200075229</v>
      </c>
      <c r="M35" s="60">
        <v>200075229</v>
      </c>
      <c r="N35" s="60">
        <v>177881115</v>
      </c>
      <c r="O35" s="60">
        <v>142332551</v>
      </c>
      <c r="P35" s="60">
        <v>163873973</v>
      </c>
      <c r="Q35" s="60">
        <v>163873973</v>
      </c>
      <c r="R35" s="60">
        <v>0</v>
      </c>
      <c r="S35" s="60">
        <v>0</v>
      </c>
      <c r="T35" s="60">
        <v>0</v>
      </c>
      <c r="U35" s="60">
        <v>0</v>
      </c>
      <c r="V35" s="60">
        <v>163873973</v>
      </c>
      <c r="W35" s="60">
        <v>99528691</v>
      </c>
      <c r="X35" s="60">
        <v>64345282</v>
      </c>
      <c r="Y35" s="61">
        <v>64.65</v>
      </c>
      <c r="Z35" s="62">
        <v>132704921</v>
      </c>
    </row>
    <row r="36" spans="1:26" ht="12.75">
      <c r="A36" s="58" t="s">
        <v>57</v>
      </c>
      <c r="B36" s="19">
        <v>577570748</v>
      </c>
      <c r="C36" s="19">
        <v>0</v>
      </c>
      <c r="D36" s="59">
        <v>631401796</v>
      </c>
      <c r="E36" s="60">
        <v>611891947</v>
      </c>
      <c r="F36" s="60">
        <v>746254</v>
      </c>
      <c r="G36" s="60">
        <v>4134509</v>
      </c>
      <c r="H36" s="60">
        <v>10717293</v>
      </c>
      <c r="I36" s="60">
        <v>10717293</v>
      </c>
      <c r="J36" s="60">
        <v>9020942</v>
      </c>
      <c r="K36" s="60">
        <v>9414386</v>
      </c>
      <c r="L36" s="60">
        <v>9956991</v>
      </c>
      <c r="M36" s="60">
        <v>9956991</v>
      </c>
      <c r="N36" s="60">
        <v>33154559</v>
      </c>
      <c r="O36" s="60">
        <v>41067160</v>
      </c>
      <c r="P36" s="60">
        <v>37854562</v>
      </c>
      <c r="Q36" s="60">
        <v>37854562</v>
      </c>
      <c r="R36" s="60">
        <v>0</v>
      </c>
      <c r="S36" s="60">
        <v>0</v>
      </c>
      <c r="T36" s="60">
        <v>0</v>
      </c>
      <c r="U36" s="60">
        <v>0</v>
      </c>
      <c r="V36" s="60">
        <v>37854562</v>
      </c>
      <c r="W36" s="60">
        <v>458918960</v>
      </c>
      <c r="X36" s="60">
        <v>-421064398</v>
      </c>
      <c r="Y36" s="61">
        <v>-91.75</v>
      </c>
      <c r="Z36" s="62">
        <v>611891947</v>
      </c>
    </row>
    <row r="37" spans="1:26" ht="12.75">
      <c r="A37" s="58" t="s">
        <v>58</v>
      </c>
      <c r="B37" s="19">
        <v>195298137</v>
      </c>
      <c r="C37" s="19">
        <v>0</v>
      </c>
      <c r="D37" s="59">
        <v>206224454</v>
      </c>
      <c r="E37" s="60">
        <v>275086444</v>
      </c>
      <c r="F37" s="60">
        <v>40070679</v>
      </c>
      <c r="G37" s="60">
        <v>43826158</v>
      </c>
      <c r="H37" s="60">
        <v>50782326</v>
      </c>
      <c r="I37" s="60">
        <v>50782326</v>
      </c>
      <c r="J37" s="60">
        <v>56639851</v>
      </c>
      <c r="K37" s="60">
        <v>42772761</v>
      </c>
      <c r="L37" s="60">
        <v>64375554</v>
      </c>
      <c r="M37" s="60">
        <v>64375554</v>
      </c>
      <c r="N37" s="60">
        <v>109043777</v>
      </c>
      <c r="O37" s="60">
        <v>40321620</v>
      </c>
      <c r="P37" s="60">
        <v>82055962</v>
      </c>
      <c r="Q37" s="60">
        <v>82055962</v>
      </c>
      <c r="R37" s="60">
        <v>0</v>
      </c>
      <c r="S37" s="60">
        <v>0</v>
      </c>
      <c r="T37" s="60">
        <v>0</v>
      </c>
      <c r="U37" s="60">
        <v>0</v>
      </c>
      <c r="V37" s="60">
        <v>82055962</v>
      </c>
      <c r="W37" s="60">
        <v>206314833</v>
      </c>
      <c r="X37" s="60">
        <v>-124258871</v>
      </c>
      <c r="Y37" s="61">
        <v>-60.23</v>
      </c>
      <c r="Z37" s="62">
        <v>275086444</v>
      </c>
    </row>
    <row r="38" spans="1:26" ht="12.75">
      <c r="A38" s="58" t="s">
        <v>59</v>
      </c>
      <c r="B38" s="19">
        <v>69309888</v>
      </c>
      <c r="C38" s="19">
        <v>0</v>
      </c>
      <c r="D38" s="59">
        <v>74117365</v>
      </c>
      <c r="E38" s="60">
        <v>81709888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61282416</v>
      </c>
      <c r="X38" s="60">
        <v>-61282416</v>
      </c>
      <c r="Y38" s="61">
        <v>-100</v>
      </c>
      <c r="Z38" s="62">
        <v>81709888</v>
      </c>
    </row>
    <row r="39" spans="1:26" ht="12.75">
      <c r="A39" s="58" t="s">
        <v>60</v>
      </c>
      <c r="B39" s="19">
        <v>376125297</v>
      </c>
      <c r="C39" s="19">
        <v>0</v>
      </c>
      <c r="D39" s="59">
        <v>491165729</v>
      </c>
      <c r="E39" s="60">
        <v>387800536</v>
      </c>
      <c r="F39" s="60">
        <v>113304826</v>
      </c>
      <c r="G39" s="60">
        <v>171733566</v>
      </c>
      <c r="H39" s="60">
        <v>150680072</v>
      </c>
      <c r="I39" s="60">
        <v>150680072</v>
      </c>
      <c r="J39" s="60">
        <v>133463402</v>
      </c>
      <c r="K39" s="60">
        <v>122746906</v>
      </c>
      <c r="L39" s="60">
        <v>145656667</v>
      </c>
      <c r="M39" s="60">
        <v>145656667</v>
      </c>
      <c r="N39" s="60">
        <v>101991897</v>
      </c>
      <c r="O39" s="60">
        <v>143078091</v>
      </c>
      <c r="P39" s="60">
        <v>119672573</v>
      </c>
      <c r="Q39" s="60">
        <v>119672573</v>
      </c>
      <c r="R39" s="60">
        <v>0</v>
      </c>
      <c r="S39" s="60">
        <v>0</v>
      </c>
      <c r="T39" s="60">
        <v>0</v>
      </c>
      <c r="U39" s="60">
        <v>0</v>
      </c>
      <c r="V39" s="60">
        <v>119672573</v>
      </c>
      <c r="W39" s="60">
        <v>290850402</v>
      </c>
      <c r="X39" s="60">
        <v>-171177829</v>
      </c>
      <c r="Y39" s="61">
        <v>-58.85</v>
      </c>
      <c r="Z39" s="62">
        <v>387800536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58125177</v>
      </c>
      <c r="C42" s="19">
        <v>0</v>
      </c>
      <c r="D42" s="59">
        <v>45641617</v>
      </c>
      <c r="E42" s="60">
        <v>-5849513</v>
      </c>
      <c r="F42" s="60">
        <v>80328510</v>
      </c>
      <c r="G42" s="60">
        <v>8031171</v>
      </c>
      <c r="H42" s="60">
        <v>-12417570</v>
      </c>
      <c r="I42" s="60">
        <v>75942111</v>
      </c>
      <c r="J42" s="60">
        <v>-949691</v>
      </c>
      <c r="K42" s="60">
        <v>-13522742</v>
      </c>
      <c r="L42" s="60">
        <v>38023259</v>
      </c>
      <c r="M42" s="60">
        <v>23550826</v>
      </c>
      <c r="N42" s="60">
        <v>-7307741</v>
      </c>
      <c r="O42" s="60">
        <v>-37160471</v>
      </c>
      <c r="P42" s="60">
        <v>49068780</v>
      </c>
      <c r="Q42" s="60">
        <v>4600568</v>
      </c>
      <c r="R42" s="60">
        <v>0</v>
      </c>
      <c r="S42" s="60">
        <v>0</v>
      </c>
      <c r="T42" s="60">
        <v>0</v>
      </c>
      <c r="U42" s="60">
        <v>0</v>
      </c>
      <c r="V42" s="60">
        <v>104093505</v>
      </c>
      <c r="W42" s="60">
        <v>41460760</v>
      </c>
      <c r="X42" s="60">
        <v>62632745</v>
      </c>
      <c r="Y42" s="61">
        <v>151.07</v>
      </c>
      <c r="Z42" s="62">
        <v>-5849513</v>
      </c>
    </row>
    <row r="43" spans="1:26" ht="12.75">
      <c r="A43" s="58" t="s">
        <v>63</v>
      </c>
      <c r="B43" s="19">
        <v>-42135624</v>
      </c>
      <c r="C43" s="19">
        <v>0</v>
      </c>
      <c r="D43" s="59">
        <v>-45389301</v>
      </c>
      <c r="E43" s="60">
        <v>-47883149</v>
      </c>
      <c r="F43" s="60">
        <v>-746254</v>
      </c>
      <c r="G43" s="60">
        <v>-3388255</v>
      </c>
      <c r="H43" s="60">
        <v>-6582784</v>
      </c>
      <c r="I43" s="60">
        <v>-10717293</v>
      </c>
      <c r="J43" s="60">
        <v>-13544214</v>
      </c>
      <c r="K43" s="60">
        <v>-157367</v>
      </c>
      <c r="L43" s="60">
        <v>-8162888</v>
      </c>
      <c r="M43" s="60">
        <v>-21864469</v>
      </c>
      <c r="N43" s="60">
        <v>-336721</v>
      </c>
      <c r="O43" s="60">
        <v>-9408928</v>
      </c>
      <c r="P43" s="60">
        <v>-2099565</v>
      </c>
      <c r="Q43" s="60">
        <v>-11845214</v>
      </c>
      <c r="R43" s="60">
        <v>0</v>
      </c>
      <c r="S43" s="60">
        <v>0</v>
      </c>
      <c r="T43" s="60">
        <v>0</v>
      </c>
      <c r="U43" s="60">
        <v>0</v>
      </c>
      <c r="V43" s="60">
        <v>-44426976</v>
      </c>
      <c r="W43" s="60">
        <v>-43449226</v>
      </c>
      <c r="X43" s="60">
        <v>-977750</v>
      </c>
      <c r="Y43" s="61">
        <v>2.25</v>
      </c>
      <c r="Z43" s="62">
        <v>-47883149</v>
      </c>
    </row>
    <row r="44" spans="1:26" ht="12.75">
      <c r="A44" s="58" t="s">
        <v>64</v>
      </c>
      <c r="B44" s="19">
        <v>-6425822</v>
      </c>
      <c r="C44" s="19">
        <v>0</v>
      </c>
      <c r="D44" s="59">
        <v>-1200000</v>
      </c>
      <c r="E44" s="60">
        <v>-150000</v>
      </c>
      <c r="F44" s="60">
        <v>0</v>
      </c>
      <c r="G44" s="60">
        <v>11628</v>
      </c>
      <c r="H44" s="60">
        <v>0</v>
      </c>
      <c r="I44" s="60">
        <v>11628</v>
      </c>
      <c r="J44" s="60">
        <v>26989</v>
      </c>
      <c r="K44" s="60">
        <v>0</v>
      </c>
      <c r="L44" s="60">
        <v>0</v>
      </c>
      <c r="M44" s="60">
        <v>26989</v>
      </c>
      <c r="N44" s="60">
        <v>8671</v>
      </c>
      <c r="O44" s="60">
        <v>14459</v>
      </c>
      <c r="P44" s="60">
        <v>0</v>
      </c>
      <c r="Q44" s="60">
        <v>23130</v>
      </c>
      <c r="R44" s="60">
        <v>0</v>
      </c>
      <c r="S44" s="60">
        <v>0</v>
      </c>
      <c r="T44" s="60">
        <v>0</v>
      </c>
      <c r="U44" s="60">
        <v>0</v>
      </c>
      <c r="V44" s="60">
        <v>61747</v>
      </c>
      <c r="W44" s="60">
        <v>-11628</v>
      </c>
      <c r="X44" s="60">
        <v>73375</v>
      </c>
      <c r="Y44" s="61">
        <v>-631.02</v>
      </c>
      <c r="Z44" s="62">
        <v>-150000</v>
      </c>
    </row>
    <row r="45" spans="1:26" ht="12.75">
      <c r="A45" s="70" t="s">
        <v>65</v>
      </c>
      <c r="B45" s="22">
        <v>19557653</v>
      </c>
      <c r="C45" s="22">
        <v>0</v>
      </c>
      <c r="D45" s="99">
        <v>1152316</v>
      </c>
      <c r="E45" s="100">
        <v>-34325010</v>
      </c>
      <c r="F45" s="100">
        <v>91515085</v>
      </c>
      <c r="G45" s="100">
        <v>96169629</v>
      </c>
      <c r="H45" s="100">
        <v>77169275</v>
      </c>
      <c r="I45" s="100">
        <v>77169275</v>
      </c>
      <c r="J45" s="100">
        <v>62702359</v>
      </c>
      <c r="K45" s="100">
        <v>49022250</v>
      </c>
      <c r="L45" s="100">
        <v>78882621</v>
      </c>
      <c r="M45" s="100">
        <v>78882621</v>
      </c>
      <c r="N45" s="100">
        <v>71246830</v>
      </c>
      <c r="O45" s="100">
        <v>24691890</v>
      </c>
      <c r="P45" s="100">
        <v>71661105</v>
      </c>
      <c r="Q45" s="100">
        <v>71661105</v>
      </c>
      <c r="R45" s="100">
        <v>0</v>
      </c>
      <c r="S45" s="100">
        <v>0</v>
      </c>
      <c r="T45" s="100">
        <v>0</v>
      </c>
      <c r="U45" s="100">
        <v>0</v>
      </c>
      <c r="V45" s="100">
        <v>71661105</v>
      </c>
      <c r="W45" s="100">
        <v>17557558</v>
      </c>
      <c r="X45" s="100">
        <v>54103547</v>
      </c>
      <c r="Y45" s="101">
        <v>308.15</v>
      </c>
      <c r="Z45" s="102">
        <v>-34325010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17059</v>
      </c>
      <c r="C49" s="52">
        <v>0</v>
      </c>
      <c r="D49" s="129">
        <v>9135825</v>
      </c>
      <c r="E49" s="54">
        <v>6520292</v>
      </c>
      <c r="F49" s="54">
        <v>0</v>
      </c>
      <c r="G49" s="54">
        <v>0</v>
      </c>
      <c r="H49" s="54">
        <v>0</v>
      </c>
      <c r="I49" s="54">
        <v>286489769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302162945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1303938</v>
      </c>
      <c r="C51" s="52">
        <v>0</v>
      </c>
      <c r="D51" s="129">
        <v>1429551</v>
      </c>
      <c r="E51" s="54">
        <v>136614</v>
      </c>
      <c r="F51" s="54">
        <v>0</v>
      </c>
      <c r="G51" s="54">
        <v>0</v>
      </c>
      <c r="H51" s="54">
        <v>0</v>
      </c>
      <c r="I51" s="54">
        <v>7243202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10113305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62.749504904258536</v>
      </c>
      <c r="C58" s="5">
        <f>IF(C67=0,0,+(C76/C67)*100)</f>
        <v>0</v>
      </c>
      <c r="D58" s="6">
        <f aca="true" t="shared" si="6" ref="D58:Z58">IF(D67=0,0,+(D76/D67)*100)</f>
        <v>50.89216844583173</v>
      </c>
      <c r="E58" s="7">
        <f t="shared" si="6"/>
        <v>50.46539780027649</v>
      </c>
      <c r="F58" s="7">
        <f t="shared" si="6"/>
        <v>8.097990104706675</v>
      </c>
      <c r="G58" s="7">
        <f t="shared" si="6"/>
        <v>23.14036035666975</v>
      </c>
      <c r="H58" s="7">
        <f t="shared" si="6"/>
        <v>108.66816692581445</v>
      </c>
      <c r="I58" s="7">
        <f t="shared" si="6"/>
        <v>18.64096410124263</v>
      </c>
      <c r="J58" s="7">
        <f t="shared" si="6"/>
        <v>133.13759376973073</v>
      </c>
      <c r="K58" s="7">
        <f t="shared" si="6"/>
        <v>71.88970550801031</v>
      </c>
      <c r="L58" s="7">
        <f t="shared" si="6"/>
        <v>177.74207127709428</v>
      </c>
      <c r="M58" s="7">
        <f t="shared" si="6"/>
        <v>129.4642404868163</v>
      </c>
      <c r="N58" s="7">
        <f t="shared" si="6"/>
        <v>48.778500412203364</v>
      </c>
      <c r="O58" s="7">
        <f t="shared" si="6"/>
        <v>68.69525750715431</v>
      </c>
      <c r="P58" s="7">
        <f t="shared" si="6"/>
        <v>262.44342136979833</v>
      </c>
      <c r="Q58" s="7">
        <f t="shared" si="6"/>
        <v>115.306689274126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43.99825459214239</v>
      </c>
      <c r="W58" s="7">
        <f t="shared" si="6"/>
        <v>52.70428231654504</v>
      </c>
      <c r="X58" s="7">
        <f t="shared" si="6"/>
        <v>0</v>
      </c>
      <c r="Y58" s="7">
        <f t="shared" si="6"/>
        <v>0</v>
      </c>
      <c r="Z58" s="8">
        <f t="shared" si="6"/>
        <v>50.46539780027649</v>
      </c>
    </row>
    <row r="59" spans="1:26" ht="12.75">
      <c r="A59" s="37" t="s">
        <v>31</v>
      </c>
      <c r="B59" s="9">
        <f aca="true" t="shared" si="7" ref="B59:Z66">IF(B68=0,0,+(B77/B68)*100)</f>
        <v>72.12413301134053</v>
      </c>
      <c r="C59" s="9">
        <f t="shared" si="7"/>
        <v>0</v>
      </c>
      <c r="D59" s="2">
        <f t="shared" si="7"/>
        <v>45.96514599438572</v>
      </c>
      <c r="E59" s="10">
        <f t="shared" si="7"/>
        <v>57.55726836793629</v>
      </c>
      <c r="F59" s="10">
        <f t="shared" si="7"/>
        <v>0.8596263378270037</v>
      </c>
      <c r="G59" s="10">
        <f t="shared" si="7"/>
        <v>17.183055301437555</v>
      </c>
      <c r="H59" s="10">
        <f t="shared" si="7"/>
        <v>-134.09809009390665</v>
      </c>
      <c r="I59" s="10">
        <f t="shared" si="7"/>
        <v>10.237115553750154</v>
      </c>
      <c r="J59" s="10">
        <f t="shared" si="7"/>
        <v>18170.57363485935</v>
      </c>
      <c r="K59" s="10">
        <f t="shared" si="7"/>
        <v>-60.86694494719945</v>
      </c>
      <c r="L59" s="10">
        <f t="shared" si="7"/>
        <v>291975.7105263158</v>
      </c>
      <c r="M59" s="10">
        <f t="shared" si="7"/>
        <v>-1695.2175248703866</v>
      </c>
      <c r="N59" s="10">
        <f t="shared" si="7"/>
        <v>0</v>
      </c>
      <c r="O59" s="10">
        <f t="shared" si="7"/>
        <v>-774.9863611565739</v>
      </c>
      <c r="P59" s="10">
        <f t="shared" si="7"/>
        <v>-1634949.7398543183</v>
      </c>
      <c r="Q59" s="10">
        <f t="shared" si="7"/>
        <v>-24773.69788943823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40.193399900224705</v>
      </c>
      <c r="W59" s="10">
        <f t="shared" si="7"/>
        <v>57.71356770164475</v>
      </c>
      <c r="X59" s="10">
        <f t="shared" si="7"/>
        <v>0</v>
      </c>
      <c r="Y59" s="10">
        <f t="shared" si="7"/>
        <v>0</v>
      </c>
      <c r="Z59" s="11">
        <f t="shared" si="7"/>
        <v>57.55726836793629</v>
      </c>
    </row>
    <row r="60" spans="1:26" ht="12.75">
      <c r="A60" s="38" t="s">
        <v>32</v>
      </c>
      <c r="B60" s="12">
        <f t="shared" si="7"/>
        <v>74.33023856643656</v>
      </c>
      <c r="C60" s="12">
        <f t="shared" si="7"/>
        <v>0</v>
      </c>
      <c r="D60" s="3">
        <f t="shared" si="7"/>
        <v>49.77899570150283</v>
      </c>
      <c r="E60" s="13">
        <f t="shared" si="7"/>
        <v>54.35506236623403</v>
      </c>
      <c r="F60" s="13">
        <f t="shared" si="7"/>
        <v>23.56753839130147</v>
      </c>
      <c r="G60" s="13">
        <f t="shared" si="7"/>
        <v>54.921137972331934</v>
      </c>
      <c r="H60" s="13">
        <f t="shared" si="7"/>
        <v>135.72792352499158</v>
      </c>
      <c r="I60" s="13">
        <f t="shared" si="7"/>
        <v>50.44922023247123</v>
      </c>
      <c r="J60" s="13">
        <f t="shared" si="7"/>
        <v>77.16870924046377</v>
      </c>
      <c r="K60" s="13">
        <f t="shared" si="7"/>
        <v>71.30294509258297</v>
      </c>
      <c r="L60" s="13">
        <f t="shared" si="7"/>
        <v>41.40825562223483</v>
      </c>
      <c r="M60" s="13">
        <f t="shared" si="7"/>
        <v>63.024362646934684</v>
      </c>
      <c r="N60" s="13">
        <f t="shared" si="7"/>
        <v>58.83207586381918</v>
      </c>
      <c r="O60" s="13">
        <f t="shared" si="7"/>
        <v>77.21708150530867</v>
      </c>
      <c r="P60" s="13">
        <f t="shared" si="7"/>
        <v>52.55380189962043</v>
      </c>
      <c r="Q60" s="13">
        <f t="shared" si="7"/>
        <v>65.54433900045773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58.67936619838069</v>
      </c>
      <c r="W60" s="13">
        <f t="shared" si="7"/>
        <v>55.473963715357236</v>
      </c>
      <c r="X60" s="13">
        <f t="shared" si="7"/>
        <v>0</v>
      </c>
      <c r="Y60" s="13">
        <f t="shared" si="7"/>
        <v>0</v>
      </c>
      <c r="Z60" s="14">
        <f t="shared" si="7"/>
        <v>54.35506236623403</v>
      </c>
    </row>
    <row r="61" spans="1:26" ht="12.75">
      <c r="A61" s="39" t="s">
        <v>103</v>
      </c>
      <c r="B61" s="12">
        <f t="shared" si="7"/>
        <v>59.28400841551711</v>
      </c>
      <c r="C61" s="12">
        <f t="shared" si="7"/>
        <v>0</v>
      </c>
      <c r="D61" s="3">
        <f t="shared" si="7"/>
        <v>60.12720711558174</v>
      </c>
      <c r="E61" s="13">
        <f t="shared" si="7"/>
        <v>65.60306737761793</v>
      </c>
      <c r="F61" s="13">
        <f t="shared" si="7"/>
        <v>31.141456346235625</v>
      </c>
      <c r="G61" s="13">
        <f t="shared" si="7"/>
        <v>60.06427680555797</v>
      </c>
      <c r="H61" s="13">
        <f t="shared" si="7"/>
        <v>315.7329109450727</v>
      </c>
      <c r="I61" s="13">
        <f t="shared" si="7"/>
        <v>62.104695279072345</v>
      </c>
      <c r="J61" s="13">
        <f t="shared" si="7"/>
        <v>103.25027420282791</v>
      </c>
      <c r="K61" s="13">
        <f t="shared" si="7"/>
        <v>89.65075129945687</v>
      </c>
      <c r="L61" s="13">
        <f t="shared" si="7"/>
        <v>52.77518752776006</v>
      </c>
      <c r="M61" s="13">
        <f t="shared" si="7"/>
        <v>81.21500682185425</v>
      </c>
      <c r="N61" s="13">
        <f t="shared" si="7"/>
        <v>73.53405874385706</v>
      </c>
      <c r="O61" s="13">
        <f t="shared" si="7"/>
        <v>89.66546064698647</v>
      </c>
      <c r="P61" s="13">
        <f t="shared" si="7"/>
        <v>69.85069409172192</v>
      </c>
      <c r="Q61" s="13">
        <f t="shared" si="7"/>
        <v>80.63943803444874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73.13259835706361</v>
      </c>
      <c r="W61" s="13">
        <f t="shared" si="7"/>
        <v>65.60061714863727</v>
      </c>
      <c r="X61" s="13">
        <f t="shared" si="7"/>
        <v>0</v>
      </c>
      <c r="Y61" s="13">
        <f t="shared" si="7"/>
        <v>0</v>
      </c>
      <c r="Z61" s="14">
        <f t="shared" si="7"/>
        <v>65.60306737761793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151.55950789694523</v>
      </c>
      <c r="C64" s="12">
        <f t="shared" si="7"/>
        <v>0</v>
      </c>
      <c r="D64" s="3">
        <f t="shared" si="7"/>
        <v>14.5630577335713</v>
      </c>
      <c r="E64" s="13">
        <f t="shared" si="7"/>
        <v>19.99919708199142</v>
      </c>
      <c r="F64" s="13">
        <f t="shared" si="7"/>
        <v>6.815646418989632</v>
      </c>
      <c r="G64" s="13">
        <f t="shared" si="7"/>
        <v>18.799411887204784</v>
      </c>
      <c r="H64" s="13">
        <f t="shared" si="7"/>
        <v>29.13875237519299</v>
      </c>
      <c r="I64" s="13">
        <f t="shared" si="7"/>
        <v>15.418137572694683</v>
      </c>
      <c r="J64" s="13">
        <f t="shared" si="7"/>
        <v>19.552462981246922</v>
      </c>
      <c r="K64" s="13">
        <f t="shared" si="7"/>
        <v>20.44816985575377</v>
      </c>
      <c r="L64" s="13">
        <f t="shared" si="7"/>
        <v>12.801703546661756</v>
      </c>
      <c r="M64" s="13">
        <f t="shared" si="7"/>
        <v>17.584369486574072</v>
      </c>
      <c r="N64" s="13">
        <f t="shared" si="7"/>
        <v>19.880600982920633</v>
      </c>
      <c r="O64" s="13">
        <f t="shared" si="7"/>
        <v>15.298752634815838</v>
      </c>
      <c r="P64" s="13">
        <f t="shared" si="7"/>
        <v>14.687423709419622</v>
      </c>
      <c r="Q64" s="13">
        <f t="shared" si="7"/>
        <v>16.64685277593769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16.434866047454413</v>
      </c>
      <c r="W64" s="13">
        <f t="shared" si="7"/>
        <v>21.0120009906734</v>
      </c>
      <c r="X64" s="13">
        <f t="shared" si="7"/>
        <v>0</v>
      </c>
      <c r="Y64" s="13">
        <f t="shared" si="7"/>
        <v>0</v>
      </c>
      <c r="Z64" s="14">
        <f t="shared" si="7"/>
        <v>19.99919708199142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3.2501839006026567</v>
      </c>
      <c r="C66" s="15">
        <f t="shared" si="7"/>
        <v>0</v>
      </c>
      <c r="D66" s="4">
        <f t="shared" si="7"/>
        <v>77.7778</v>
      </c>
      <c r="E66" s="16">
        <f t="shared" si="7"/>
        <v>12.380938095238095</v>
      </c>
      <c r="F66" s="16">
        <f t="shared" si="7"/>
        <v>135.96557494841664</v>
      </c>
      <c r="G66" s="16">
        <f t="shared" si="7"/>
        <v>0.06578577904000898</v>
      </c>
      <c r="H66" s="16">
        <f t="shared" si="7"/>
        <v>0.0250385278073161</v>
      </c>
      <c r="I66" s="16">
        <f t="shared" si="7"/>
        <v>46.003199312405215</v>
      </c>
      <c r="J66" s="16">
        <f t="shared" si="7"/>
        <v>0.06756151898563136</v>
      </c>
      <c r="K66" s="16">
        <f t="shared" si="7"/>
        <v>0.06551516525959178</v>
      </c>
      <c r="L66" s="16">
        <f t="shared" si="7"/>
        <v>0</v>
      </c>
      <c r="M66" s="16">
        <f t="shared" si="7"/>
        <v>0.04355863627297776</v>
      </c>
      <c r="N66" s="16">
        <f t="shared" si="7"/>
        <v>0.07776653688545532</v>
      </c>
      <c r="O66" s="16">
        <f t="shared" si="7"/>
        <v>0.0507281343182015</v>
      </c>
      <c r="P66" s="16">
        <f t="shared" si="7"/>
        <v>0.05647571358365764</v>
      </c>
      <c r="Q66" s="16">
        <f t="shared" si="7"/>
        <v>0.0617568393233776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14.363045025394644</v>
      </c>
      <c r="W66" s="16">
        <f t="shared" si="7"/>
        <v>18.376814814814814</v>
      </c>
      <c r="X66" s="16">
        <f t="shared" si="7"/>
        <v>0</v>
      </c>
      <c r="Y66" s="16">
        <f t="shared" si="7"/>
        <v>0</v>
      </c>
      <c r="Z66" s="17">
        <f t="shared" si="7"/>
        <v>12.380938095238095</v>
      </c>
    </row>
    <row r="67" spans="1:26" ht="12.75" hidden="1">
      <c r="A67" s="41" t="s">
        <v>286</v>
      </c>
      <c r="B67" s="24">
        <v>133001043</v>
      </c>
      <c r="C67" s="24"/>
      <c r="D67" s="25">
        <v>175708355</v>
      </c>
      <c r="E67" s="26">
        <v>167426769</v>
      </c>
      <c r="F67" s="26">
        <v>64485001</v>
      </c>
      <c r="G67" s="26">
        <v>76014633</v>
      </c>
      <c r="H67" s="26">
        <v>3752685</v>
      </c>
      <c r="I67" s="26">
        <v>144252319</v>
      </c>
      <c r="J67" s="26">
        <v>6930808</v>
      </c>
      <c r="K67" s="26">
        <v>6776585</v>
      </c>
      <c r="L67" s="26">
        <v>7554180</v>
      </c>
      <c r="M67" s="26">
        <v>21261573</v>
      </c>
      <c r="N67" s="26">
        <v>7832299</v>
      </c>
      <c r="O67" s="26">
        <v>10965773</v>
      </c>
      <c r="P67" s="26">
        <v>7015237</v>
      </c>
      <c r="Q67" s="26">
        <v>25813309</v>
      </c>
      <c r="R67" s="26"/>
      <c r="S67" s="26"/>
      <c r="T67" s="26"/>
      <c r="U67" s="26"/>
      <c r="V67" s="26">
        <v>191327201</v>
      </c>
      <c r="W67" s="26">
        <v>131781267</v>
      </c>
      <c r="X67" s="26"/>
      <c r="Y67" s="25"/>
      <c r="Z67" s="27">
        <v>167426769</v>
      </c>
    </row>
    <row r="68" spans="1:26" ht="12.75" hidden="1">
      <c r="A68" s="37" t="s">
        <v>31</v>
      </c>
      <c r="B68" s="19">
        <v>50367585</v>
      </c>
      <c r="C68" s="19"/>
      <c r="D68" s="20">
        <v>80859171</v>
      </c>
      <c r="E68" s="21">
        <v>71895012</v>
      </c>
      <c r="F68" s="21">
        <v>52513049</v>
      </c>
      <c r="G68" s="21">
        <v>61478438</v>
      </c>
      <c r="H68" s="21">
        <v>-453216</v>
      </c>
      <c r="I68" s="21">
        <v>113538271</v>
      </c>
      <c r="J68" s="21">
        <v>29008</v>
      </c>
      <c r="K68" s="21">
        <v>-1035406</v>
      </c>
      <c r="L68" s="21">
        <v>3800</v>
      </c>
      <c r="M68" s="21">
        <v>-1002598</v>
      </c>
      <c r="N68" s="21"/>
      <c r="O68" s="21">
        <v>-65988</v>
      </c>
      <c r="P68" s="21">
        <v>-961</v>
      </c>
      <c r="Q68" s="21">
        <v>-66949</v>
      </c>
      <c r="R68" s="21"/>
      <c r="S68" s="21"/>
      <c r="T68" s="21"/>
      <c r="U68" s="21"/>
      <c r="V68" s="21">
        <v>112468724</v>
      </c>
      <c r="W68" s="21">
        <v>60644376</v>
      </c>
      <c r="X68" s="21"/>
      <c r="Y68" s="20"/>
      <c r="Z68" s="23">
        <v>71895012</v>
      </c>
    </row>
    <row r="69" spans="1:26" ht="12.75" hidden="1">
      <c r="A69" s="38" t="s">
        <v>32</v>
      </c>
      <c r="B69" s="19">
        <v>62527488</v>
      </c>
      <c r="C69" s="19"/>
      <c r="D69" s="20">
        <v>76849184</v>
      </c>
      <c r="E69" s="21">
        <v>74531757</v>
      </c>
      <c r="F69" s="21">
        <v>10237866</v>
      </c>
      <c r="G69" s="21">
        <v>12791137</v>
      </c>
      <c r="H69" s="21">
        <v>2556443</v>
      </c>
      <c r="I69" s="21">
        <v>25585446</v>
      </c>
      <c r="J69" s="21">
        <v>5125641</v>
      </c>
      <c r="K69" s="21">
        <v>5946774</v>
      </c>
      <c r="L69" s="21">
        <v>5631435</v>
      </c>
      <c r="M69" s="21">
        <v>16703850</v>
      </c>
      <c r="N69" s="21">
        <v>5875159</v>
      </c>
      <c r="O69" s="21">
        <v>9092009</v>
      </c>
      <c r="P69" s="21">
        <v>5133973</v>
      </c>
      <c r="Q69" s="21">
        <v>20101141</v>
      </c>
      <c r="R69" s="21"/>
      <c r="S69" s="21"/>
      <c r="T69" s="21"/>
      <c r="U69" s="21"/>
      <c r="V69" s="21">
        <v>62390437</v>
      </c>
      <c r="W69" s="21">
        <v>57636891</v>
      </c>
      <c r="X69" s="21"/>
      <c r="Y69" s="20"/>
      <c r="Z69" s="23">
        <v>74531757</v>
      </c>
    </row>
    <row r="70" spans="1:26" ht="12.75" hidden="1">
      <c r="A70" s="39" t="s">
        <v>103</v>
      </c>
      <c r="B70" s="19">
        <v>52331900</v>
      </c>
      <c r="C70" s="19"/>
      <c r="D70" s="20">
        <v>59395734</v>
      </c>
      <c r="E70" s="21">
        <v>56148809</v>
      </c>
      <c r="F70" s="21">
        <v>7050274</v>
      </c>
      <c r="G70" s="21">
        <v>11196885</v>
      </c>
      <c r="H70" s="21">
        <v>950784</v>
      </c>
      <c r="I70" s="21">
        <v>19197943</v>
      </c>
      <c r="J70" s="21">
        <v>3528410</v>
      </c>
      <c r="K70" s="21">
        <v>4370095</v>
      </c>
      <c r="L70" s="21">
        <v>4030070</v>
      </c>
      <c r="M70" s="21">
        <v>11928575</v>
      </c>
      <c r="N70" s="21">
        <v>4265263</v>
      </c>
      <c r="O70" s="21">
        <v>7570081</v>
      </c>
      <c r="P70" s="21">
        <v>3524174</v>
      </c>
      <c r="Q70" s="21">
        <v>15359518</v>
      </c>
      <c r="R70" s="21"/>
      <c r="S70" s="21"/>
      <c r="T70" s="21"/>
      <c r="U70" s="21"/>
      <c r="V70" s="21">
        <v>46486036</v>
      </c>
      <c r="W70" s="21">
        <v>44546805</v>
      </c>
      <c r="X70" s="21"/>
      <c r="Y70" s="20"/>
      <c r="Z70" s="23">
        <v>56148809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10195588</v>
      </c>
      <c r="C73" s="19"/>
      <c r="D73" s="20">
        <v>17453450</v>
      </c>
      <c r="E73" s="21">
        <v>18382948</v>
      </c>
      <c r="F73" s="21">
        <v>3187592</v>
      </c>
      <c r="G73" s="21">
        <v>1594252</v>
      </c>
      <c r="H73" s="21">
        <v>1605659</v>
      </c>
      <c r="I73" s="21">
        <v>6387503</v>
      </c>
      <c r="J73" s="21">
        <v>1597231</v>
      </c>
      <c r="K73" s="21">
        <v>1576679</v>
      </c>
      <c r="L73" s="21">
        <v>1601365</v>
      </c>
      <c r="M73" s="21">
        <v>4775275</v>
      </c>
      <c r="N73" s="21">
        <v>1609896</v>
      </c>
      <c r="O73" s="21">
        <v>1521928</v>
      </c>
      <c r="P73" s="21">
        <v>1609799</v>
      </c>
      <c r="Q73" s="21">
        <v>4741623</v>
      </c>
      <c r="R73" s="21"/>
      <c r="S73" s="21"/>
      <c r="T73" s="21"/>
      <c r="U73" s="21"/>
      <c r="V73" s="21">
        <v>15904401</v>
      </c>
      <c r="W73" s="21">
        <v>13090086</v>
      </c>
      <c r="X73" s="21"/>
      <c r="Y73" s="20"/>
      <c r="Z73" s="23">
        <v>18382948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20105970</v>
      </c>
      <c r="C75" s="28"/>
      <c r="D75" s="29">
        <v>18000000</v>
      </c>
      <c r="E75" s="30">
        <v>21000000</v>
      </c>
      <c r="F75" s="30">
        <v>1734086</v>
      </c>
      <c r="G75" s="30">
        <v>1745058</v>
      </c>
      <c r="H75" s="30">
        <v>1649458</v>
      </c>
      <c r="I75" s="30">
        <v>5128602</v>
      </c>
      <c r="J75" s="30">
        <v>1776159</v>
      </c>
      <c r="K75" s="30">
        <v>1865217</v>
      </c>
      <c r="L75" s="30">
        <v>1918945</v>
      </c>
      <c r="M75" s="30">
        <v>5560321</v>
      </c>
      <c r="N75" s="30">
        <v>1957140</v>
      </c>
      <c r="O75" s="30">
        <v>1939752</v>
      </c>
      <c r="P75" s="30">
        <v>1882225</v>
      </c>
      <c r="Q75" s="30">
        <v>5779117</v>
      </c>
      <c r="R75" s="30"/>
      <c r="S75" s="30"/>
      <c r="T75" s="30"/>
      <c r="U75" s="30"/>
      <c r="V75" s="30">
        <v>16468040</v>
      </c>
      <c r="W75" s="30">
        <v>13500000</v>
      </c>
      <c r="X75" s="30"/>
      <c r="Y75" s="29"/>
      <c r="Z75" s="31">
        <v>21000000</v>
      </c>
    </row>
    <row r="76" spans="1:26" ht="12.75" hidden="1">
      <c r="A76" s="42" t="s">
        <v>287</v>
      </c>
      <c r="B76" s="32">
        <v>83457496</v>
      </c>
      <c r="C76" s="32"/>
      <c r="D76" s="33">
        <v>89421792</v>
      </c>
      <c r="E76" s="34">
        <v>84492585</v>
      </c>
      <c r="F76" s="34">
        <v>5221989</v>
      </c>
      <c r="G76" s="34">
        <v>17590060</v>
      </c>
      <c r="H76" s="34">
        <v>4077974</v>
      </c>
      <c r="I76" s="34">
        <v>26890023</v>
      </c>
      <c r="J76" s="34">
        <v>9227511</v>
      </c>
      <c r="K76" s="34">
        <v>4871667</v>
      </c>
      <c r="L76" s="34">
        <v>13426956</v>
      </c>
      <c r="M76" s="34">
        <v>27526134</v>
      </c>
      <c r="N76" s="34">
        <v>3820478</v>
      </c>
      <c r="O76" s="34">
        <v>7532966</v>
      </c>
      <c r="P76" s="34">
        <v>18411028</v>
      </c>
      <c r="Q76" s="34">
        <v>29764472</v>
      </c>
      <c r="R76" s="34"/>
      <c r="S76" s="34"/>
      <c r="T76" s="34"/>
      <c r="U76" s="34"/>
      <c r="V76" s="34">
        <v>84180629</v>
      </c>
      <c r="W76" s="34">
        <v>69454371</v>
      </c>
      <c r="X76" s="34"/>
      <c r="Y76" s="33"/>
      <c r="Z76" s="35">
        <v>84492585</v>
      </c>
    </row>
    <row r="77" spans="1:26" ht="12.75" hidden="1">
      <c r="A77" s="37" t="s">
        <v>31</v>
      </c>
      <c r="B77" s="19">
        <v>36327184</v>
      </c>
      <c r="C77" s="19"/>
      <c r="D77" s="20">
        <v>37167036</v>
      </c>
      <c r="E77" s="21">
        <v>41380805</v>
      </c>
      <c r="F77" s="21">
        <v>451416</v>
      </c>
      <c r="G77" s="21">
        <v>10563874</v>
      </c>
      <c r="H77" s="21">
        <v>607754</v>
      </c>
      <c r="I77" s="21">
        <v>11623044</v>
      </c>
      <c r="J77" s="21">
        <v>5270920</v>
      </c>
      <c r="K77" s="21">
        <v>630220</v>
      </c>
      <c r="L77" s="21">
        <v>11095077</v>
      </c>
      <c r="M77" s="21">
        <v>16996217</v>
      </c>
      <c r="N77" s="21">
        <v>362478</v>
      </c>
      <c r="O77" s="21">
        <v>511398</v>
      </c>
      <c r="P77" s="21">
        <v>15711867</v>
      </c>
      <c r="Q77" s="21">
        <v>16585743</v>
      </c>
      <c r="R77" s="21"/>
      <c r="S77" s="21"/>
      <c r="T77" s="21"/>
      <c r="U77" s="21"/>
      <c r="V77" s="21">
        <v>45205004</v>
      </c>
      <c r="W77" s="21">
        <v>35000033</v>
      </c>
      <c r="X77" s="21"/>
      <c r="Y77" s="20"/>
      <c r="Z77" s="23">
        <v>41380805</v>
      </c>
    </row>
    <row r="78" spans="1:26" ht="12.75" hidden="1">
      <c r="A78" s="38" t="s">
        <v>32</v>
      </c>
      <c r="B78" s="19">
        <v>46476831</v>
      </c>
      <c r="C78" s="19"/>
      <c r="D78" s="20">
        <v>38254752</v>
      </c>
      <c r="E78" s="21">
        <v>40511783</v>
      </c>
      <c r="F78" s="21">
        <v>2412813</v>
      </c>
      <c r="G78" s="21">
        <v>7025038</v>
      </c>
      <c r="H78" s="21">
        <v>3469807</v>
      </c>
      <c r="I78" s="21">
        <v>12907658</v>
      </c>
      <c r="J78" s="21">
        <v>3955391</v>
      </c>
      <c r="K78" s="21">
        <v>4240225</v>
      </c>
      <c r="L78" s="21">
        <v>2331879</v>
      </c>
      <c r="M78" s="21">
        <v>10527495</v>
      </c>
      <c r="N78" s="21">
        <v>3456478</v>
      </c>
      <c r="O78" s="21">
        <v>7020584</v>
      </c>
      <c r="P78" s="21">
        <v>2698098</v>
      </c>
      <c r="Q78" s="21">
        <v>13175160</v>
      </c>
      <c r="R78" s="21"/>
      <c r="S78" s="21"/>
      <c r="T78" s="21"/>
      <c r="U78" s="21"/>
      <c r="V78" s="21">
        <v>36610313</v>
      </c>
      <c r="W78" s="21">
        <v>31973468</v>
      </c>
      <c r="X78" s="21"/>
      <c r="Y78" s="20"/>
      <c r="Z78" s="23">
        <v>40511783</v>
      </c>
    </row>
    <row r="79" spans="1:26" ht="12.75" hidden="1">
      <c r="A79" s="39" t="s">
        <v>103</v>
      </c>
      <c r="B79" s="19">
        <v>31024448</v>
      </c>
      <c r="C79" s="19"/>
      <c r="D79" s="20">
        <v>35712996</v>
      </c>
      <c r="E79" s="21">
        <v>36835341</v>
      </c>
      <c r="F79" s="21">
        <v>2195558</v>
      </c>
      <c r="G79" s="21">
        <v>6725328</v>
      </c>
      <c r="H79" s="21">
        <v>3001938</v>
      </c>
      <c r="I79" s="21">
        <v>11922824</v>
      </c>
      <c r="J79" s="21">
        <v>3643093</v>
      </c>
      <c r="K79" s="21">
        <v>3917823</v>
      </c>
      <c r="L79" s="21">
        <v>2126877</v>
      </c>
      <c r="M79" s="21">
        <v>9687793</v>
      </c>
      <c r="N79" s="21">
        <v>3136421</v>
      </c>
      <c r="O79" s="21">
        <v>6787748</v>
      </c>
      <c r="P79" s="21">
        <v>2461660</v>
      </c>
      <c r="Q79" s="21">
        <v>12385829</v>
      </c>
      <c r="R79" s="21"/>
      <c r="S79" s="21"/>
      <c r="T79" s="21"/>
      <c r="U79" s="21"/>
      <c r="V79" s="21">
        <v>33996446</v>
      </c>
      <c r="W79" s="21">
        <v>29222979</v>
      </c>
      <c r="X79" s="21"/>
      <c r="Y79" s="20"/>
      <c r="Z79" s="23">
        <v>36835341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15452383</v>
      </c>
      <c r="C82" s="19"/>
      <c r="D82" s="20">
        <v>2541756</v>
      </c>
      <c r="E82" s="21">
        <v>3676442</v>
      </c>
      <c r="F82" s="21">
        <v>217255</v>
      </c>
      <c r="G82" s="21">
        <v>299710</v>
      </c>
      <c r="H82" s="21">
        <v>467869</v>
      </c>
      <c r="I82" s="21">
        <v>984834</v>
      </c>
      <c r="J82" s="21">
        <v>312298</v>
      </c>
      <c r="K82" s="21">
        <v>322402</v>
      </c>
      <c r="L82" s="21">
        <v>205002</v>
      </c>
      <c r="M82" s="21">
        <v>839702</v>
      </c>
      <c r="N82" s="21">
        <v>320057</v>
      </c>
      <c r="O82" s="21">
        <v>232836</v>
      </c>
      <c r="P82" s="21">
        <v>236438</v>
      </c>
      <c r="Q82" s="21">
        <v>789331</v>
      </c>
      <c r="R82" s="21"/>
      <c r="S82" s="21"/>
      <c r="T82" s="21"/>
      <c r="U82" s="21"/>
      <c r="V82" s="21">
        <v>2613867</v>
      </c>
      <c r="W82" s="21">
        <v>2750489</v>
      </c>
      <c r="X82" s="21"/>
      <c r="Y82" s="20"/>
      <c r="Z82" s="23">
        <v>3676442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653481</v>
      </c>
      <c r="C84" s="28"/>
      <c r="D84" s="29">
        <v>14000004</v>
      </c>
      <c r="E84" s="30">
        <v>2599997</v>
      </c>
      <c r="F84" s="30">
        <v>2357760</v>
      </c>
      <c r="G84" s="30">
        <v>1148</v>
      </c>
      <c r="H84" s="30">
        <v>413</v>
      </c>
      <c r="I84" s="30">
        <v>2359321</v>
      </c>
      <c r="J84" s="30">
        <v>1200</v>
      </c>
      <c r="K84" s="30">
        <v>1222</v>
      </c>
      <c r="L84" s="30"/>
      <c r="M84" s="30">
        <v>2422</v>
      </c>
      <c r="N84" s="30">
        <v>1522</v>
      </c>
      <c r="O84" s="30">
        <v>984</v>
      </c>
      <c r="P84" s="30">
        <v>1063</v>
      </c>
      <c r="Q84" s="30">
        <v>3569</v>
      </c>
      <c r="R84" s="30"/>
      <c r="S84" s="30"/>
      <c r="T84" s="30"/>
      <c r="U84" s="30"/>
      <c r="V84" s="30">
        <v>2365312</v>
      </c>
      <c r="W84" s="30">
        <v>2480870</v>
      </c>
      <c r="X84" s="30"/>
      <c r="Y84" s="29"/>
      <c r="Z84" s="31">
        <v>2599997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1500000</v>
      </c>
      <c r="F5" s="358">
        <f t="shared" si="0"/>
        <v>0</v>
      </c>
      <c r="G5" s="358">
        <f t="shared" si="0"/>
        <v>21064</v>
      </c>
      <c r="H5" s="356">
        <f t="shared" si="0"/>
        <v>237290</v>
      </c>
      <c r="I5" s="356">
        <f t="shared" si="0"/>
        <v>183003</v>
      </c>
      <c r="J5" s="358">
        <f t="shared" si="0"/>
        <v>441357</v>
      </c>
      <c r="K5" s="358">
        <f t="shared" si="0"/>
        <v>273511</v>
      </c>
      <c r="L5" s="356">
        <f t="shared" si="0"/>
        <v>221486</v>
      </c>
      <c r="M5" s="356">
        <f t="shared" si="0"/>
        <v>109130</v>
      </c>
      <c r="N5" s="358">
        <f t="shared" si="0"/>
        <v>604127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1045484</v>
      </c>
      <c r="X5" s="356">
        <f t="shared" si="0"/>
        <v>0</v>
      </c>
      <c r="Y5" s="358">
        <f t="shared" si="0"/>
        <v>1045484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1500000</v>
      </c>
      <c r="F8" s="59">
        <f t="shared" si="2"/>
        <v>0</v>
      </c>
      <c r="G8" s="59">
        <f t="shared" si="2"/>
        <v>21064</v>
      </c>
      <c r="H8" s="60">
        <f t="shared" si="2"/>
        <v>237290</v>
      </c>
      <c r="I8" s="60">
        <f t="shared" si="2"/>
        <v>183003</v>
      </c>
      <c r="J8" s="59">
        <f t="shared" si="2"/>
        <v>441357</v>
      </c>
      <c r="K8" s="59">
        <f t="shared" si="2"/>
        <v>273511</v>
      </c>
      <c r="L8" s="60">
        <f t="shared" si="2"/>
        <v>221486</v>
      </c>
      <c r="M8" s="60">
        <f t="shared" si="2"/>
        <v>109130</v>
      </c>
      <c r="N8" s="59">
        <f t="shared" si="2"/>
        <v>604127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1045484</v>
      </c>
      <c r="X8" s="60">
        <f t="shared" si="2"/>
        <v>0</v>
      </c>
      <c r="Y8" s="59">
        <f t="shared" si="2"/>
        <v>1045484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1500000</v>
      </c>
      <c r="F9" s="59"/>
      <c r="G9" s="59">
        <v>21064</v>
      </c>
      <c r="H9" s="60">
        <v>237290</v>
      </c>
      <c r="I9" s="60">
        <v>183003</v>
      </c>
      <c r="J9" s="59">
        <v>441357</v>
      </c>
      <c r="K9" s="59">
        <v>273511</v>
      </c>
      <c r="L9" s="60">
        <v>221486</v>
      </c>
      <c r="M9" s="60">
        <v>109130</v>
      </c>
      <c r="N9" s="59">
        <v>604127</v>
      </c>
      <c r="O9" s="59"/>
      <c r="P9" s="60"/>
      <c r="Q9" s="60"/>
      <c r="R9" s="59"/>
      <c r="S9" s="59"/>
      <c r="T9" s="60"/>
      <c r="U9" s="60"/>
      <c r="V9" s="59"/>
      <c r="W9" s="59">
        <v>1045484</v>
      </c>
      <c r="X9" s="60"/>
      <c r="Y9" s="59">
        <v>1045484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250000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179977</v>
      </c>
      <c r="J22" s="345">
        <f t="shared" si="6"/>
        <v>179977</v>
      </c>
      <c r="K22" s="345">
        <f t="shared" si="6"/>
        <v>180182</v>
      </c>
      <c r="L22" s="343">
        <f t="shared" si="6"/>
        <v>14591</v>
      </c>
      <c r="M22" s="343">
        <f t="shared" si="6"/>
        <v>0</v>
      </c>
      <c r="N22" s="345">
        <f t="shared" si="6"/>
        <v>194773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374750</v>
      </c>
      <c r="X22" s="343">
        <f t="shared" si="6"/>
        <v>0</v>
      </c>
      <c r="Y22" s="345">
        <f t="shared" si="6"/>
        <v>374750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250000</v>
      </c>
      <c r="F25" s="59"/>
      <c r="G25" s="59"/>
      <c r="H25" s="60"/>
      <c r="I25" s="60">
        <v>179977</v>
      </c>
      <c r="J25" s="59">
        <v>179977</v>
      </c>
      <c r="K25" s="59">
        <v>180182</v>
      </c>
      <c r="L25" s="60">
        <v>14591</v>
      </c>
      <c r="M25" s="60"/>
      <c r="N25" s="59">
        <v>194773</v>
      </c>
      <c r="O25" s="59"/>
      <c r="P25" s="60"/>
      <c r="Q25" s="60"/>
      <c r="R25" s="59"/>
      <c r="S25" s="59"/>
      <c r="T25" s="60"/>
      <c r="U25" s="60"/>
      <c r="V25" s="59"/>
      <c r="W25" s="59">
        <v>374750</v>
      </c>
      <c r="X25" s="60"/>
      <c r="Y25" s="59">
        <v>374750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250000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>
        <v>250000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41838</v>
      </c>
      <c r="I40" s="343">
        <f t="shared" si="9"/>
        <v>0</v>
      </c>
      <c r="J40" s="345">
        <f t="shared" si="9"/>
        <v>41838</v>
      </c>
      <c r="K40" s="345">
        <f t="shared" si="9"/>
        <v>0</v>
      </c>
      <c r="L40" s="343">
        <f t="shared" si="9"/>
        <v>0</v>
      </c>
      <c r="M40" s="343">
        <f t="shared" si="9"/>
        <v>23552</v>
      </c>
      <c r="N40" s="345">
        <f t="shared" si="9"/>
        <v>23552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65390</v>
      </c>
      <c r="X40" s="343">
        <f t="shared" si="9"/>
        <v>0</v>
      </c>
      <c r="Y40" s="345">
        <f t="shared" si="9"/>
        <v>65390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>
        <v>23552</v>
      </c>
      <c r="N47" s="53">
        <v>23552</v>
      </c>
      <c r="O47" s="53"/>
      <c r="P47" s="54"/>
      <c r="Q47" s="54"/>
      <c r="R47" s="53"/>
      <c r="S47" s="53"/>
      <c r="T47" s="54"/>
      <c r="U47" s="54"/>
      <c r="V47" s="53"/>
      <c r="W47" s="53">
        <v>23552</v>
      </c>
      <c r="X47" s="54"/>
      <c r="Y47" s="53">
        <v>23552</v>
      </c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>
        <v>41838</v>
      </c>
      <c r="I48" s="54"/>
      <c r="J48" s="53">
        <v>41838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41838</v>
      </c>
      <c r="X48" s="54"/>
      <c r="Y48" s="53">
        <v>41838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2000000</v>
      </c>
      <c r="F60" s="264">
        <f t="shared" si="14"/>
        <v>0</v>
      </c>
      <c r="G60" s="264">
        <f t="shared" si="14"/>
        <v>21064</v>
      </c>
      <c r="H60" s="219">
        <f t="shared" si="14"/>
        <v>279128</v>
      </c>
      <c r="I60" s="219">
        <f t="shared" si="14"/>
        <v>362980</v>
      </c>
      <c r="J60" s="264">
        <f t="shared" si="14"/>
        <v>663172</v>
      </c>
      <c r="K60" s="264">
        <f t="shared" si="14"/>
        <v>453693</v>
      </c>
      <c r="L60" s="219">
        <f t="shared" si="14"/>
        <v>236077</v>
      </c>
      <c r="M60" s="219">
        <f t="shared" si="14"/>
        <v>132682</v>
      </c>
      <c r="N60" s="264">
        <f t="shared" si="14"/>
        <v>822452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1485624</v>
      </c>
      <c r="X60" s="219">
        <f t="shared" si="14"/>
        <v>0</v>
      </c>
      <c r="Y60" s="264">
        <f t="shared" si="14"/>
        <v>1485624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169855790</v>
      </c>
      <c r="D5" s="153">
        <f>SUM(D6:D8)</f>
        <v>0</v>
      </c>
      <c r="E5" s="154">
        <f t="shared" si="0"/>
        <v>178800707</v>
      </c>
      <c r="F5" s="100">
        <f t="shared" si="0"/>
        <v>189418214</v>
      </c>
      <c r="G5" s="100">
        <f t="shared" si="0"/>
        <v>81554283</v>
      </c>
      <c r="H5" s="100">
        <f t="shared" si="0"/>
        <v>65315498</v>
      </c>
      <c r="I5" s="100">
        <f t="shared" si="0"/>
        <v>1289947</v>
      </c>
      <c r="J5" s="100">
        <f t="shared" si="0"/>
        <v>148159728</v>
      </c>
      <c r="K5" s="100">
        <f t="shared" si="0"/>
        <v>2653207</v>
      </c>
      <c r="L5" s="100">
        <f t="shared" si="0"/>
        <v>1586470</v>
      </c>
      <c r="M5" s="100">
        <f t="shared" si="0"/>
        <v>21768719</v>
      </c>
      <c r="N5" s="100">
        <f t="shared" si="0"/>
        <v>26008396</v>
      </c>
      <c r="O5" s="100">
        <f t="shared" si="0"/>
        <v>2151654</v>
      </c>
      <c r="P5" s="100">
        <f t="shared" si="0"/>
        <v>3620218</v>
      </c>
      <c r="Q5" s="100">
        <f t="shared" si="0"/>
        <v>2398156</v>
      </c>
      <c r="R5" s="100">
        <f t="shared" si="0"/>
        <v>8170028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182338152</v>
      </c>
      <c r="X5" s="100">
        <f t="shared" si="0"/>
        <v>134100531</v>
      </c>
      <c r="Y5" s="100">
        <f t="shared" si="0"/>
        <v>48237621</v>
      </c>
      <c r="Z5" s="137">
        <f>+IF(X5&lt;&gt;0,+(Y5/X5)*100,0)</f>
        <v>35.97123787675382</v>
      </c>
      <c r="AA5" s="153">
        <f>SUM(AA6:AA8)</f>
        <v>189418214</v>
      </c>
    </row>
    <row r="6" spans="1:27" ht="12.75">
      <c r="A6" s="138" t="s">
        <v>75</v>
      </c>
      <c r="B6" s="136"/>
      <c r="C6" s="155">
        <v>26852176</v>
      </c>
      <c r="D6" s="155"/>
      <c r="E6" s="156">
        <v>30329449</v>
      </c>
      <c r="F6" s="60">
        <v>35479786</v>
      </c>
      <c r="G6" s="60">
        <v>15485785</v>
      </c>
      <c r="H6" s="60"/>
      <c r="I6" s="60"/>
      <c r="J6" s="60">
        <v>15485785</v>
      </c>
      <c r="K6" s="60">
        <v>8235</v>
      </c>
      <c r="L6" s="60">
        <v>8235</v>
      </c>
      <c r="M6" s="60">
        <v>12011267</v>
      </c>
      <c r="N6" s="60">
        <v>12027737</v>
      </c>
      <c r="O6" s="60">
        <v>8235</v>
      </c>
      <c r="P6" s="60">
        <v>8235</v>
      </c>
      <c r="Q6" s="60">
        <v>8234</v>
      </c>
      <c r="R6" s="60">
        <v>24704</v>
      </c>
      <c r="S6" s="60"/>
      <c r="T6" s="60"/>
      <c r="U6" s="60"/>
      <c r="V6" s="60"/>
      <c r="W6" s="60">
        <v>27538226</v>
      </c>
      <c r="X6" s="60">
        <v>22747086</v>
      </c>
      <c r="Y6" s="60">
        <v>4791140</v>
      </c>
      <c r="Z6" s="140">
        <v>21.06</v>
      </c>
      <c r="AA6" s="155">
        <v>35479786</v>
      </c>
    </row>
    <row r="7" spans="1:27" ht="12.75">
      <c r="A7" s="138" t="s">
        <v>76</v>
      </c>
      <c r="B7" s="136"/>
      <c r="C7" s="157">
        <v>95525304</v>
      </c>
      <c r="D7" s="157"/>
      <c r="E7" s="158">
        <v>145599924</v>
      </c>
      <c r="F7" s="159">
        <v>130405140</v>
      </c>
      <c r="G7" s="159">
        <v>56749146</v>
      </c>
      <c r="H7" s="159">
        <v>63784299</v>
      </c>
      <c r="I7" s="159">
        <v>1268177</v>
      </c>
      <c r="J7" s="159">
        <v>121801622</v>
      </c>
      <c r="K7" s="159">
        <v>2573675</v>
      </c>
      <c r="L7" s="159">
        <v>1057629</v>
      </c>
      <c r="M7" s="159">
        <v>2173743</v>
      </c>
      <c r="N7" s="159">
        <v>5805047</v>
      </c>
      <c r="O7" s="159">
        <v>2123390</v>
      </c>
      <c r="P7" s="159">
        <v>3255120</v>
      </c>
      <c r="Q7" s="159">
        <v>2368937</v>
      </c>
      <c r="R7" s="159">
        <v>7747447</v>
      </c>
      <c r="S7" s="159"/>
      <c r="T7" s="159"/>
      <c r="U7" s="159"/>
      <c r="V7" s="159"/>
      <c r="W7" s="159">
        <v>135354116</v>
      </c>
      <c r="X7" s="159">
        <v>109199943</v>
      </c>
      <c r="Y7" s="159">
        <v>26154173</v>
      </c>
      <c r="Z7" s="141">
        <v>23.95</v>
      </c>
      <c r="AA7" s="157">
        <v>130405140</v>
      </c>
    </row>
    <row r="8" spans="1:27" ht="12.75">
      <c r="A8" s="138" t="s">
        <v>77</v>
      </c>
      <c r="B8" s="136"/>
      <c r="C8" s="155">
        <v>47478310</v>
      </c>
      <c r="D8" s="155"/>
      <c r="E8" s="156">
        <v>2871334</v>
      </c>
      <c r="F8" s="60">
        <v>23533288</v>
      </c>
      <c r="G8" s="60">
        <v>9319352</v>
      </c>
      <c r="H8" s="60">
        <v>1531199</v>
      </c>
      <c r="I8" s="60">
        <v>21770</v>
      </c>
      <c r="J8" s="60">
        <v>10872321</v>
      </c>
      <c r="K8" s="60">
        <v>71297</v>
      </c>
      <c r="L8" s="60">
        <v>520606</v>
      </c>
      <c r="M8" s="60">
        <v>7583709</v>
      </c>
      <c r="N8" s="60">
        <v>8175612</v>
      </c>
      <c r="O8" s="60">
        <v>20029</v>
      </c>
      <c r="P8" s="60">
        <v>356863</v>
      </c>
      <c r="Q8" s="60">
        <v>20985</v>
      </c>
      <c r="R8" s="60">
        <v>397877</v>
      </c>
      <c r="S8" s="60"/>
      <c r="T8" s="60"/>
      <c r="U8" s="60"/>
      <c r="V8" s="60"/>
      <c r="W8" s="60">
        <v>19445810</v>
      </c>
      <c r="X8" s="60">
        <v>2153502</v>
      </c>
      <c r="Y8" s="60">
        <v>17292308</v>
      </c>
      <c r="Z8" s="140">
        <v>802.99</v>
      </c>
      <c r="AA8" s="155">
        <v>23533288</v>
      </c>
    </row>
    <row r="9" spans="1:27" ht="12.75">
      <c r="A9" s="135" t="s">
        <v>78</v>
      </c>
      <c r="B9" s="136"/>
      <c r="C9" s="153">
        <f aca="true" t="shared" si="1" ref="C9:Y9">SUM(C10:C14)</f>
        <v>25975439</v>
      </c>
      <c r="D9" s="153">
        <f>SUM(D10:D14)</f>
        <v>0</v>
      </c>
      <c r="E9" s="154">
        <f t="shared" si="1"/>
        <v>24942729</v>
      </c>
      <c r="F9" s="100">
        <f t="shared" si="1"/>
        <v>25493085</v>
      </c>
      <c r="G9" s="100">
        <f t="shared" si="1"/>
        <v>11084627</v>
      </c>
      <c r="H9" s="100">
        <f t="shared" si="1"/>
        <v>0</v>
      </c>
      <c r="I9" s="100">
        <f t="shared" si="1"/>
        <v>0</v>
      </c>
      <c r="J9" s="100">
        <f t="shared" si="1"/>
        <v>11084627</v>
      </c>
      <c r="K9" s="100">
        <f t="shared" si="1"/>
        <v>0</v>
      </c>
      <c r="L9" s="100">
        <f t="shared" si="1"/>
        <v>0</v>
      </c>
      <c r="M9" s="100">
        <f t="shared" si="1"/>
        <v>7612856</v>
      </c>
      <c r="N9" s="100">
        <f t="shared" si="1"/>
        <v>7612856</v>
      </c>
      <c r="O9" s="100">
        <f t="shared" si="1"/>
        <v>0</v>
      </c>
      <c r="P9" s="100">
        <f t="shared" si="1"/>
        <v>0</v>
      </c>
      <c r="Q9" s="100">
        <f t="shared" si="1"/>
        <v>1570000</v>
      </c>
      <c r="R9" s="100">
        <f t="shared" si="1"/>
        <v>1570000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20267483</v>
      </c>
      <c r="X9" s="100">
        <f t="shared" si="1"/>
        <v>18707040</v>
      </c>
      <c r="Y9" s="100">
        <f t="shared" si="1"/>
        <v>1560443</v>
      </c>
      <c r="Z9" s="137">
        <f>+IF(X9&lt;&gt;0,+(Y9/X9)*100,0)</f>
        <v>8.341474653392519</v>
      </c>
      <c r="AA9" s="153">
        <f>SUM(AA10:AA14)</f>
        <v>25493085</v>
      </c>
    </row>
    <row r="10" spans="1:27" ht="12.75">
      <c r="A10" s="138" t="s">
        <v>79</v>
      </c>
      <c r="B10" s="136"/>
      <c r="C10" s="155">
        <v>12400095</v>
      </c>
      <c r="D10" s="155"/>
      <c r="E10" s="156">
        <v>8391768</v>
      </c>
      <c r="F10" s="60">
        <v>10867509</v>
      </c>
      <c r="G10" s="60">
        <v>5273151</v>
      </c>
      <c r="H10" s="60"/>
      <c r="I10" s="60"/>
      <c r="J10" s="60">
        <v>5273151</v>
      </c>
      <c r="K10" s="60"/>
      <c r="L10" s="60"/>
      <c r="M10" s="60">
        <v>3108381</v>
      </c>
      <c r="N10" s="60">
        <v>3108381</v>
      </c>
      <c r="O10" s="60"/>
      <c r="P10" s="60"/>
      <c r="Q10" s="60">
        <v>1570000</v>
      </c>
      <c r="R10" s="60">
        <v>1570000</v>
      </c>
      <c r="S10" s="60"/>
      <c r="T10" s="60"/>
      <c r="U10" s="60"/>
      <c r="V10" s="60"/>
      <c r="W10" s="60">
        <v>9951532</v>
      </c>
      <c r="X10" s="60">
        <v>6293826</v>
      </c>
      <c r="Y10" s="60">
        <v>3657706</v>
      </c>
      <c r="Z10" s="140">
        <v>58.12</v>
      </c>
      <c r="AA10" s="155">
        <v>10867509</v>
      </c>
    </row>
    <row r="11" spans="1:27" ht="12.75">
      <c r="A11" s="138" t="s">
        <v>80</v>
      </c>
      <c r="B11" s="136"/>
      <c r="C11" s="155"/>
      <c r="D11" s="155"/>
      <c r="E11" s="156">
        <v>2603735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1952793</v>
      </c>
      <c r="Y11" s="60">
        <v>-1952793</v>
      </c>
      <c r="Z11" s="140">
        <v>-100</v>
      </c>
      <c r="AA11" s="155"/>
    </row>
    <row r="12" spans="1:27" ht="12.75">
      <c r="A12" s="138" t="s">
        <v>81</v>
      </c>
      <c r="B12" s="136"/>
      <c r="C12" s="155">
        <v>13575344</v>
      </c>
      <c r="D12" s="155"/>
      <c r="E12" s="156">
        <v>13947226</v>
      </c>
      <c r="F12" s="60">
        <v>14625576</v>
      </c>
      <c r="G12" s="60">
        <v>5811476</v>
      </c>
      <c r="H12" s="60"/>
      <c r="I12" s="60"/>
      <c r="J12" s="60">
        <v>5811476</v>
      </c>
      <c r="K12" s="60"/>
      <c r="L12" s="60"/>
      <c r="M12" s="60">
        <v>4504475</v>
      </c>
      <c r="N12" s="60">
        <v>4504475</v>
      </c>
      <c r="O12" s="60"/>
      <c r="P12" s="60"/>
      <c r="Q12" s="60"/>
      <c r="R12" s="60"/>
      <c r="S12" s="60"/>
      <c r="T12" s="60"/>
      <c r="U12" s="60"/>
      <c r="V12" s="60"/>
      <c r="W12" s="60">
        <v>10315951</v>
      </c>
      <c r="X12" s="60">
        <v>10460421</v>
      </c>
      <c r="Y12" s="60">
        <v>-144470</v>
      </c>
      <c r="Z12" s="140">
        <v>-1.38</v>
      </c>
      <c r="AA12" s="155">
        <v>14625576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74068260</v>
      </c>
      <c r="D15" s="153">
        <f>SUM(D16:D18)</f>
        <v>0</v>
      </c>
      <c r="E15" s="154">
        <f t="shared" si="2"/>
        <v>94267045</v>
      </c>
      <c r="F15" s="100">
        <f t="shared" si="2"/>
        <v>105680120</v>
      </c>
      <c r="G15" s="100">
        <f t="shared" si="2"/>
        <v>15005890</v>
      </c>
      <c r="H15" s="100">
        <f t="shared" si="2"/>
        <v>3984944</v>
      </c>
      <c r="I15" s="100">
        <f t="shared" si="2"/>
        <v>7102058</v>
      </c>
      <c r="J15" s="100">
        <f t="shared" si="2"/>
        <v>26092892</v>
      </c>
      <c r="K15" s="100">
        <f t="shared" si="2"/>
        <v>15785562</v>
      </c>
      <c r="L15" s="100">
        <f t="shared" si="2"/>
        <v>672351</v>
      </c>
      <c r="M15" s="100">
        <f t="shared" si="2"/>
        <v>21083451</v>
      </c>
      <c r="N15" s="100">
        <f t="shared" si="2"/>
        <v>37541364</v>
      </c>
      <c r="O15" s="100">
        <f t="shared" si="2"/>
        <v>446862</v>
      </c>
      <c r="P15" s="100">
        <f t="shared" si="2"/>
        <v>9813809</v>
      </c>
      <c r="Q15" s="100">
        <f t="shared" si="2"/>
        <v>406126</v>
      </c>
      <c r="R15" s="100">
        <f t="shared" si="2"/>
        <v>10666797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74301053</v>
      </c>
      <c r="X15" s="100">
        <f t="shared" si="2"/>
        <v>70700283</v>
      </c>
      <c r="Y15" s="100">
        <f t="shared" si="2"/>
        <v>3600770</v>
      </c>
      <c r="Z15" s="137">
        <f>+IF(X15&lt;&gt;0,+(Y15/X15)*100,0)</f>
        <v>5.093006487682659</v>
      </c>
      <c r="AA15" s="153">
        <f>SUM(AA16:AA18)</f>
        <v>105680120</v>
      </c>
    </row>
    <row r="16" spans="1:27" ht="12.75">
      <c r="A16" s="138" t="s">
        <v>85</v>
      </c>
      <c r="B16" s="136"/>
      <c r="C16" s="155">
        <v>15418763</v>
      </c>
      <c r="D16" s="155"/>
      <c r="E16" s="156">
        <v>22031098</v>
      </c>
      <c r="F16" s="60">
        <v>20380068</v>
      </c>
      <c r="G16" s="60">
        <v>8244874</v>
      </c>
      <c r="H16" s="60"/>
      <c r="I16" s="60"/>
      <c r="J16" s="60">
        <v>8244874</v>
      </c>
      <c r="K16" s="60"/>
      <c r="L16" s="60"/>
      <c r="M16" s="60">
        <v>6390602</v>
      </c>
      <c r="N16" s="60">
        <v>6390602</v>
      </c>
      <c r="O16" s="60"/>
      <c r="P16" s="60"/>
      <c r="Q16" s="60"/>
      <c r="R16" s="60"/>
      <c r="S16" s="60"/>
      <c r="T16" s="60"/>
      <c r="U16" s="60"/>
      <c r="V16" s="60"/>
      <c r="W16" s="60">
        <v>14635476</v>
      </c>
      <c r="X16" s="60">
        <v>16523325</v>
      </c>
      <c r="Y16" s="60">
        <v>-1887849</v>
      </c>
      <c r="Z16" s="140">
        <v>-11.43</v>
      </c>
      <c r="AA16" s="155">
        <v>20380068</v>
      </c>
    </row>
    <row r="17" spans="1:27" ht="12.75">
      <c r="A17" s="138" t="s">
        <v>86</v>
      </c>
      <c r="B17" s="136"/>
      <c r="C17" s="155">
        <v>58649497</v>
      </c>
      <c r="D17" s="155"/>
      <c r="E17" s="156">
        <v>72235947</v>
      </c>
      <c r="F17" s="60">
        <v>85300052</v>
      </c>
      <c r="G17" s="60">
        <v>6761016</v>
      </c>
      <c r="H17" s="60">
        <v>3984944</v>
      </c>
      <c r="I17" s="60">
        <v>7102058</v>
      </c>
      <c r="J17" s="60">
        <v>17848018</v>
      </c>
      <c r="K17" s="60">
        <v>15785562</v>
      </c>
      <c r="L17" s="60">
        <v>672351</v>
      </c>
      <c r="M17" s="60">
        <v>14692849</v>
      </c>
      <c r="N17" s="60">
        <v>31150762</v>
      </c>
      <c r="O17" s="60">
        <v>446862</v>
      </c>
      <c r="P17" s="60">
        <v>9813809</v>
      </c>
      <c r="Q17" s="60">
        <v>406126</v>
      </c>
      <c r="R17" s="60">
        <v>10666797</v>
      </c>
      <c r="S17" s="60"/>
      <c r="T17" s="60"/>
      <c r="U17" s="60"/>
      <c r="V17" s="60"/>
      <c r="W17" s="60">
        <v>59665577</v>
      </c>
      <c r="X17" s="60">
        <v>54176958</v>
      </c>
      <c r="Y17" s="60">
        <v>5488619</v>
      </c>
      <c r="Z17" s="140">
        <v>10.13</v>
      </c>
      <c r="AA17" s="155">
        <v>85300052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71950167</v>
      </c>
      <c r="D19" s="153">
        <f>SUM(D20:D23)</f>
        <v>0</v>
      </c>
      <c r="E19" s="154">
        <f t="shared" si="3"/>
        <v>112025884</v>
      </c>
      <c r="F19" s="100">
        <f t="shared" si="3"/>
        <v>99799097</v>
      </c>
      <c r="G19" s="100">
        <f t="shared" si="3"/>
        <v>22811778</v>
      </c>
      <c r="H19" s="100">
        <f t="shared" si="3"/>
        <v>12791137</v>
      </c>
      <c r="I19" s="100">
        <f t="shared" si="3"/>
        <v>2556443</v>
      </c>
      <c r="J19" s="100">
        <f t="shared" si="3"/>
        <v>38159358</v>
      </c>
      <c r="K19" s="100">
        <f t="shared" si="3"/>
        <v>5924841</v>
      </c>
      <c r="L19" s="100">
        <f t="shared" si="3"/>
        <v>6898674</v>
      </c>
      <c r="M19" s="100">
        <f t="shared" si="3"/>
        <v>15377474</v>
      </c>
      <c r="N19" s="100">
        <f t="shared" si="3"/>
        <v>28200989</v>
      </c>
      <c r="O19" s="100">
        <f t="shared" si="3"/>
        <v>5875159</v>
      </c>
      <c r="P19" s="100">
        <f t="shared" si="3"/>
        <v>11181461</v>
      </c>
      <c r="Q19" s="100">
        <f t="shared" si="3"/>
        <v>5133973</v>
      </c>
      <c r="R19" s="100">
        <f t="shared" si="3"/>
        <v>22190593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88550940</v>
      </c>
      <c r="X19" s="100">
        <f t="shared" si="3"/>
        <v>84019419</v>
      </c>
      <c r="Y19" s="100">
        <f t="shared" si="3"/>
        <v>4531521</v>
      </c>
      <c r="Z19" s="137">
        <f>+IF(X19&lt;&gt;0,+(Y19/X19)*100,0)</f>
        <v>5.393421013777779</v>
      </c>
      <c r="AA19" s="153">
        <f>SUM(AA20:AA23)</f>
        <v>99799097</v>
      </c>
    </row>
    <row r="20" spans="1:27" ht="12.75">
      <c r="A20" s="138" t="s">
        <v>89</v>
      </c>
      <c r="B20" s="136"/>
      <c r="C20" s="155">
        <v>61194261</v>
      </c>
      <c r="D20" s="155"/>
      <c r="E20" s="156">
        <v>85494860</v>
      </c>
      <c r="F20" s="60">
        <v>74193303</v>
      </c>
      <c r="G20" s="60">
        <v>15841777</v>
      </c>
      <c r="H20" s="60">
        <v>11196885</v>
      </c>
      <c r="I20" s="60">
        <v>950784</v>
      </c>
      <c r="J20" s="60">
        <v>27989446</v>
      </c>
      <c r="K20" s="60">
        <v>4327610</v>
      </c>
      <c r="L20" s="60">
        <v>5321995</v>
      </c>
      <c r="M20" s="60">
        <v>10844364</v>
      </c>
      <c r="N20" s="60">
        <v>20493969</v>
      </c>
      <c r="O20" s="60">
        <v>4265263</v>
      </c>
      <c r="P20" s="60">
        <v>9659533</v>
      </c>
      <c r="Q20" s="60">
        <v>3524174</v>
      </c>
      <c r="R20" s="60">
        <v>17448970</v>
      </c>
      <c r="S20" s="60"/>
      <c r="T20" s="60"/>
      <c r="U20" s="60"/>
      <c r="V20" s="60"/>
      <c r="W20" s="60">
        <v>65932385</v>
      </c>
      <c r="X20" s="60">
        <v>64121148</v>
      </c>
      <c r="Y20" s="60">
        <v>1811237</v>
      </c>
      <c r="Z20" s="140">
        <v>2.82</v>
      </c>
      <c r="AA20" s="155">
        <v>74193303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10755906</v>
      </c>
      <c r="D23" s="155"/>
      <c r="E23" s="156">
        <v>26531024</v>
      </c>
      <c r="F23" s="60">
        <v>25605794</v>
      </c>
      <c r="G23" s="60">
        <v>6970001</v>
      </c>
      <c r="H23" s="60">
        <v>1594252</v>
      </c>
      <c r="I23" s="60">
        <v>1605659</v>
      </c>
      <c r="J23" s="60">
        <v>10169912</v>
      </c>
      <c r="K23" s="60">
        <v>1597231</v>
      </c>
      <c r="L23" s="60">
        <v>1576679</v>
      </c>
      <c r="M23" s="60">
        <v>4533110</v>
      </c>
      <c r="N23" s="60">
        <v>7707020</v>
      </c>
      <c r="O23" s="60">
        <v>1609896</v>
      </c>
      <c r="P23" s="60">
        <v>1521928</v>
      </c>
      <c r="Q23" s="60">
        <v>1609799</v>
      </c>
      <c r="R23" s="60">
        <v>4741623</v>
      </c>
      <c r="S23" s="60"/>
      <c r="T23" s="60"/>
      <c r="U23" s="60"/>
      <c r="V23" s="60"/>
      <c r="W23" s="60">
        <v>22618555</v>
      </c>
      <c r="X23" s="60">
        <v>19898271</v>
      </c>
      <c r="Y23" s="60">
        <v>2720284</v>
      </c>
      <c r="Z23" s="140">
        <v>13.67</v>
      </c>
      <c r="AA23" s="155">
        <v>25605794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341849656</v>
      </c>
      <c r="D25" s="168">
        <f>+D5+D9+D15+D19+D24</f>
        <v>0</v>
      </c>
      <c r="E25" s="169">
        <f t="shared" si="4"/>
        <v>410036365</v>
      </c>
      <c r="F25" s="73">
        <f t="shared" si="4"/>
        <v>420390516</v>
      </c>
      <c r="G25" s="73">
        <f t="shared" si="4"/>
        <v>130456578</v>
      </c>
      <c r="H25" s="73">
        <f t="shared" si="4"/>
        <v>82091579</v>
      </c>
      <c r="I25" s="73">
        <f t="shared" si="4"/>
        <v>10948448</v>
      </c>
      <c r="J25" s="73">
        <f t="shared" si="4"/>
        <v>223496605</v>
      </c>
      <c r="K25" s="73">
        <f t="shared" si="4"/>
        <v>24363610</v>
      </c>
      <c r="L25" s="73">
        <f t="shared" si="4"/>
        <v>9157495</v>
      </c>
      <c r="M25" s="73">
        <f t="shared" si="4"/>
        <v>65842500</v>
      </c>
      <c r="N25" s="73">
        <f t="shared" si="4"/>
        <v>99363605</v>
      </c>
      <c r="O25" s="73">
        <f t="shared" si="4"/>
        <v>8473675</v>
      </c>
      <c r="P25" s="73">
        <f t="shared" si="4"/>
        <v>24615488</v>
      </c>
      <c r="Q25" s="73">
        <f t="shared" si="4"/>
        <v>9508255</v>
      </c>
      <c r="R25" s="73">
        <f t="shared" si="4"/>
        <v>42597418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365457628</v>
      </c>
      <c r="X25" s="73">
        <f t="shared" si="4"/>
        <v>307527273</v>
      </c>
      <c r="Y25" s="73">
        <f t="shared" si="4"/>
        <v>57930355</v>
      </c>
      <c r="Z25" s="170">
        <f>+IF(X25&lt;&gt;0,+(Y25/X25)*100,0)</f>
        <v>18.83746909172508</v>
      </c>
      <c r="AA25" s="168">
        <f>+AA5+AA9+AA15+AA19+AA24</f>
        <v>420390516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223913731</v>
      </c>
      <c r="D28" s="153">
        <f>SUM(D29:D31)</f>
        <v>0</v>
      </c>
      <c r="E28" s="154">
        <f t="shared" si="5"/>
        <v>176300706</v>
      </c>
      <c r="F28" s="100">
        <f t="shared" si="5"/>
        <v>189418214</v>
      </c>
      <c r="G28" s="100">
        <f t="shared" si="5"/>
        <v>9382279</v>
      </c>
      <c r="H28" s="100">
        <f t="shared" si="5"/>
        <v>10026884</v>
      </c>
      <c r="I28" s="100">
        <f t="shared" si="5"/>
        <v>19521051</v>
      </c>
      <c r="J28" s="100">
        <f t="shared" si="5"/>
        <v>38930214</v>
      </c>
      <c r="K28" s="100">
        <f t="shared" si="5"/>
        <v>16301737</v>
      </c>
      <c r="L28" s="100">
        <f t="shared" si="5"/>
        <v>8556707</v>
      </c>
      <c r="M28" s="100">
        <f t="shared" si="5"/>
        <v>22994263</v>
      </c>
      <c r="N28" s="100">
        <f t="shared" si="5"/>
        <v>47852707</v>
      </c>
      <c r="O28" s="100">
        <f t="shared" si="5"/>
        <v>14102804</v>
      </c>
      <c r="P28" s="100">
        <f t="shared" si="5"/>
        <v>19432779</v>
      </c>
      <c r="Q28" s="100">
        <f t="shared" si="5"/>
        <v>10812902</v>
      </c>
      <c r="R28" s="100">
        <f t="shared" si="5"/>
        <v>44348485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131131406</v>
      </c>
      <c r="X28" s="100">
        <f t="shared" si="5"/>
        <v>132225534</v>
      </c>
      <c r="Y28" s="100">
        <f t="shared" si="5"/>
        <v>-1094128</v>
      </c>
      <c r="Z28" s="137">
        <f>+IF(X28&lt;&gt;0,+(Y28/X28)*100,0)</f>
        <v>-0.8274710389900941</v>
      </c>
      <c r="AA28" s="153">
        <f>SUM(AA29:AA31)</f>
        <v>189418214</v>
      </c>
    </row>
    <row r="29" spans="1:27" ht="12.75">
      <c r="A29" s="138" t="s">
        <v>75</v>
      </c>
      <c r="B29" s="136"/>
      <c r="C29" s="155">
        <v>21909658</v>
      </c>
      <c r="D29" s="155"/>
      <c r="E29" s="156">
        <v>30329449</v>
      </c>
      <c r="F29" s="60">
        <v>35479786</v>
      </c>
      <c r="G29" s="60">
        <v>1907425</v>
      </c>
      <c r="H29" s="60">
        <v>2418769</v>
      </c>
      <c r="I29" s="60">
        <v>2511166</v>
      </c>
      <c r="J29" s="60">
        <v>6837360</v>
      </c>
      <c r="K29" s="60">
        <v>2406790</v>
      </c>
      <c r="L29" s="60">
        <v>2515508</v>
      </c>
      <c r="M29" s="60">
        <v>2006351</v>
      </c>
      <c r="N29" s="60">
        <v>6928649</v>
      </c>
      <c r="O29" s="60">
        <v>2193427</v>
      </c>
      <c r="P29" s="60">
        <v>3433875</v>
      </c>
      <c r="Q29" s="60">
        <v>2340810</v>
      </c>
      <c r="R29" s="60">
        <v>7968112</v>
      </c>
      <c r="S29" s="60"/>
      <c r="T29" s="60"/>
      <c r="U29" s="60"/>
      <c r="V29" s="60"/>
      <c r="W29" s="60">
        <v>21734121</v>
      </c>
      <c r="X29" s="60">
        <v>22747086</v>
      </c>
      <c r="Y29" s="60">
        <v>-1012965</v>
      </c>
      <c r="Z29" s="140">
        <v>-4.45</v>
      </c>
      <c r="AA29" s="155">
        <v>35479786</v>
      </c>
    </row>
    <row r="30" spans="1:27" ht="12.75">
      <c r="A30" s="138" t="s">
        <v>76</v>
      </c>
      <c r="B30" s="136"/>
      <c r="C30" s="157">
        <v>155870533</v>
      </c>
      <c r="D30" s="157"/>
      <c r="E30" s="158">
        <v>143099923</v>
      </c>
      <c r="F30" s="159">
        <v>106412629</v>
      </c>
      <c r="G30" s="159">
        <v>4513107</v>
      </c>
      <c r="H30" s="159">
        <v>4442226</v>
      </c>
      <c r="I30" s="159">
        <v>13546276</v>
      </c>
      <c r="J30" s="159">
        <v>22501609</v>
      </c>
      <c r="K30" s="159">
        <v>8898485</v>
      </c>
      <c r="L30" s="159">
        <v>2209003</v>
      </c>
      <c r="M30" s="159">
        <v>15789240</v>
      </c>
      <c r="N30" s="159">
        <v>26896728</v>
      </c>
      <c r="O30" s="159">
        <v>8128798</v>
      </c>
      <c r="P30" s="159">
        <v>10899820</v>
      </c>
      <c r="Q30" s="159">
        <v>5161419</v>
      </c>
      <c r="R30" s="159">
        <v>24190037</v>
      </c>
      <c r="S30" s="159"/>
      <c r="T30" s="159"/>
      <c r="U30" s="159"/>
      <c r="V30" s="159"/>
      <c r="W30" s="159">
        <v>73588374</v>
      </c>
      <c r="X30" s="159">
        <v>107324946</v>
      </c>
      <c r="Y30" s="159">
        <v>-33736572</v>
      </c>
      <c r="Z30" s="141">
        <v>-31.43</v>
      </c>
      <c r="AA30" s="157">
        <v>106412629</v>
      </c>
    </row>
    <row r="31" spans="1:27" ht="12.75">
      <c r="A31" s="138" t="s">
        <v>77</v>
      </c>
      <c r="B31" s="136"/>
      <c r="C31" s="155">
        <v>46133540</v>
      </c>
      <c r="D31" s="155"/>
      <c r="E31" s="156">
        <v>2871334</v>
      </c>
      <c r="F31" s="60">
        <v>47525799</v>
      </c>
      <c r="G31" s="60">
        <v>2961747</v>
      </c>
      <c r="H31" s="60">
        <v>3165889</v>
      </c>
      <c r="I31" s="60">
        <v>3463609</v>
      </c>
      <c r="J31" s="60">
        <v>9591245</v>
      </c>
      <c r="K31" s="60">
        <v>4996462</v>
      </c>
      <c r="L31" s="60">
        <v>3832196</v>
      </c>
      <c r="M31" s="60">
        <v>5198672</v>
      </c>
      <c r="N31" s="60">
        <v>14027330</v>
      </c>
      <c r="O31" s="60">
        <v>3780579</v>
      </c>
      <c r="P31" s="60">
        <v>5099084</v>
      </c>
      <c r="Q31" s="60">
        <v>3310673</v>
      </c>
      <c r="R31" s="60">
        <v>12190336</v>
      </c>
      <c r="S31" s="60"/>
      <c r="T31" s="60"/>
      <c r="U31" s="60"/>
      <c r="V31" s="60"/>
      <c r="W31" s="60">
        <v>35808911</v>
      </c>
      <c r="X31" s="60">
        <v>2153502</v>
      </c>
      <c r="Y31" s="60">
        <v>33655409</v>
      </c>
      <c r="Z31" s="140">
        <v>1562.82</v>
      </c>
      <c r="AA31" s="155">
        <v>47525799</v>
      </c>
    </row>
    <row r="32" spans="1:27" ht="12.75">
      <c r="A32" s="135" t="s">
        <v>78</v>
      </c>
      <c r="B32" s="136"/>
      <c r="C32" s="153">
        <f aca="true" t="shared" si="6" ref="C32:Y32">SUM(C33:C37)</f>
        <v>24592803</v>
      </c>
      <c r="D32" s="153">
        <f>SUM(D33:D37)</f>
        <v>0</v>
      </c>
      <c r="E32" s="154">
        <f t="shared" si="6"/>
        <v>24942720</v>
      </c>
      <c r="F32" s="100">
        <f t="shared" si="6"/>
        <v>25493085</v>
      </c>
      <c r="G32" s="100">
        <f t="shared" si="6"/>
        <v>2366751</v>
      </c>
      <c r="H32" s="100">
        <f t="shared" si="6"/>
        <v>1964820</v>
      </c>
      <c r="I32" s="100">
        <f t="shared" si="6"/>
        <v>1702647</v>
      </c>
      <c r="J32" s="100">
        <f t="shared" si="6"/>
        <v>6034218</v>
      </c>
      <c r="K32" s="100">
        <f t="shared" si="6"/>
        <v>1820389</v>
      </c>
      <c r="L32" s="100">
        <f t="shared" si="6"/>
        <v>1843505</v>
      </c>
      <c r="M32" s="100">
        <f t="shared" si="6"/>
        <v>1915238</v>
      </c>
      <c r="N32" s="100">
        <f t="shared" si="6"/>
        <v>5579132</v>
      </c>
      <c r="O32" s="100">
        <f t="shared" si="6"/>
        <v>1806150</v>
      </c>
      <c r="P32" s="100">
        <f t="shared" si="6"/>
        <v>2054826</v>
      </c>
      <c r="Q32" s="100">
        <f t="shared" si="6"/>
        <v>1998844</v>
      </c>
      <c r="R32" s="100">
        <f t="shared" si="6"/>
        <v>5859820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17473170</v>
      </c>
      <c r="X32" s="100">
        <f t="shared" si="6"/>
        <v>18707040</v>
      </c>
      <c r="Y32" s="100">
        <f t="shared" si="6"/>
        <v>-1233870</v>
      </c>
      <c r="Z32" s="137">
        <f>+IF(X32&lt;&gt;0,+(Y32/X32)*100,0)</f>
        <v>-6.595752187411798</v>
      </c>
      <c r="AA32" s="153">
        <f>SUM(AA33:AA37)</f>
        <v>25493085</v>
      </c>
    </row>
    <row r="33" spans="1:27" ht="12.75">
      <c r="A33" s="138" t="s">
        <v>79</v>
      </c>
      <c r="B33" s="136"/>
      <c r="C33" s="155">
        <v>11346796</v>
      </c>
      <c r="D33" s="155"/>
      <c r="E33" s="156">
        <v>8391769</v>
      </c>
      <c r="F33" s="60">
        <v>10867509</v>
      </c>
      <c r="G33" s="60">
        <v>1126555</v>
      </c>
      <c r="H33" s="60">
        <v>532746</v>
      </c>
      <c r="I33" s="60">
        <v>467904</v>
      </c>
      <c r="J33" s="60">
        <v>2127205</v>
      </c>
      <c r="K33" s="60">
        <v>482067</v>
      </c>
      <c r="L33" s="60">
        <v>492710</v>
      </c>
      <c r="M33" s="60">
        <v>493809</v>
      </c>
      <c r="N33" s="60">
        <v>1468586</v>
      </c>
      <c r="O33" s="60">
        <v>542811</v>
      </c>
      <c r="P33" s="60">
        <v>747707</v>
      </c>
      <c r="Q33" s="60">
        <v>722118</v>
      </c>
      <c r="R33" s="60">
        <v>2012636</v>
      </c>
      <c r="S33" s="60"/>
      <c r="T33" s="60"/>
      <c r="U33" s="60"/>
      <c r="V33" s="60"/>
      <c r="W33" s="60">
        <v>5608427</v>
      </c>
      <c r="X33" s="60">
        <v>6293826</v>
      </c>
      <c r="Y33" s="60">
        <v>-685399</v>
      </c>
      <c r="Z33" s="140">
        <v>-10.89</v>
      </c>
      <c r="AA33" s="155">
        <v>10867509</v>
      </c>
    </row>
    <row r="34" spans="1:27" ht="12.75">
      <c r="A34" s="138" t="s">
        <v>80</v>
      </c>
      <c r="B34" s="136"/>
      <c r="C34" s="155"/>
      <c r="D34" s="155"/>
      <c r="E34" s="156">
        <v>2603725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1952793</v>
      </c>
      <c r="Y34" s="60">
        <v>-1952793</v>
      </c>
      <c r="Z34" s="140">
        <v>-100</v>
      </c>
      <c r="AA34" s="155"/>
    </row>
    <row r="35" spans="1:27" ht="12.75">
      <c r="A35" s="138" t="s">
        <v>81</v>
      </c>
      <c r="B35" s="136"/>
      <c r="C35" s="155">
        <v>13246007</v>
      </c>
      <c r="D35" s="155"/>
      <c r="E35" s="156">
        <v>13947226</v>
      </c>
      <c r="F35" s="60">
        <v>14625576</v>
      </c>
      <c r="G35" s="60">
        <v>1240196</v>
      </c>
      <c r="H35" s="60">
        <v>1432074</v>
      </c>
      <c r="I35" s="60">
        <v>1234743</v>
      </c>
      <c r="J35" s="60">
        <v>3907013</v>
      </c>
      <c r="K35" s="60">
        <v>1338322</v>
      </c>
      <c r="L35" s="60">
        <v>1350795</v>
      </c>
      <c r="M35" s="60">
        <v>1421429</v>
      </c>
      <c r="N35" s="60">
        <v>4110546</v>
      </c>
      <c r="O35" s="60">
        <v>1263339</v>
      </c>
      <c r="P35" s="60">
        <v>1307119</v>
      </c>
      <c r="Q35" s="60">
        <v>1276726</v>
      </c>
      <c r="R35" s="60">
        <v>3847184</v>
      </c>
      <c r="S35" s="60"/>
      <c r="T35" s="60"/>
      <c r="U35" s="60"/>
      <c r="V35" s="60"/>
      <c r="W35" s="60">
        <v>11864743</v>
      </c>
      <c r="X35" s="60">
        <v>10460421</v>
      </c>
      <c r="Y35" s="60">
        <v>1404322</v>
      </c>
      <c r="Z35" s="140">
        <v>13.43</v>
      </c>
      <c r="AA35" s="155">
        <v>14625576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42252815</v>
      </c>
      <c r="D38" s="153">
        <f>SUM(D39:D41)</f>
        <v>0</v>
      </c>
      <c r="E38" s="154">
        <f t="shared" si="7"/>
        <v>51877746</v>
      </c>
      <c r="F38" s="100">
        <f t="shared" si="7"/>
        <v>58046970</v>
      </c>
      <c r="G38" s="100">
        <f t="shared" si="7"/>
        <v>3796865</v>
      </c>
      <c r="H38" s="100">
        <f t="shared" si="7"/>
        <v>4123898</v>
      </c>
      <c r="I38" s="100">
        <f t="shared" si="7"/>
        <v>4393346</v>
      </c>
      <c r="J38" s="100">
        <f t="shared" si="7"/>
        <v>12314109</v>
      </c>
      <c r="K38" s="100">
        <f t="shared" si="7"/>
        <v>4365493</v>
      </c>
      <c r="L38" s="100">
        <f t="shared" si="7"/>
        <v>4029763</v>
      </c>
      <c r="M38" s="100">
        <f t="shared" si="7"/>
        <v>7176821</v>
      </c>
      <c r="N38" s="100">
        <f t="shared" si="7"/>
        <v>15572077</v>
      </c>
      <c r="O38" s="100">
        <f t="shared" si="7"/>
        <v>4413074</v>
      </c>
      <c r="P38" s="100">
        <f t="shared" si="7"/>
        <v>4270508</v>
      </c>
      <c r="Q38" s="100">
        <f t="shared" si="7"/>
        <v>4008525</v>
      </c>
      <c r="R38" s="100">
        <f t="shared" si="7"/>
        <v>12692107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40578293</v>
      </c>
      <c r="X38" s="100">
        <f t="shared" si="7"/>
        <v>38908314</v>
      </c>
      <c r="Y38" s="100">
        <f t="shared" si="7"/>
        <v>1669979</v>
      </c>
      <c r="Z38" s="137">
        <f>+IF(X38&lt;&gt;0,+(Y38/X38)*100,0)</f>
        <v>4.292087804164426</v>
      </c>
      <c r="AA38" s="153">
        <f>SUM(AA39:AA41)</f>
        <v>58046970</v>
      </c>
    </row>
    <row r="39" spans="1:27" ht="12.75">
      <c r="A39" s="138" t="s">
        <v>85</v>
      </c>
      <c r="B39" s="136"/>
      <c r="C39" s="155">
        <v>16611990</v>
      </c>
      <c r="D39" s="155"/>
      <c r="E39" s="156">
        <v>22031098</v>
      </c>
      <c r="F39" s="60">
        <v>20380068</v>
      </c>
      <c r="G39" s="60">
        <v>1888611</v>
      </c>
      <c r="H39" s="60">
        <v>1248270</v>
      </c>
      <c r="I39" s="60">
        <v>1661767</v>
      </c>
      <c r="J39" s="60">
        <v>4798648</v>
      </c>
      <c r="K39" s="60">
        <v>1550563</v>
      </c>
      <c r="L39" s="60">
        <v>1135772</v>
      </c>
      <c r="M39" s="60">
        <v>1784547</v>
      </c>
      <c r="N39" s="60">
        <v>4470882</v>
      </c>
      <c r="O39" s="60">
        <v>1217343</v>
      </c>
      <c r="P39" s="60">
        <v>795371</v>
      </c>
      <c r="Q39" s="60">
        <v>1168417</v>
      </c>
      <c r="R39" s="60">
        <v>3181131</v>
      </c>
      <c r="S39" s="60"/>
      <c r="T39" s="60"/>
      <c r="U39" s="60"/>
      <c r="V39" s="60"/>
      <c r="W39" s="60">
        <v>12450661</v>
      </c>
      <c r="X39" s="60">
        <v>16523325</v>
      </c>
      <c r="Y39" s="60">
        <v>-4072664</v>
      </c>
      <c r="Z39" s="140">
        <v>-24.65</v>
      </c>
      <c r="AA39" s="155">
        <v>20380068</v>
      </c>
    </row>
    <row r="40" spans="1:27" ht="12.75">
      <c r="A40" s="138" t="s">
        <v>86</v>
      </c>
      <c r="B40" s="136"/>
      <c r="C40" s="155">
        <v>25640825</v>
      </c>
      <c r="D40" s="155"/>
      <c r="E40" s="156">
        <v>29846648</v>
      </c>
      <c r="F40" s="60">
        <v>37666902</v>
      </c>
      <c r="G40" s="60">
        <v>1908254</v>
      </c>
      <c r="H40" s="60">
        <v>2875628</v>
      </c>
      <c r="I40" s="60">
        <v>2731579</v>
      </c>
      <c r="J40" s="60">
        <v>7515461</v>
      </c>
      <c r="K40" s="60">
        <v>2814930</v>
      </c>
      <c r="L40" s="60">
        <v>2893991</v>
      </c>
      <c r="M40" s="60">
        <v>5392274</v>
      </c>
      <c r="N40" s="60">
        <v>11101195</v>
      </c>
      <c r="O40" s="60">
        <v>3195731</v>
      </c>
      <c r="P40" s="60">
        <v>3475137</v>
      </c>
      <c r="Q40" s="60">
        <v>2840108</v>
      </c>
      <c r="R40" s="60">
        <v>9510976</v>
      </c>
      <c r="S40" s="60"/>
      <c r="T40" s="60"/>
      <c r="U40" s="60"/>
      <c r="V40" s="60"/>
      <c r="W40" s="60">
        <v>28127632</v>
      </c>
      <c r="X40" s="60">
        <v>22384989</v>
      </c>
      <c r="Y40" s="60">
        <v>5742643</v>
      </c>
      <c r="Z40" s="140">
        <v>25.65</v>
      </c>
      <c r="AA40" s="155">
        <v>37666902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103135580</v>
      </c>
      <c r="D42" s="153">
        <f>SUM(D43:D46)</f>
        <v>0</v>
      </c>
      <c r="E42" s="154">
        <f t="shared" si="8"/>
        <v>111525884</v>
      </c>
      <c r="F42" s="100">
        <f t="shared" si="8"/>
        <v>135757008</v>
      </c>
      <c r="G42" s="100">
        <f t="shared" si="8"/>
        <v>1605856</v>
      </c>
      <c r="H42" s="100">
        <f t="shared" si="8"/>
        <v>7547235</v>
      </c>
      <c r="I42" s="100">
        <f t="shared" si="8"/>
        <v>16400658</v>
      </c>
      <c r="J42" s="100">
        <f t="shared" si="8"/>
        <v>25553749</v>
      </c>
      <c r="K42" s="100">
        <f t="shared" si="8"/>
        <v>7662239</v>
      </c>
      <c r="L42" s="100">
        <f t="shared" si="8"/>
        <v>5444016</v>
      </c>
      <c r="M42" s="100">
        <f t="shared" si="8"/>
        <v>10846418</v>
      </c>
      <c r="N42" s="100">
        <f t="shared" si="8"/>
        <v>23952673</v>
      </c>
      <c r="O42" s="100">
        <f t="shared" si="8"/>
        <v>8330374</v>
      </c>
      <c r="P42" s="100">
        <f t="shared" si="8"/>
        <v>4517632</v>
      </c>
      <c r="Q42" s="100">
        <f t="shared" si="8"/>
        <v>10483494</v>
      </c>
      <c r="R42" s="100">
        <f t="shared" si="8"/>
        <v>23331500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72837922</v>
      </c>
      <c r="X42" s="100">
        <f t="shared" si="8"/>
        <v>83644416</v>
      </c>
      <c r="Y42" s="100">
        <f t="shared" si="8"/>
        <v>-10806494</v>
      </c>
      <c r="Z42" s="137">
        <f>+IF(X42&lt;&gt;0,+(Y42/X42)*100,0)</f>
        <v>-12.91956417030875</v>
      </c>
      <c r="AA42" s="153">
        <f>SUM(AA43:AA46)</f>
        <v>135757008</v>
      </c>
    </row>
    <row r="43" spans="1:27" ht="12.75">
      <c r="A43" s="138" t="s">
        <v>89</v>
      </c>
      <c r="B43" s="136"/>
      <c r="C43" s="155">
        <v>79306621</v>
      </c>
      <c r="D43" s="155"/>
      <c r="E43" s="156">
        <v>85494860</v>
      </c>
      <c r="F43" s="60">
        <v>110151214</v>
      </c>
      <c r="G43" s="60">
        <v>463153</v>
      </c>
      <c r="H43" s="60">
        <v>6517513</v>
      </c>
      <c r="I43" s="60">
        <v>15257637</v>
      </c>
      <c r="J43" s="60">
        <v>22238303</v>
      </c>
      <c r="K43" s="60">
        <v>6624612</v>
      </c>
      <c r="L43" s="60">
        <v>4008864</v>
      </c>
      <c r="M43" s="60">
        <v>9366647</v>
      </c>
      <c r="N43" s="60">
        <v>20000123</v>
      </c>
      <c r="O43" s="60">
        <v>7191322</v>
      </c>
      <c r="P43" s="60">
        <v>2744190</v>
      </c>
      <c r="Q43" s="60">
        <v>8858274</v>
      </c>
      <c r="R43" s="60">
        <v>18793786</v>
      </c>
      <c r="S43" s="60"/>
      <c r="T43" s="60"/>
      <c r="U43" s="60"/>
      <c r="V43" s="60"/>
      <c r="W43" s="60">
        <v>61032212</v>
      </c>
      <c r="X43" s="60">
        <v>64121148</v>
      </c>
      <c r="Y43" s="60">
        <v>-3088936</v>
      </c>
      <c r="Z43" s="140">
        <v>-4.82</v>
      </c>
      <c r="AA43" s="155">
        <v>110151214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23828959</v>
      </c>
      <c r="D46" s="155"/>
      <c r="E46" s="156">
        <v>26031024</v>
      </c>
      <c r="F46" s="60">
        <v>25605794</v>
      </c>
      <c r="G46" s="60">
        <v>1142703</v>
      </c>
      <c r="H46" s="60">
        <v>1029722</v>
      </c>
      <c r="I46" s="60">
        <v>1143021</v>
      </c>
      <c r="J46" s="60">
        <v>3315446</v>
      </c>
      <c r="K46" s="60">
        <v>1037627</v>
      </c>
      <c r="L46" s="60">
        <v>1435152</v>
      </c>
      <c r="M46" s="60">
        <v>1479771</v>
      </c>
      <c r="N46" s="60">
        <v>3952550</v>
      </c>
      <c r="O46" s="60">
        <v>1139052</v>
      </c>
      <c r="P46" s="60">
        <v>1773442</v>
      </c>
      <c r="Q46" s="60">
        <v>1625220</v>
      </c>
      <c r="R46" s="60">
        <v>4537714</v>
      </c>
      <c r="S46" s="60"/>
      <c r="T46" s="60"/>
      <c r="U46" s="60"/>
      <c r="V46" s="60"/>
      <c r="W46" s="60">
        <v>11805710</v>
      </c>
      <c r="X46" s="60">
        <v>19523268</v>
      </c>
      <c r="Y46" s="60">
        <v>-7717558</v>
      </c>
      <c r="Z46" s="140">
        <v>-39.53</v>
      </c>
      <c r="AA46" s="155">
        <v>25605794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393894929</v>
      </c>
      <c r="D48" s="168">
        <f>+D28+D32+D38+D42+D47</f>
        <v>0</v>
      </c>
      <c r="E48" s="169">
        <f t="shared" si="9"/>
        <v>364647056</v>
      </c>
      <c r="F48" s="73">
        <f t="shared" si="9"/>
        <v>408715277</v>
      </c>
      <c r="G48" s="73">
        <f t="shared" si="9"/>
        <v>17151751</v>
      </c>
      <c r="H48" s="73">
        <f t="shared" si="9"/>
        <v>23662837</v>
      </c>
      <c r="I48" s="73">
        <f t="shared" si="9"/>
        <v>42017702</v>
      </c>
      <c r="J48" s="73">
        <f t="shared" si="9"/>
        <v>82832290</v>
      </c>
      <c r="K48" s="73">
        <f t="shared" si="9"/>
        <v>30149858</v>
      </c>
      <c r="L48" s="73">
        <f t="shared" si="9"/>
        <v>19873991</v>
      </c>
      <c r="M48" s="73">
        <f t="shared" si="9"/>
        <v>42932740</v>
      </c>
      <c r="N48" s="73">
        <f t="shared" si="9"/>
        <v>92956589</v>
      </c>
      <c r="O48" s="73">
        <f t="shared" si="9"/>
        <v>28652402</v>
      </c>
      <c r="P48" s="73">
        <f t="shared" si="9"/>
        <v>30275745</v>
      </c>
      <c r="Q48" s="73">
        <f t="shared" si="9"/>
        <v>27303765</v>
      </c>
      <c r="R48" s="73">
        <f t="shared" si="9"/>
        <v>86231912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262020791</v>
      </c>
      <c r="X48" s="73">
        <f t="shared" si="9"/>
        <v>273485304</v>
      </c>
      <c r="Y48" s="73">
        <f t="shared" si="9"/>
        <v>-11464513</v>
      </c>
      <c r="Z48" s="170">
        <f>+IF(X48&lt;&gt;0,+(Y48/X48)*100,0)</f>
        <v>-4.192003311446673</v>
      </c>
      <c r="AA48" s="168">
        <f>+AA28+AA32+AA38+AA42+AA47</f>
        <v>408715277</v>
      </c>
    </row>
    <row r="49" spans="1:27" ht="12.75">
      <c r="A49" s="148" t="s">
        <v>49</v>
      </c>
      <c r="B49" s="149"/>
      <c r="C49" s="171">
        <f aca="true" t="shared" si="10" ref="C49:Y49">+C25-C48</f>
        <v>-52045273</v>
      </c>
      <c r="D49" s="171">
        <f>+D25-D48</f>
        <v>0</v>
      </c>
      <c r="E49" s="172">
        <f t="shared" si="10"/>
        <v>45389309</v>
      </c>
      <c r="F49" s="173">
        <f t="shared" si="10"/>
        <v>11675239</v>
      </c>
      <c r="G49" s="173">
        <f t="shared" si="10"/>
        <v>113304827</v>
      </c>
      <c r="H49" s="173">
        <f t="shared" si="10"/>
        <v>58428742</v>
      </c>
      <c r="I49" s="173">
        <f t="shared" si="10"/>
        <v>-31069254</v>
      </c>
      <c r="J49" s="173">
        <f t="shared" si="10"/>
        <v>140664315</v>
      </c>
      <c r="K49" s="173">
        <f t="shared" si="10"/>
        <v>-5786248</v>
      </c>
      <c r="L49" s="173">
        <f t="shared" si="10"/>
        <v>-10716496</v>
      </c>
      <c r="M49" s="173">
        <f t="shared" si="10"/>
        <v>22909760</v>
      </c>
      <c r="N49" s="173">
        <f t="shared" si="10"/>
        <v>6407016</v>
      </c>
      <c r="O49" s="173">
        <f t="shared" si="10"/>
        <v>-20178727</v>
      </c>
      <c r="P49" s="173">
        <f t="shared" si="10"/>
        <v>-5660257</v>
      </c>
      <c r="Q49" s="173">
        <f t="shared" si="10"/>
        <v>-17795510</v>
      </c>
      <c r="R49" s="173">
        <f t="shared" si="10"/>
        <v>-43634494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103436837</v>
      </c>
      <c r="X49" s="173">
        <f>IF(F25=F48,0,X25-X48)</f>
        <v>34041969</v>
      </c>
      <c r="Y49" s="173">
        <f t="shared" si="10"/>
        <v>69394868</v>
      </c>
      <c r="Z49" s="174">
        <f>+IF(X49&lt;&gt;0,+(Y49/X49)*100,0)</f>
        <v>203.8509229592448</v>
      </c>
      <c r="AA49" s="171">
        <f>+AA25-AA48</f>
        <v>11675239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50367585</v>
      </c>
      <c r="D5" s="155">
        <v>0</v>
      </c>
      <c r="E5" s="156">
        <v>80859171</v>
      </c>
      <c r="F5" s="60">
        <v>71895012</v>
      </c>
      <c r="G5" s="60">
        <v>52513049</v>
      </c>
      <c r="H5" s="60">
        <v>61478438</v>
      </c>
      <c r="I5" s="60">
        <v>-453216</v>
      </c>
      <c r="J5" s="60">
        <v>113538271</v>
      </c>
      <c r="K5" s="60">
        <v>29008</v>
      </c>
      <c r="L5" s="60">
        <v>-1035406</v>
      </c>
      <c r="M5" s="60">
        <v>3800</v>
      </c>
      <c r="N5" s="60">
        <v>-1002598</v>
      </c>
      <c r="O5" s="60">
        <v>0</v>
      </c>
      <c r="P5" s="60">
        <v>-65988</v>
      </c>
      <c r="Q5" s="60">
        <v>-961</v>
      </c>
      <c r="R5" s="60">
        <v>-66949</v>
      </c>
      <c r="S5" s="60">
        <v>0</v>
      </c>
      <c r="T5" s="60">
        <v>0</v>
      </c>
      <c r="U5" s="60">
        <v>0</v>
      </c>
      <c r="V5" s="60">
        <v>0</v>
      </c>
      <c r="W5" s="60">
        <v>112468724</v>
      </c>
      <c r="X5" s="60">
        <v>60644376</v>
      </c>
      <c r="Y5" s="60">
        <v>51824348</v>
      </c>
      <c r="Z5" s="140">
        <v>85.46</v>
      </c>
      <c r="AA5" s="155">
        <v>71895012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52331900</v>
      </c>
      <c r="D7" s="155">
        <v>0</v>
      </c>
      <c r="E7" s="156">
        <v>59395734</v>
      </c>
      <c r="F7" s="60">
        <v>56148809</v>
      </c>
      <c r="G7" s="60">
        <v>7050274</v>
      </c>
      <c r="H7" s="60">
        <v>11196885</v>
      </c>
      <c r="I7" s="60">
        <v>950784</v>
      </c>
      <c r="J7" s="60">
        <v>19197943</v>
      </c>
      <c r="K7" s="60">
        <v>3528410</v>
      </c>
      <c r="L7" s="60">
        <v>4370095</v>
      </c>
      <c r="M7" s="60">
        <v>4030070</v>
      </c>
      <c r="N7" s="60">
        <v>11928575</v>
      </c>
      <c r="O7" s="60">
        <v>4265263</v>
      </c>
      <c r="P7" s="60">
        <v>7570081</v>
      </c>
      <c r="Q7" s="60">
        <v>3524174</v>
      </c>
      <c r="R7" s="60">
        <v>15359518</v>
      </c>
      <c r="S7" s="60">
        <v>0</v>
      </c>
      <c r="T7" s="60">
        <v>0</v>
      </c>
      <c r="U7" s="60">
        <v>0</v>
      </c>
      <c r="V7" s="60">
        <v>0</v>
      </c>
      <c r="W7" s="60">
        <v>46486036</v>
      </c>
      <c r="X7" s="60">
        <v>44546805</v>
      </c>
      <c r="Y7" s="60">
        <v>1939231</v>
      </c>
      <c r="Z7" s="140">
        <v>4.35</v>
      </c>
      <c r="AA7" s="155">
        <v>56148809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10195588</v>
      </c>
      <c r="D10" s="155">
        <v>0</v>
      </c>
      <c r="E10" s="156">
        <v>17453450</v>
      </c>
      <c r="F10" s="54">
        <v>18382948</v>
      </c>
      <c r="G10" s="54">
        <v>3187592</v>
      </c>
      <c r="H10" s="54">
        <v>1594252</v>
      </c>
      <c r="I10" s="54">
        <v>1605659</v>
      </c>
      <c r="J10" s="54">
        <v>6387503</v>
      </c>
      <c r="K10" s="54">
        <v>1597231</v>
      </c>
      <c r="L10" s="54">
        <v>1576679</v>
      </c>
      <c r="M10" s="54">
        <v>1601365</v>
      </c>
      <c r="N10" s="54">
        <v>4775275</v>
      </c>
      <c r="O10" s="54">
        <v>1609896</v>
      </c>
      <c r="P10" s="54">
        <v>1521928</v>
      </c>
      <c r="Q10" s="54">
        <v>1609799</v>
      </c>
      <c r="R10" s="54">
        <v>4741623</v>
      </c>
      <c r="S10" s="54">
        <v>0</v>
      </c>
      <c r="T10" s="54">
        <v>0</v>
      </c>
      <c r="U10" s="54">
        <v>0</v>
      </c>
      <c r="V10" s="54">
        <v>0</v>
      </c>
      <c r="W10" s="54">
        <v>15904401</v>
      </c>
      <c r="X10" s="54">
        <v>13090086</v>
      </c>
      <c r="Y10" s="54">
        <v>2814315</v>
      </c>
      <c r="Z10" s="184">
        <v>21.5</v>
      </c>
      <c r="AA10" s="130">
        <v>18382948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344021</v>
      </c>
      <c r="D12" s="155">
        <v>0</v>
      </c>
      <c r="E12" s="156">
        <v>2977000</v>
      </c>
      <c r="F12" s="60">
        <v>500000</v>
      </c>
      <c r="G12" s="60">
        <v>49260</v>
      </c>
      <c r="H12" s="60">
        <v>32356</v>
      </c>
      <c r="I12" s="60">
        <v>30470</v>
      </c>
      <c r="J12" s="60">
        <v>112086</v>
      </c>
      <c r="K12" s="60">
        <v>47456</v>
      </c>
      <c r="L12" s="60">
        <v>26636</v>
      </c>
      <c r="M12" s="60">
        <v>25783</v>
      </c>
      <c r="N12" s="60">
        <v>99875</v>
      </c>
      <c r="O12" s="60">
        <v>27899</v>
      </c>
      <c r="P12" s="60">
        <v>21239</v>
      </c>
      <c r="Q12" s="60">
        <v>29345</v>
      </c>
      <c r="R12" s="60">
        <v>78483</v>
      </c>
      <c r="S12" s="60">
        <v>0</v>
      </c>
      <c r="T12" s="60">
        <v>0</v>
      </c>
      <c r="U12" s="60">
        <v>0</v>
      </c>
      <c r="V12" s="60">
        <v>0</v>
      </c>
      <c r="W12" s="60">
        <v>290444</v>
      </c>
      <c r="X12" s="60">
        <v>2232747</v>
      </c>
      <c r="Y12" s="60">
        <v>-1942303</v>
      </c>
      <c r="Z12" s="140">
        <v>-86.99</v>
      </c>
      <c r="AA12" s="155">
        <v>500000</v>
      </c>
    </row>
    <row r="13" spans="1:27" ht="12.75">
      <c r="A13" s="181" t="s">
        <v>109</v>
      </c>
      <c r="B13" s="185"/>
      <c r="C13" s="155">
        <v>1985358</v>
      </c>
      <c r="D13" s="155">
        <v>0</v>
      </c>
      <c r="E13" s="156">
        <v>2000000</v>
      </c>
      <c r="F13" s="60">
        <v>2000000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161947</v>
      </c>
      <c r="M13" s="60">
        <v>0</v>
      </c>
      <c r="N13" s="60">
        <v>161947</v>
      </c>
      <c r="O13" s="60">
        <v>104382</v>
      </c>
      <c r="P13" s="60">
        <v>71619</v>
      </c>
      <c r="Q13" s="60">
        <v>0</v>
      </c>
      <c r="R13" s="60">
        <v>176001</v>
      </c>
      <c r="S13" s="60">
        <v>0</v>
      </c>
      <c r="T13" s="60">
        <v>0</v>
      </c>
      <c r="U13" s="60">
        <v>0</v>
      </c>
      <c r="V13" s="60">
        <v>0</v>
      </c>
      <c r="W13" s="60">
        <v>337948</v>
      </c>
      <c r="X13" s="60">
        <v>1500003</v>
      </c>
      <c r="Y13" s="60">
        <v>-1162055</v>
      </c>
      <c r="Z13" s="140">
        <v>-77.47</v>
      </c>
      <c r="AA13" s="155">
        <v>2000000</v>
      </c>
    </row>
    <row r="14" spans="1:27" ht="12.75">
      <c r="A14" s="181" t="s">
        <v>110</v>
      </c>
      <c r="B14" s="185"/>
      <c r="C14" s="155">
        <v>20105970</v>
      </c>
      <c r="D14" s="155">
        <v>0</v>
      </c>
      <c r="E14" s="156">
        <v>18000000</v>
      </c>
      <c r="F14" s="60">
        <v>21000000</v>
      </c>
      <c r="G14" s="60">
        <v>1734086</v>
      </c>
      <c r="H14" s="60">
        <v>1745058</v>
      </c>
      <c r="I14" s="60">
        <v>1649458</v>
      </c>
      <c r="J14" s="60">
        <v>5128602</v>
      </c>
      <c r="K14" s="60">
        <v>1776159</v>
      </c>
      <c r="L14" s="60">
        <v>1865217</v>
      </c>
      <c r="M14" s="60">
        <v>1918945</v>
      </c>
      <c r="N14" s="60">
        <v>5560321</v>
      </c>
      <c r="O14" s="60">
        <v>1957140</v>
      </c>
      <c r="P14" s="60">
        <v>1939752</v>
      </c>
      <c r="Q14" s="60">
        <v>1882225</v>
      </c>
      <c r="R14" s="60">
        <v>5779117</v>
      </c>
      <c r="S14" s="60">
        <v>0</v>
      </c>
      <c r="T14" s="60">
        <v>0</v>
      </c>
      <c r="U14" s="60">
        <v>0</v>
      </c>
      <c r="V14" s="60">
        <v>0</v>
      </c>
      <c r="W14" s="60">
        <v>16468040</v>
      </c>
      <c r="X14" s="60">
        <v>13500000</v>
      </c>
      <c r="Y14" s="60">
        <v>2968040</v>
      </c>
      <c r="Z14" s="140">
        <v>21.99</v>
      </c>
      <c r="AA14" s="155">
        <v>21000000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127910</v>
      </c>
      <c r="D16" s="155">
        <v>0</v>
      </c>
      <c r="E16" s="156">
        <v>180000</v>
      </c>
      <c r="F16" s="60">
        <v>180000</v>
      </c>
      <c r="G16" s="60">
        <v>10600</v>
      </c>
      <c r="H16" s="60">
        <v>12300</v>
      </c>
      <c r="I16" s="60">
        <v>17450</v>
      </c>
      <c r="J16" s="60">
        <v>40350</v>
      </c>
      <c r="K16" s="60">
        <v>12400</v>
      </c>
      <c r="L16" s="60">
        <v>3150</v>
      </c>
      <c r="M16" s="60">
        <v>10550</v>
      </c>
      <c r="N16" s="60">
        <v>26100</v>
      </c>
      <c r="O16" s="60">
        <v>4500</v>
      </c>
      <c r="P16" s="60">
        <v>2300</v>
      </c>
      <c r="Q16" s="60">
        <v>11900</v>
      </c>
      <c r="R16" s="60">
        <v>18700</v>
      </c>
      <c r="S16" s="60">
        <v>0</v>
      </c>
      <c r="T16" s="60">
        <v>0</v>
      </c>
      <c r="U16" s="60">
        <v>0</v>
      </c>
      <c r="V16" s="60">
        <v>0</v>
      </c>
      <c r="W16" s="60">
        <v>85150</v>
      </c>
      <c r="X16" s="60">
        <v>135000</v>
      </c>
      <c r="Y16" s="60">
        <v>-49850</v>
      </c>
      <c r="Z16" s="140">
        <v>-36.93</v>
      </c>
      <c r="AA16" s="155">
        <v>180000</v>
      </c>
    </row>
    <row r="17" spans="1:27" ht="12.75">
      <c r="A17" s="181" t="s">
        <v>113</v>
      </c>
      <c r="B17" s="185"/>
      <c r="C17" s="155">
        <v>3515641</v>
      </c>
      <c r="D17" s="155">
        <v>0</v>
      </c>
      <c r="E17" s="156">
        <v>3800000</v>
      </c>
      <c r="F17" s="60">
        <v>3800000</v>
      </c>
      <c r="G17" s="60">
        <v>379601</v>
      </c>
      <c r="H17" s="60">
        <v>319326</v>
      </c>
      <c r="I17" s="60">
        <v>348877</v>
      </c>
      <c r="J17" s="60">
        <v>1047804</v>
      </c>
      <c r="K17" s="60">
        <v>276475</v>
      </c>
      <c r="L17" s="60">
        <v>415911</v>
      </c>
      <c r="M17" s="60">
        <v>255331</v>
      </c>
      <c r="N17" s="60">
        <v>947717</v>
      </c>
      <c r="O17" s="60">
        <v>250543</v>
      </c>
      <c r="P17" s="60">
        <v>372841</v>
      </c>
      <c r="Q17" s="60">
        <v>388443</v>
      </c>
      <c r="R17" s="60">
        <v>1011827</v>
      </c>
      <c r="S17" s="60">
        <v>0</v>
      </c>
      <c r="T17" s="60">
        <v>0</v>
      </c>
      <c r="U17" s="60">
        <v>0</v>
      </c>
      <c r="V17" s="60">
        <v>0</v>
      </c>
      <c r="W17" s="60">
        <v>3007348</v>
      </c>
      <c r="X17" s="60">
        <v>2850003</v>
      </c>
      <c r="Y17" s="60">
        <v>157345</v>
      </c>
      <c r="Z17" s="140">
        <v>5.52</v>
      </c>
      <c r="AA17" s="155">
        <v>3800000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154939624</v>
      </c>
      <c r="D19" s="155">
        <v>0</v>
      </c>
      <c r="E19" s="156">
        <v>173261710</v>
      </c>
      <c r="F19" s="60">
        <v>192806597</v>
      </c>
      <c r="G19" s="60">
        <v>62287010</v>
      </c>
      <c r="H19" s="60">
        <v>1572884</v>
      </c>
      <c r="I19" s="60">
        <v>74119</v>
      </c>
      <c r="J19" s="60">
        <v>63934013</v>
      </c>
      <c r="K19" s="60">
        <v>1434642</v>
      </c>
      <c r="L19" s="60">
        <v>1527094</v>
      </c>
      <c r="M19" s="60">
        <v>48843057</v>
      </c>
      <c r="N19" s="60">
        <v>51804793</v>
      </c>
      <c r="O19" s="60">
        <v>70373</v>
      </c>
      <c r="P19" s="60">
        <v>4510684</v>
      </c>
      <c r="Q19" s="60">
        <v>1570000</v>
      </c>
      <c r="R19" s="60">
        <v>6151057</v>
      </c>
      <c r="S19" s="60">
        <v>0</v>
      </c>
      <c r="T19" s="60">
        <v>0</v>
      </c>
      <c r="U19" s="60">
        <v>0</v>
      </c>
      <c r="V19" s="60">
        <v>0</v>
      </c>
      <c r="W19" s="60">
        <v>121889863</v>
      </c>
      <c r="X19" s="60">
        <v>129946275</v>
      </c>
      <c r="Y19" s="60">
        <v>-8056412</v>
      </c>
      <c r="Z19" s="140">
        <v>-6.2</v>
      </c>
      <c r="AA19" s="155">
        <v>192806597</v>
      </c>
    </row>
    <row r="20" spans="1:27" ht="12.75">
      <c r="A20" s="181" t="s">
        <v>35</v>
      </c>
      <c r="B20" s="185"/>
      <c r="C20" s="155">
        <v>4631888</v>
      </c>
      <c r="D20" s="155">
        <v>0</v>
      </c>
      <c r="E20" s="156">
        <v>6720000</v>
      </c>
      <c r="F20" s="54">
        <v>4849000</v>
      </c>
      <c r="G20" s="54">
        <v>2435732</v>
      </c>
      <c r="H20" s="54">
        <v>501381</v>
      </c>
      <c r="I20" s="54">
        <v>16210</v>
      </c>
      <c r="J20" s="54">
        <v>2953323</v>
      </c>
      <c r="K20" s="54">
        <v>190156</v>
      </c>
      <c r="L20" s="54">
        <v>29644</v>
      </c>
      <c r="M20" s="54">
        <v>53894</v>
      </c>
      <c r="N20" s="54">
        <v>273694</v>
      </c>
      <c r="O20" s="54">
        <v>24822</v>
      </c>
      <c r="P20" s="54">
        <v>28662</v>
      </c>
      <c r="Q20" s="54">
        <v>493330</v>
      </c>
      <c r="R20" s="54">
        <v>546814</v>
      </c>
      <c r="S20" s="54">
        <v>0</v>
      </c>
      <c r="T20" s="54">
        <v>0</v>
      </c>
      <c r="U20" s="54">
        <v>0</v>
      </c>
      <c r="V20" s="54">
        <v>0</v>
      </c>
      <c r="W20" s="54">
        <v>3773831</v>
      </c>
      <c r="X20" s="54">
        <v>5040000</v>
      </c>
      <c r="Y20" s="54">
        <v>-1266169</v>
      </c>
      <c r="Z20" s="184">
        <v>-25.12</v>
      </c>
      <c r="AA20" s="130">
        <v>4849000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1195000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1195000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298545485</v>
      </c>
      <c r="D22" s="188">
        <f>SUM(D5:D21)</f>
        <v>0</v>
      </c>
      <c r="E22" s="189">
        <f t="shared" si="0"/>
        <v>364647065</v>
      </c>
      <c r="F22" s="190">
        <f t="shared" si="0"/>
        <v>372757366</v>
      </c>
      <c r="G22" s="190">
        <f t="shared" si="0"/>
        <v>129647204</v>
      </c>
      <c r="H22" s="190">
        <f t="shared" si="0"/>
        <v>78452880</v>
      </c>
      <c r="I22" s="190">
        <f t="shared" si="0"/>
        <v>4239811</v>
      </c>
      <c r="J22" s="190">
        <f t="shared" si="0"/>
        <v>212339895</v>
      </c>
      <c r="K22" s="190">
        <f t="shared" si="0"/>
        <v>8891937</v>
      </c>
      <c r="L22" s="190">
        <f t="shared" si="0"/>
        <v>8940967</v>
      </c>
      <c r="M22" s="190">
        <f t="shared" si="0"/>
        <v>56742795</v>
      </c>
      <c r="N22" s="190">
        <f t="shared" si="0"/>
        <v>74575699</v>
      </c>
      <c r="O22" s="190">
        <f t="shared" si="0"/>
        <v>8314818</v>
      </c>
      <c r="P22" s="190">
        <f t="shared" si="0"/>
        <v>15973118</v>
      </c>
      <c r="Q22" s="190">
        <f t="shared" si="0"/>
        <v>9508255</v>
      </c>
      <c r="R22" s="190">
        <f t="shared" si="0"/>
        <v>33796191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320711785</v>
      </c>
      <c r="X22" s="190">
        <f t="shared" si="0"/>
        <v>273485295</v>
      </c>
      <c r="Y22" s="190">
        <f t="shared" si="0"/>
        <v>47226490</v>
      </c>
      <c r="Z22" s="191">
        <f>+IF(X22&lt;&gt;0,+(Y22/X22)*100,0)</f>
        <v>17.268383662090496</v>
      </c>
      <c r="AA22" s="188">
        <f>SUM(AA5:AA21)</f>
        <v>372757366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114982971</v>
      </c>
      <c r="D25" s="155">
        <v>0</v>
      </c>
      <c r="E25" s="156">
        <v>134397864</v>
      </c>
      <c r="F25" s="60">
        <v>138378020</v>
      </c>
      <c r="G25" s="60">
        <v>10959134</v>
      </c>
      <c r="H25" s="60">
        <v>11033685</v>
      </c>
      <c r="I25" s="60">
        <v>10721479</v>
      </c>
      <c r="J25" s="60">
        <v>32714298</v>
      </c>
      <c r="K25" s="60">
        <v>10948389</v>
      </c>
      <c r="L25" s="60">
        <v>11266513</v>
      </c>
      <c r="M25" s="60">
        <v>11704123</v>
      </c>
      <c r="N25" s="60">
        <v>33919025</v>
      </c>
      <c r="O25" s="60">
        <v>10841234</v>
      </c>
      <c r="P25" s="60">
        <v>11968117</v>
      </c>
      <c r="Q25" s="60">
        <v>10969359</v>
      </c>
      <c r="R25" s="60">
        <v>33778710</v>
      </c>
      <c r="S25" s="60">
        <v>0</v>
      </c>
      <c r="T25" s="60">
        <v>0</v>
      </c>
      <c r="U25" s="60">
        <v>0</v>
      </c>
      <c r="V25" s="60">
        <v>0</v>
      </c>
      <c r="W25" s="60">
        <v>100412033</v>
      </c>
      <c r="X25" s="60">
        <v>100798398</v>
      </c>
      <c r="Y25" s="60">
        <v>-386365</v>
      </c>
      <c r="Z25" s="140">
        <v>-0.38</v>
      </c>
      <c r="AA25" s="155">
        <v>138378020</v>
      </c>
    </row>
    <row r="26" spans="1:27" ht="12.75">
      <c r="A26" s="183" t="s">
        <v>38</v>
      </c>
      <c r="B26" s="182"/>
      <c r="C26" s="155">
        <v>13169505</v>
      </c>
      <c r="D26" s="155">
        <v>0</v>
      </c>
      <c r="E26" s="156">
        <v>13530798</v>
      </c>
      <c r="F26" s="60">
        <v>15517134</v>
      </c>
      <c r="G26" s="60">
        <v>1274733</v>
      </c>
      <c r="H26" s="60">
        <v>1252526</v>
      </c>
      <c r="I26" s="60">
        <v>1290231</v>
      </c>
      <c r="J26" s="60">
        <v>3817490</v>
      </c>
      <c r="K26" s="60">
        <v>1322644</v>
      </c>
      <c r="L26" s="60">
        <v>1310248</v>
      </c>
      <c r="M26" s="60">
        <v>1299156</v>
      </c>
      <c r="N26" s="60">
        <v>3932048</v>
      </c>
      <c r="O26" s="60">
        <v>1303258</v>
      </c>
      <c r="P26" s="60">
        <v>2400333</v>
      </c>
      <c r="Q26" s="60">
        <v>1465038</v>
      </c>
      <c r="R26" s="60">
        <v>5168629</v>
      </c>
      <c r="S26" s="60">
        <v>0</v>
      </c>
      <c r="T26" s="60">
        <v>0</v>
      </c>
      <c r="U26" s="60">
        <v>0</v>
      </c>
      <c r="V26" s="60">
        <v>0</v>
      </c>
      <c r="W26" s="60">
        <v>12918167</v>
      </c>
      <c r="X26" s="60">
        <v>10148103</v>
      </c>
      <c r="Y26" s="60">
        <v>2770064</v>
      </c>
      <c r="Z26" s="140">
        <v>27.3</v>
      </c>
      <c r="AA26" s="155">
        <v>15517134</v>
      </c>
    </row>
    <row r="27" spans="1:27" ht="12.75">
      <c r="A27" s="183" t="s">
        <v>118</v>
      </c>
      <c r="B27" s="182"/>
      <c r="C27" s="155">
        <v>83219029</v>
      </c>
      <c r="D27" s="155">
        <v>0</v>
      </c>
      <c r="E27" s="156">
        <v>21000000</v>
      </c>
      <c r="F27" s="60">
        <v>20446026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15750000</v>
      </c>
      <c r="Y27" s="60">
        <v>-15750000</v>
      </c>
      <c r="Z27" s="140">
        <v>-100</v>
      </c>
      <c r="AA27" s="155">
        <v>20446026</v>
      </c>
    </row>
    <row r="28" spans="1:27" ht="12.75">
      <c r="A28" s="183" t="s">
        <v>39</v>
      </c>
      <c r="B28" s="182"/>
      <c r="C28" s="155">
        <v>31227731</v>
      </c>
      <c r="D28" s="155">
        <v>0</v>
      </c>
      <c r="E28" s="156">
        <v>45721694</v>
      </c>
      <c r="F28" s="60">
        <v>38500000</v>
      </c>
      <c r="G28" s="60">
        <v>0</v>
      </c>
      <c r="H28" s="60">
        <v>0</v>
      </c>
      <c r="I28" s="60">
        <v>11430424</v>
      </c>
      <c r="J28" s="60">
        <v>11430424</v>
      </c>
      <c r="K28" s="60">
        <v>3810141</v>
      </c>
      <c r="L28" s="60">
        <v>0</v>
      </c>
      <c r="M28" s="60">
        <v>7620282</v>
      </c>
      <c r="N28" s="60">
        <v>11430423</v>
      </c>
      <c r="O28" s="60">
        <v>3810141</v>
      </c>
      <c r="P28" s="60">
        <v>0</v>
      </c>
      <c r="Q28" s="60">
        <v>0</v>
      </c>
      <c r="R28" s="60">
        <v>3810141</v>
      </c>
      <c r="S28" s="60">
        <v>0</v>
      </c>
      <c r="T28" s="60">
        <v>0</v>
      </c>
      <c r="U28" s="60">
        <v>0</v>
      </c>
      <c r="V28" s="60">
        <v>0</v>
      </c>
      <c r="W28" s="60">
        <v>26670988</v>
      </c>
      <c r="X28" s="60">
        <v>34291269</v>
      </c>
      <c r="Y28" s="60">
        <v>-7620281</v>
      </c>
      <c r="Z28" s="140">
        <v>-22.22</v>
      </c>
      <c r="AA28" s="155">
        <v>38500000</v>
      </c>
    </row>
    <row r="29" spans="1:27" ht="12.75">
      <c r="A29" s="183" t="s">
        <v>40</v>
      </c>
      <c r="B29" s="182"/>
      <c r="C29" s="155">
        <v>13729115</v>
      </c>
      <c r="D29" s="155">
        <v>0</v>
      </c>
      <c r="E29" s="156">
        <v>2650000</v>
      </c>
      <c r="F29" s="60">
        <v>2650000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41</v>
      </c>
      <c r="P29" s="60">
        <v>0</v>
      </c>
      <c r="Q29" s="60">
        <v>0</v>
      </c>
      <c r="R29" s="60">
        <v>41</v>
      </c>
      <c r="S29" s="60">
        <v>0</v>
      </c>
      <c r="T29" s="60">
        <v>0</v>
      </c>
      <c r="U29" s="60">
        <v>0</v>
      </c>
      <c r="V29" s="60">
        <v>0</v>
      </c>
      <c r="W29" s="60">
        <v>41</v>
      </c>
      <c r="X29" s="60">
        <v>1987497</v>
      </c>
      <c r="Y29" s="60">
        <v>-1987456</v>
      </c>
      <c r="Z29" s="140">
        <v>-100</v>
      </c>
      <c r="AA29" s="155">
        <v>2650000</v>
      </c>
    </row>
    <row r="30" spans="1:27" ht="12.75">
      <c r="A30" s="183" t="s">
        <v>119</v>
      </c>
      <c r="B30" s="182"/>
      <c r="C30" s="155">
        <v>56642349</v>
      </c>
      <c r="D30" s="155">
        <v>0</v>
      </c>
      <c r="E30" s="156">
        <v>50000000</v>
      </c>
      <c r="F30" s="60">
        <v>79200000</v>
      </c>
      <c r="G30" s="60">
        <v>4882</v>
      </c>
      <c r="H30" s="60">
        <v>5653090</v>
      </c>
      <c r="I30" s="60">
        <v>14323735</v>
      </c>
      <c r="J30" s="60">
        <v>19981707</v>
      </c>
      <c r="K30" s="60">
        <v>5415975</v>
      </c>
      <c r="L30" s="60">
        <v>2652795</v>
      </c>
      <c r="M30" s="60">
        <v>8428092</v>
      </c>
      <c r="N30" s="60">
        <v>16496862</v>
      </c>
      <c r="O30" s="60">
        <v>5538682</v>
      </c>
      <c r="P30" s="60">
        <v>24070</v>
      </c>
      <c r="Q30" s="60">
        <v>7491433</v>
      </c>
      <c r="R30" s="60">
        <v>13054185</v>
      </c>
      <c r="S30" s="60">
        <v>0</v>
      </c>
      <c r="T30" s="60">
        <v>0</v>
      </c>
      <c r="U30" s="60">
        <v>0</v>
      </c>
      <c r="V30" s="60">
        <v>0</v>
      </c>
      <c r="W30" s="60">
        <v>49532754</v>
      </c>
      <c r="X30" s="60">
        <v>37500003</v>
      </c>
      <c r="Y30" s="60">
        <v>12032751</v>
      </c>
      <c r="Z30" s="140">
        <v>32.09</v>
      </c>
      <c r="AA30" s="155">
        <v>79200000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750000</v>
      </c>
      <c r="F32" s="60">
        <v>750000</v>
      </c>
      <c r="G32" s="60">
        <v>0</v>
      </c>
      <c r="H32" s="60">
        <v>0</v>
      </c>
      <c r="I32" s="60">
        <v>0</v>
      </c>
      <c r="J32" s="60">
        <v>0</v>
      </c>
      <c r="K32" s="60">
        <v>20939</v>
      </c>
      <c r="L32" s="60">
        <v>0</v>
      </c>
      <c r="M32" s="60">
        <v>0</v>
      </c>
      <c r="N32" s="60">
        <v>20939</v>
      </c>
      <c r="O32" s="60">
        <v>0</v>
      </c>
      <c r="P32" s="60">
        <v>37011</v>
      </c>
      <c r="Q32" s="60">
        <v>18505</v>
      </c>
      <c r="R32" s="60">
        <v>55516</v>
      </c>
      <c r="S32" s="60">
        <v>0</v>
      </c>
      <c r="T32" s="60">
        <v>0</v>
      </c>
      <c r="U32" s="60">
        <v>0</v>
      </c>
      <c r="V32" s="60">
        <v>0</v>
      </c>
      <c r="W32" s="60">
        <v>76455</v>
      </c>
      <c r="X32" s="60">
        <v>562500</v>
      </c>
      <c r="Y32" s="60">
        <v>-486045</v>
      </c>
      <c r="Z32" s="140">
        <v>-86.41</v>
      </c>
      <c r="AA32" s="155">
        <v>750000</v>
      </c>
    </row>
    <row r="33" spans="1:27" ht="12.75">
      <c r="A33" s="183" t="s">
        <v>42</v>
      </c>
      <c r="B33" s="182"/>
      <c r="C33" s="155">
        <v>8787340</v>
      </c>
      <c r="D33" s="155">
        <v>0</v>
      </c>
      <c r="E33" s="156">
        <v>21200000</v>
      </c>
      <c r="F33" s="60">
        <v>55060597</v>
      </c>
      <c r="G33" s="60">
        <v>1070711</v>
      </c>
      <c r="H33" s="60">
        <v>575472</v>
      </c>
      <c r="I33" s="60">
        <v>402666</v>
      </c>
      <c r="J33" s="60">
        <v>2048849</v>
      </c>
      <c r="K33" s="60">
        <v>30370</v>
      </c>
      <c r="L33" s="60">
        <v>455626</v>
      </c>
      <c r="M33" s="60">
        <v>1072670</v>
      </c>
      <c r="N33" s="60">
        <v>1558666</v>
      </c>
      <c r="O33" s="60">
        <v>1858577</v>
      </c>
      <c r="P33" s="60">
        <v>654900</v>
      </c>
      <c r="Q33" s="60">
        <v>1442313</v>
      </c>
      <c r="R33" s="60">
        <v>3955790</v>
      </c>
      <c r="S33" s="60">
        <v>0</v>
      </c>
      <c r="T33" s="60">
        <v>0</v>
      </c>
      <c r="U33" s="60">
        <v>0</v>
      </c>
      <c r="V33" s="60">
        <v>0</v>
      </c>
      <c r="W33" s="60">
        <v>7563305</v>
      </c>
      <c r="X33" s="60">
        <v>15900003</v>
      </c>
      <c r="Y33" s="60">
        <v>-8336698</v>
      </c>
      <c r="Z33" s="140">
        <v>-52.43</v>
      </c>
      <c r="AA33" s="155">
        <v>55060597</v>
      </c>
    </row>
    <row r="34" spans="1:27" ht="12.75">
      <c r="A34" s="183" t="s">
        <v>43</v>
      </c>
      <c r="B34" s="182"/>
      <c r="C34" s="155">
        <v>71212480</v>
      </c>
      <c r="D34" s="155">
        <v>0</v>
      </c>
      <c r="E34" s="156">
        <v>75396700</v>
      </c>
      <c r="F34" s="60">
        <v>58213500</v>
      </c>
      <c r="G34" s="60">
        <v>3842291</v>
      </c>
      <c r="H34" s="60">
        <v>5148064</v>
      </c>
      <c r="I34" s="60">
        <v>3849167</v>
      </c>
      <c r="J34" s="60">
        <v>12839522</v>
      </c>
      <c r="K34" s="60">
        <v>8601400</v>
      </c>
      <c r="L34" s="60">
        <v>4188809</v>
      </c>
      <c r="M34" s="60">
        <v>12808417</v>
      </c>
      <c r="N34" s="60">
        <v>25598626</v>
      </c>
      <c r="O34" s="60">
        <v>5300469</v>
      </c>
      <c r="P34" s="60">
        <v>15191314</v>
      </c>
      <c r="Q34" s="60">
        <v>5917117</v>
      </c>
      <c r="R34" s="60">
        <v>26408900</v>
      </c>
      <c r="S34" s="60">
        <v>0</v>
      </c>
      <c r="T34" s="60">
        <v>0</v>
      </c>
      <c r="U34" s="60">
        <v>0</v>
      </c>
      <c r="V34" s="60">
        <v>0</v>
      </c>
      <c r="W34" s="60">
        <v>64847048</v>
      </c>
      <c r="X34" s="60">
        <v>56547522</v>
      </c>
      <c r="Y34" s="60">
        <v>8299526</v>
      </c>
      <c r="Z34" s="140">
        <v>14.68</v>
      </c>
      <c r="AA34" s="155">
        <v>58213500</v>
      </c>
    </row>
    <row r="35" spans="1:27" ht="12.75">
      <c r="A35" s="181" t="s">
        <v>122</v>
      </c>
      <c r="B35" s="185"/>
      <c r="C35" s="155">
        <v>924409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393894929</v>
      </c>
      <c r="D36" s="188">
        <f>SUM(D25:D35)</f>
        <v>0</v>
      </c>
      <c r="E36" s="189">
        <f t="shared" si="1"/>
        <v>364647056</v>
      </c>
      <c r="F36" s="190">
        <f t="shared" si="1"/>
        <v>408715277</v>
      </c>
      <c r="G36" s="190">
        <f t="shared" si="1"/>
        <v>17151751</v>
      </c>
      <c r="H36" s="190">
        <f t="shared" si="1"/>
        <v>23662837</v>
      </c>
      <c r="I36" s="190">
        <f t="shared" si="1"/>
        <v>42017702</v>
      </c>
      <c r="J36" s="190">
        <f t="shared" si="1"/>
        <v>82832290</v>
      </c>
      <c r="K36" s="190">
        <f t="shared" si="1"/>
        <v>30149858</v>
      </c>
      <c r="L36" s="190">
        <f t="shared" si="1"/>
        <v>19873991</v>
      </c>
      <c r="M36" s="190">
        <f t="shared" si="1"/>
        <v>42932740</v>
      </c>
      <c r="N36" s="190">
        <f t="shared" si="1"/>
        <v>92956589</v>
      </c>
      <c r="O36" s="190">
        <f t="shared" si="1"/>
        <v>28652402</v>
      </c>
      <c r="P36" s="190">
        <f t="shared" si="1"/>
        <v>30275745</v>
      </c>
      <c r="Q36" s="190">
        <f t="shared" si="1"/>
        <v>27303765</v>
      </c>
      <c r="R36" s="190">
        <f t="shared" si="1"/>
        <v>86231912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262020791</v>
      </c>
      <c r="X36" s="190">
        <f t="shared" si="1"/>
        <v>273485295</v>
      </c>
      <c r="Y36" s="190">
        <f t="shared" si="1"/>
        <v>-11464504</v>
      </c>
      <c r="Z36" s="191">
        <f>+IF(X36&lt;&gt;0,+(Y36/X36)*100,0)</f>
        <v>-4.192000158546001</v>
      </c>
      <c r="AA36" s="188">
        <f>SUM(AA25:AA35)</f>
        <v>408715277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-95349444</v>
      </c>
      <c r="D38" s="199">
        <f>+D22-D36</f>
        <v>0</v>
      </c>
      <c r="E38" s="200">
        <f t="shared" si="2"/>
        <v>9</v>
      </c>
      <c r="F38" s="106">
        <f t="shared" si="2"/>
        <v>-35957911</v>
      </c>
      <c r="G38" s="106">
        <f t="shared" si="2"/>
        <v>112495453</v>
      </c>
      <c r="H38" s="106">
        <f t="shared" si="2"/>
        <v>54790043</v>
      </c>
      <c r="I38" s="106">
        <f t="shared" si="2"/>
        <v>-37777891</v>
      </c>
      <c r="J38" s="106">
        <f t="shared" si="2"/>
        <v>129507605</v>
      </c>
      <c r="K38" s="106">
        <f t="shared" si="2"/>
        <v>-21257921</v>
      </c>
      <c r="L38" s="106">
        <f t="shared" si="2"/>
        <v>-10933024</v>
      </c>
      <c r="M38" s="106">
        <f t="shared" si="2"/>
        <v>13810055</v>
      </c>
      <c r="N38" s="106">
        <f t="shared" si="2"/>
        <v>-18380890</v>
      </c>
      <c r="O38" s="106">
        <f t="shared" si="2"/>
        <v>-20337584</v>
      </c>
      <c r="P38" s="106">
        <f t="shared" si="2"/>
        <v>-14302627</v>
      </c>
      <c r="Q38" s="106">
        <f t="shared" si="2"/>
        <v>-17795510</v>
      </c>
      <c r="R38" s="106">
        <f t="shared" si="2"/>
        <v>-52435721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58690994</v>
      </c>
      <c r="X38" s="106">
        <f>IF(F22=F36,0,X22-X36)</f>
        <v>0</v>
      </c>
      <c r="Y38" s="106">
        <f t="shared" si="2"/>
        <v>58690994</v>
      </c>
      <c r="Z38" s="201">
        <f>+IF(X38&lt;&gt;0,+(Y38/X38)*100,0)</f>
        <v>0</v>
      </c>
      <c r="AA38" s="199">
        <f>+AA22-AA36</f>
        <v>-35957911</v>
      </c>
    </row>
    <row r="39" spans="1:27" ht="12.75">
      <c r="A39" s="181" t="s">
        <v>46</v>
      </c>
      <c r="B39" s="185"/>
      <c r="C39" s="155">
        <v>43304171</v>
      </c>
      <c r="D39" s="155">
        <v>0</v>
      </c>
      <c r="E39" s="156">
        <v>45389300</v>
      </c>
      <c r="F39" s="60">
        <v>47633150</v>
      </c>
      <c r="G39" s="60">
        <v>809374</v>
      </c>
      <c r="H39" s="60">
        <v>3638699</v>
      </c>
      <c r="I39" s="60">
        <v>6708637</v>
      </c>
      <c r="J39" s="60">
        <v>11156710</v>
      </c>
      <c r="K39" s="60">
        <v>15471673</v>
      </c>
      <c r="L39" s="60">
        <v>216528</v>
      </c>
      <c r="M39" s="60">
        <v>9099705</v>
      </c>
      <c r="N39" s="60">
        <v>24787906</v>
      </c>
      <c r="O39" s="60">
        <v>158857</v>
      </c>
      <c r="P39" s="60">
        <v>8642370</v>
      </c>
      <c r="Q39" s="60">
        <v>0</v>
      </c>
      <c r="R39" s="60">
        <v>8801227</v>
      </c>
      <c r="S39" s="60">
        <v>0</v>
      </c>
      <c r="T39" s="60">
        <v>0</v>
      </c>
      <c r="U39" s="60">
        <v>0</v>
      </c>
      <c r="V39" s="60">
        <v>0</v>
      </c>
      <c r="W39" s="60">
        <v>44745843</v>
      </c>
      <c r="X39" s="60">
        <v>39337395</v>
      </c>
      <c r="Y39" s="60">
        <v>5408448</v>
      </c>
      <c r="Z39" s="140">
        <v>13.75</v>
      </c>
      <c r="AA39" s="155">
        <v>47633150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-52045273</v>
      </c>
      <c r="D42" s="206">
        <f>SUM(D38:D41)</f>
        <v>0</v>
      </c>
      <c r="E42" s="207">
        <f t="shared" si="3"/>
        <v>45389309</v>
      </c>
      <c r="F42" s="88">
        <f t="shared" si="3"/>
        <v>11675239</v>
      </c>
      <c r="G42" s="88">
        <f t="shared" si="3"/>
        <v>113304827</v>
      </c>
      <c r="H42" s="88">
        <f t="shared" si="3"/>
        <v>58428742</v>
      </c>
      <c r="I42" s="88">
        <f t="shared" si="3"/>
        <v>-31069254</v>
      </c>
      <c r="J42" s="88">
        <f t="shared" si="3"/>
        <v>140664315</v>
      </c>
      <c r="K42" s="88">
        <f t="shared" si="3"/>
        <v>-5786248</v>
      </c>
      <c r="L42" s="88">
        <f t="shared" si="3"/>
        <v>-10716496</v>
      </c>
      <c r="M42" s="88">
        <f t="shared" si="3"/>
        <v>22909760</v>
      </c>
      <c r="N42" s="88">
        <f t="shared" si="3"/>
        <v>6407016</v>
      </c>
      <c r="O42" s="88">
        <f t="shared" si="3"/>
        <v>-20178727</v>
      </c>
      <c r="P42" s="88">
        <f t="shared" si="3"/>
        <v>-5660257</v>
      </c>
      <c r="Q42" s="88">
        <f t="shared" si="3"/>
        <v>-17795510</v>
      </c>
      <c r="R42" s="88">
        <f t="shared" si="3"/>
        <v>-43634494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103436837</v>
      </c>
      <c r="X42" s="88">
        <f t="shared" si="3"/>
        <v>39337395</v>
      </c>
      <c r="Y42" s="88">
        <f t="shared" si="3"/>
        <v>64099442</v>
      </c>
      <c r="Z42" s="208">
        <f>+IF(X42&lt;&gt;0,+(Y42/X42)*100,0)</f>
        <v>162.9478566132811</v>
      </c>
      <c r="AA42" s="206">
        <f>SUM(AA38:AA41)</f>
        <v>11675239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-52045273</v>
      </c>
      <c r="D44" s="210">
        <f>+D42-D43</f>
        <v>0</v>
      </c>
      <c r="E44" s="211">
        <f t="shared" si="4"/>
        <v>45389309</v>
      </c>
      <c r="F44" s="77">
        <f t="shared" si="4"/>
        <v>11675239</v>
      </c>
      <c r="G44" s="77">
        <f t="shared" si="4"/>
        <v>113304827</v>
      </c>
      <c r="H44" s="77">
        <f t="shared" si="4"/>
        <v>58428742</v>
      </c>
      <c r="I44" s="77">
        <f t="shared" si="4"/>
        <v>-31069254</v>
      </c>
      <c r="J44" s="77">
        <f t="shared" si="4"/>
        <v>140664315</v>
      </c>
      <c r="K44" s="77">
        <f t="shared" si="4"/>
        <v>-5786248</v>
      </c>
      <c r="L44" s="77">
        <f t="shared" si="4"/>
        <v>-10716496</v>
      </c>
      <c r="M44" s="77">
        <f t="shared" si="4"/>
        <v>22909760</v>
      </c>
      <c r="N44" s="77">
        <f t="shared" si="4"/>
        <v>6407016</v>
      </c>
      <c r="O44" s="77">
        <f t="shared" si="4"/>
        <v>-20178727</v>
      </c>
      <c r="P44" s="77">
        <f t="shared" si="4"/>
        <v>-5660257</v>
      </c>
      <c r="Q44" s="77">
        <f t="shared" si="4"/>
        <v>-17795510</v>
      </c>
      <c r="R44" s="77">
        <f t="shared" si="4"/>
        <v>-43634494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103436837</v>
      </c>
      <c r="X44" s="77">
        <f t="shared" si="4"/>
        <v>39337395</v>
      </c>
      <c r="Y44" s="77">
        <f t="shared" si="4"/>
        <v>64099442</v>
      </c>
      <c r="Z44" s="212">
        <f>+IF(X44&lt;&gt;0,+(Y44/X44)*100,0)</f>
        <v>162.9478566132811</v>
      </c>
      <c r="AA44" s="210">
        <f>+AA42-AA43</f>
        <v>11675239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-52045273</v>
      </c>
      <c r="D46" s="206">
        <f>SUM(D44:D45)</f>
        <v>0</v>
      </c>
      <c r="E46" s="207">
        <f t="shared" si="5"/>
        <v>45389309</v>
      </c>
      <c r="F46" s="88">
        <f t="shared" si="5"/>
        <v>11675239</v>
      </c>
      <c r="G46" s="88">
        <f t="shared" si="5"/>
        <v>113304827</v>
      </c>
      <c r="H46" s="88">
        <f t="shared" si="5"/>
        <v>58428742</v>
      </c>
      <c r="I46" s="88">
        <f t="shared" si="5"/>
        <v>-31069254</v>
      </c>
      <c r="J46" s="88">
        <f t="shared" si="5"/>
        <v>140664315</v>
      </c>
      <c r="K46" s="88">
        <f t="shared" si="5"/>
        <v>-5786248</v>
      </c>
      <c r="L46" s="88">
        <f t="shared" si="5"/>
        <v>-10716496</v>
      </c>
      <c r="M46" s="88">
        <f t="shared" si="5"/>
        <v>22909760</v>
      </c>
      <c r="N46" s="88">
        <f t="shared" si="5"/>
        <v>6407016</v>
      </c>
      <c r="O46" s="88">
        <f t="shared" si="5"/>
        <v>-20178727</v>
      </c>
      <c r="P46" s="88">
        <f t="shared" si="5"/>
        <v>-5660257</v>
      </c>
      <c r="Q46" s="88">
        <f t="shared" si="5"/>
        <v>-17795510</v>
      </c>
      <c r="R46" s="88">
        <f t="shared" si="5"/>
        <v>-43634494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103436837</v>
      </c>
      <c r="X46" s="88">
        <f t="shared" si="5"/>
        <v>39337395</v>
      </c>
      <c r="Y46" s="88">
        <f t="shared" si="5"/>
        <v>64099442</v>
      </c>
      <c r="Z46" s="208">
        <f>+IF(X46&lt;&gt;0,+(Y46/X46)*100,0)</f>
        <v>162.9478566132811</v>
      </c>
      <c r="AA46" s="206">
        <f>SUM(AA44:AA45)</f>
        <v>11675239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-52045273</v>
      </c>
      <c r="D48" s="217">
        <f>SUM(D46:D47)</f>
        <v>0</v>
      </c>
      <c r="E48" s="218">
        <f t="shared" si="6"/>
        <v>45389309</v>
      </c>
      <c r="F48" s="219">
        <f t="shared" si="6"/>
        <v>11675239</v>
      </c>
      <c r="G48" s="219">
        <f t="shared" si="6"/>
        <v>113304827</v>
      </c>
      <c r="H48" s="220">
        <f t="shared" si="6"/>
        <v>58428742</v>
      </c>
      <c r="I48" s="220">
        <f t="shared" si="6"/>
        <v>-31069254</v>
      </c>
      <c r="J48" s="220">
        <f t="shared" si="6"/>
        <v>140664315</v>
      </c>
      <c r="K48" s="220">
        <f t="shared" si="6"/>
        <v>-5786248</v>
      </c>
      <c r="L48" s="220">
        <f t="shared" si="6"/>
        <v>-10716496</v>
      </c>
      <c r="M48" s="219">
        <f t="shared" si="6"/>
        <v>22909760</v>
      </c>
      <c r="N48" s="219">
        <f t="shared" si="6"/>
        <v>6407016</v>
      </c>
      <c r="O48" s="220">
        <f t="shared" si="6"/>
        <v>-20178727</v>
      </c>
      <c r="P48" s="220">
        <f t="shared" si="6"/>
        <v>-5660257</v>
      </c>
      <c r="Q48" s="220">
        <f t="shared" si="6"/>
        <v>-17795510</v>
      </c>
      <c r="R48" s="220">
        <f t="shared" si="6"/>
        <v>-43634494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103436837</v>
      </c>
      <c r="X48" s="220">
        <f t="shared" si="6"/>
        <v>39337395</v>
      </c>
      <c r="Y48" s="220">
        <f t="shared" si="6"/>
        <v>64099442</v>
      </c>
      <c r="Z48" s="221">
        <f>+IF(X48&lt;&gt;0,+(Y48/X48)*100,0)</f>
        <v>162.9478566132811</v>
      </c>
      <c r="AA48" s="222">
        <f>SUM(AA46:AA47)</f>
        <v>11675239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4275775</v>
      </c>
      <c r="D5" s="153">
        <f>SUM(D6:D8)</f>
        <v>0</v>
      </c>
      <c r="E5" s="154">
        <f t="shared" si="0"/>
        <v>2500000</v>
      </c>
      <c r="F5" s="100">
        <f t="shared" si="0"/>
        <v>1779000</v>
      </c>
      <c r="G5" s="100">
        <f t="shared" si="0"/>
        <v>0</v>
      </c>
      <c r="H5" s="100">
        <f t="shared" si="0"/>
        <v>0</v>
      </c>
      <c r="I5" s="100">
        <f t="shared" si="0"/>
        <v>517898</v>
      </c>
      <c r="J5" s="100">
        <f t="shared" si="0"/>
        <v>517898</v>
      </c>
      <c r="K5" s="100">
        <f t="shared" si="0"/>
        <v>595998</v>
      </c>
      <c r="L5" s="100">
        <f t="shared" si="0"/>
        <v>0</v>
      </c>
      <c r="M5" s="100">
        <f t="shared" si="0"/>
        <v>0</v>
      </c>
      <c r="N5" s="100">
        <f t="shared" si="0"/>
        <v>595998</v>
      </c>
      <c r="O5" s="100">
        <f t="shared" si="0"/>
        <v>334210</v>
      </c>
      <c r="P5" s="100">
        <f t="shared" si="0"/>
        <v>0</v>
      </c>
      <c r="Q5" s="100">
        <f t="shared" si="0"/>
        <v>12280</v>
      </c>
      <c r="R5" s="100">
        <f t="shared" si="0"/>
        <v>346490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1460386</v>
      </c>
      <c r="X5" s="100">
        <f t="shared" si="0"/>
        <v>2500000</v>
      </c>
      <c r="Y5" s="100">
        <f t="shared" si="0"/>
        <v>-1039614</v>
      </c>
      <c r="Z5" s="137">
        <f>+IF(X5&lt;&gt;0,+(Y5/X5)*100,0)</f>
        <v>-41.584559999999996</v>
      </c>
      <c r="AA5" s="153">
        <f>SUM(AA6:AA8)</f>
        <v>1779000</v>
      </c>
    </row>
    <row r="6" spans="1:27" ht="12.75">
      <c r="A6" s="138" t="s">
        <v>75</v>
      </c>
      <c r="B6" s="136"/>
      <c r="C6" s="155">
        <v>13415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18124</v>
      </c>
      <c r="D7" s="157"/>
      <c r="E7" s="158"/>
      <c r="F7" s="159">
        <v>250000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>
        <v>12280</v>
      </c>
      <c r="R7" s="159">
        <v>12280</v>
      </c>
      <c r="S7" s="159"/>
      <c r="T7" s="159"/>
      <c r="U7" s="159"/>
      <c r="V7" s="159"/>
      <c r="W7" s="159">
        <v>12280</v>
      </c>
      <c r="X7" s="159">
        <v>2500000</v>
      </c>
      <c r="Y7" s="159">
        <v>-2487720</v>
      </c>
      <c r="Z7" s="141">
        <v>-99.51</v>
      </c>
      <c r="AA7" s="225">
        <v>250000</v>
      </c>
    </row>
    <row r="8" spans="1:27" ht="12.75">
      <c r="A8" s="138" t="s">
        <v>77</v>
      </c>
      <c r="B8" s="136"/>
      <c r="C8" s="155">
        <v>4244236</v>
      </c>
      <c r="D8" s="155"/>
      <c r="E8" s="156">
        <v>2500000</v>
      </c>
      <c r="F8" s="60">
        <v>1529000</v>
      </c>
      <c r="G8" s="60"/>
      <c r="H8" s="60"/>
      <c r="I8" s="60">
        <v>517898</v>
      </c>
      <c r="J8" s="60">
        <v>517898</v>
      </c>
      <c r="K8" s="60">
        <v>595998</v>
      </c>
      <c r="L8" s="60"/>
      <c r="M8" s="60"/>
      <c r="N8" s="60">
        <v>595998</v>
      </c>
      <c r="O8" s="60">
        <v>334210</v>
      </c>
      <c r="P8" s="60"/>
      <c r="Q8" s="60"/>
      <c r="R8" s="60">
        <v>334210</v>
      </c>
      <c r="S8" s="60"/>
      <c r="T8" s="60"/>
      <c r="U8" s="60"/>
      <c r="V8" s="60"/>
      <c r="W8" s="60">
        <v>1448106</v>
      </c>
      <c r="X8" s="60"/>
      <c r="Y8" s="60">
        <v>1448106</v>
      </c>
      <c r="Z8" s="140"/>
      <c r="AA8" s="62">
        <v>1529000</v>
      </c>
    </row>
    <row r="9" spans="1:27" ht="12.75">
      <c r="A9" s="135" t="s">
        <v>78</v>
      </c>
      <c r="B9" s="136"/>
      <c r="C9" s="153">
        <f aca="true" t="shared" si="1" ref="C9:Y9">SUM(C10:C14)</f>
        <v>29241</v>
      </c>
      <c r="D9" s="153">
        <f>SUM(D10:D14)</f>
        <v>0</v>
      </c>
      <c r="E9" s="154">
        <f t="shared" si="1"/>
        <v>500000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500000</v>
      </c>
      <c r="Y9" s="100">
        <f t="shared" si="1"/>
        <v>-500000</v>
      </c>
      <c r="Z9" s="137">
        <f>+IF(X9&lt;&gt;0,+(Y9/X9)*100,0)</f>
        <v>-100</v>
      </c>
      <c r="AA9" s="102">
        <f>SUM(AA10:AA14)</f>
        <v>0</v>
      </c>
    </row>
    <row r="10" spans="1:27" ht="12.75">
      <c r="A10" s="138" t="s">
        <v>79</v>
      </c>
      <c r="B10" s="136"/>
      <c r="C10" s="155">
        <v>29241</v>
      </c>
      <c r="D10" s="155"/>
      <c r="E10" s="156">
        <v>500000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500000</v>
      </c>
      <c r="Y10" s="60">
        <v>-500000</v>
      </c>
      <c r="Z10" s="140">
        <v>-100</v>
      </c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39091333</v>
      </c>
      <c r="D15" s="153">
        <f>SUM(D16:D18)</f>
        <v>0</v>
      </c>
      <c r="E15" s="154">
        <f t="shared" si="2"/>
        <v>42389300</v>
      </c>
      <c r="F15" s="100">
        <f t="shared" si="2"/>
        <v>46104150</v>
      </c>
      <c r="G15" s="100">
        <f t="shared" si="2"/>
        <v>725190</v>
      </c>
      <c r="H15" s="100">
        <f t="shared" si="2"/>
        <v>3109127</v>
      </c>
      <c r="I15" s="100">
        <f t="shared" si="2"/>
        <v>5701905</v>
      </c>
      <c r="J15" s="100">
        <f t="shared" si="2"/>
        <v>9536222</v>
      </c>
      <c r="K15" s="100">
        <f t="shared" si="2"/>
        <v>12494523</v>
      </c>
      <c r="L15" s="100">
        <f t="shared" si="2"/>
        <v>157367</v>
      </c>
      <c r="M15" s="100">
        <f t="shared" si="2"/>
        <v>8030205</v>
      </c>
      <c r="N15" s="100">
        <f t="shared" si="2"/>
        <v>20682095</v>
      </c>
      <c r="O15" s="100">
        <f t="shared" si="2"/>
        <v>2512</v>
      </c>
      <c r="P15" s="100">
        <f t="shared" si="2"/>
        <v>9408927</v>
      </c>
      <c r="Q15" s="100">
        <f t="shared" si="2"/>
        <v>2087285</v>
      </c>
      <c r="R15" s="100">
        <f t="shared" si="2"/>
        <v>11498724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41717041</v>
      </c>
      <c r="X15" s="100">
        <f t="shared" si="2"/>
        <v>36337395</v>
      </c>
      <c r="Y15" s="100">
        <f t="shared" si="2"/>
        <v>5379646</v>
      </c>
      <c r="Z15" s="137">
        <f>+IF(X15&lt;&gt;0,+(Y15/X15)*100,0)</f>
        <v>14.80471013400933</v>
      </c>
      <c r="AA15" s="102">
        <f>SUM(AA16:AA18)</f>
        <v>46104150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39091333</v>
      </c>
      <c r="D17" s="155"/>
      <c r="E17" s="156">
        <v>42389300</v>
      </c>
      <c r="F17" s="60">
        <v>46104150</v>
      </c>
      <c r="G17" s="60">
        <v>725190</v>
      </c>
      <c r="H17" s="60">
        <v>3109127</v>
      </c>
      <c r="I17" s="60">
        <v>5701905</v>
      </c>
      <c r="J17" s="60">
        <v>9536222</v>
      </c>
      <c r="K17" s="60">
        <v>12494523</v>
      </c>
      <c r="L17" s="60">
        <v>157367</v>
      </c>
      <c r="M17" s="60">
        <v>8030205</v>
      </c>
      <c r="N17" s="60">
        <v>20682095</v>
      </c>
      <c r="O17" s="60">
        <v>2512</v>
      </c>
      <c r="P17" s="60">
        <v>9408927</v>
      </c>
      <c r="Q17" s="60">
        <v>2087285</v>
      </c>
      <c r="R17" s="60">
        <v>11498724</v>
      </c>
      <c r="S17" s="60"/>
      <c r="T17" s="60"/>
      <c r="U17" s="60"/>
      <c r="V17" s="60"/>
      <c r="W17" s="60">
        <v>41717041</v>
      </c>
      <c r="X17" s="60">
        <v>36337395</v>
      </c>
      <c r="Y17" s="60">
        <v>5379646</v>
      </c>
      <c r="Z17" s="140">
        <v>14.8</v>
      </c>
      <c r="AA17" s="62">
        <v>46104150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43396349</v>
      </c>
      <c r="D25" s="217">
        <f>+D5+D9+D15+D19+D24</f>
        <v>0</v>
      </c>
      <c r="E25" s="230">
        <f t="shared" si="4"/>
        <v>45389300</v>
      </c>
      <c r="F25" s="219">
        <f t="shared" si="4"/>
        <v>47883150</v>
      </c>
      <c r="G25" s="219">
        <f t="shared" si="4"/>
        <v>725190</v>
      </c>
      <c r="H25" s="219">
        <f t="shared" si="4"/>
        <v>3109127</v>
      </c>
      <c r="I25" s="219">
        <f t="shared" si="4"/>
        <v>6219803</v>
      </c>
      <c r="J25" s="219">
        <f t="shared" si="4"/>
        <v>10054120</v>
      </c>
      <c r="K25" s="219">
        <f t="shared" si="4"/>
        <v>13090521</v>
      </c>
      <c r="L25" s="219">
        <f t="shared" si="4"/>
        <v>157367</v>
      </c>
      <c r="M25" s="219">
        <f t="shared" si="4"/>
        <v>8030205</v>
      </c>
      <c r="N25" s="219">
        <f t="shared" si="4"/>
        <v>21278093</v>
      </c>
      <c r="O25" s="219">
        <f t="shared" si="4"/>
        <v>336722</v>
      </c>
      <c r="P25" s="219">
        <f t="shared" si="4"/>
        <v>9408927</v>
      </c>
      <c r="Q25" s="219">
        <f t="shared" si="4"/>
        <v>2099565</v>
      </c>
      <c r="R25" s="219">
        <f t="shared" si="4"/>
        <v>11845214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43177427</v>
      </c>
      <c r="X25" s="219">
        <f t="shared" si="4"/>
        <v>39337395</v>
      </c>
      <c r="Y25" s="219">
        <f t="shared" si="4"/>
        <v>3840032</v>
      </c>
      <c r="Z25" s="231">
        <f>+IF(X25&lt;&gt;0,+(Y25/X25)*100,0)</f>
        <v>9.761785191927427</v>
      </c>
      <c r="AA25" s="232">
        <f>+AA5+AA9+AA15+AA19+AA24</f>
        <v>47883150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40813786</v>
      </c>
      <c r="D28" s="155"/>
      <c r="E28" s="156">
        <v>42389300</v>
      </c>
      <c r="F28" s="60">
        <v>47633150</v>
      </c>
      <c r="G28" s="60">
        <v>725190</v>
      </c>
      <c r="H28" s="60">
        <v>3109127</v>
      </c>
      <c r="I28" s="60">
        <v>6219803</v>
      </c>
      <c r="J28" s="60">
        <v>10054120</v>
      </c>
      <c r="K28" s="60">
        <v>13090521</v>
      </c>
      <c r="L28" s="60">
        <v>157367</v>
      </c>
      <c r="M28" s="60">
        <v>8030205</v>
      </c>
      <c r="N28" s="60">
        <v>21278093</v>
      </c>
      <c r="O28" s="60">
        <v>336721</v>
      </c>
      <c r="P28" s="60">
        <v>9408927</v>
      </c>
      <c r="Q28" s="60">
        <v>2087285</v>
      </c>
      <c r="R28" s="60">
        <v>11832933</v>
      </c>
      <c r="S28" s="60"/>
      <c r="T28" s="60"/>
      <c r="U28" s="60"/>
      <c r="V28" s="60"/>
      <c r="W28" s="60">
        <v>43165146</v>
      </c>
      <c r="X28" s="60">
        <v>39337395</v>
      </c>
      <c r="Y28" s="60">
        <v>3827751</v>
      </c>
      <c r="Z28" s="140">
        <v>9.73</v>
      </c>
      <c r="AA28" s="155">
        <v>47633150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40813786</v>
      </c>
      <c r="D32" s="210">
        <f>SUM(D28:D31)</f>
        <v>0</v>
      </c>
      <c r="E32" s="211">
        <f t="shared" si="5"/>
        <v>42389300</v>
      </c>
      <c r="F32" s="77">
        <f t="shared" si="5"/>
        <v>47633150</v>
      </c>
      <c r="G32" s="77">
        <f t="shared" si="5"/>
        <v>725190</v>
      </c>
      <c r="H32" s="77">
        <f t="shared" si="5"/>
        <v>3109127</v>
      </c>
      <c r="I32" s="77">
        <f t="shared" si="5"/>
        <v>6219803</v>
      </c>
      <c r="J32" s="77">
        <f t="shared" si="5"/>
        <v>10054120</v>
      </c>
      <c r="K32" s="77">
        <f t="shared" si="5"/>
        <v>13090521</v>
      </c>
      <c r="L32" s="77">
        <f t="shared" si="5"/>
        <v>157367</v>
      </c>
      <c r="M32" s="77">
        <f t="shared" si="5"/>
        <v>8030205</v>
      </c>
      <c r="N32" s="77">
        <f t="shared" si="5"/>
        <v>21278093</v>
      </c>
      <c r="O32" s="77">
        <f t="shared" si="5"/>
        <v>336721</v>
      </c>
      <c r="P32" s="77">
        <f t="shared" si="5"/>
        <v>9408927</v>
      </c>
      <c r="Q32" s="77">
        <f t="shared" si="5"/>
        <v>2087285</v>
      </c>
      <c r="R32" s="77">
        <f t="shared" si="5"/>
        <v>11832933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43165146</v>
      </c>
      <c r="X32" s="77">
        <f t="shared" si="5"/>
        <v>39337395</v>
      </c>
      <c r="Y32" s="77">
        <f t="shared" si="5"/>
        <v>3827751</v>
      </c>
      <c r="Z32" s="212">
        <f>+IF(X32&lt;&gt;0,+(Y32/X32)*100,0)</f>
        <v>9.730565534397995</v>
      </c>
      <c r="AA32" s="79">
        <f>SUM(AA28:AA31)</f>
        <v>47633150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2582563</v>
      </c>
      <c r="D35" s="155"/>
      <c r="E35" s="156">
        <v>3000000</v>
      </c>
      <c r="F35" s="60">
        <v>250000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>
        <v>12280</v>
      </c>
      <c r="R35" s="60">
        <v>12280</v>
      </c>
      <c r="S35" s="60"/>
      <c r="T35" s="60"/>
      <c r="U35" s="60"/>
      <c r="V35" s="60"/>
      <c r="W35" s="60">
        <v>12280</v>
      </c>
      <c r="X35" s="60"/>
      <c r="Y35" s="60">
        <v>12280</v>
      </c>
      <c r="Z35" s="140"/>
      <c r="AA35" s="62">
        <v>250000</v>
      </c>
    </row>
    <row r="36" spans="1:27" ht="12.75">
      <c r="A36" s="238" t="s">
        <v>139</v>
      </c>
      <c r="B36" s="149"/>
      <c r="C36" s="222">
        <f aca="true" t="shared" si="6" ref="C36:Y36">SUM(C32:C35)</f>
        <v>43396349</v>
      </c>
      <c r="D36" s="222">
        <f>SUM(D32:D35)</f>
        <v>0</v>
      </c>
      <c r="E36" s="218">
        <f t="shared" si="6"/>
        <v>45389300</v>
      </c>
      <c r="F36" s="220">
        <f t="shared" si="6"/>
        <v>47883150</v>
      </c>
      <c r="G36" s="220">
        <f t="shared" si="6"/>
        <v>725190</v>
      </c>
      <c r="H36" s="220">
        <f t="shared" si="6"/>
        <v>3109127</v>
      </c>
      <c r="I36" s="220">
        <f t="shared" si="6"/>
        <v>6219803</v>
      </c>
      <c r="J36" s="220">
        <f t="shared" si="6"/>
        <v>10054120</v>
      </c>
      <c r="K36" s="220">
        <f t="shared" si="6"/>
        <v>13090521</v>
      </c>
      <c r="L36" s="220">
        <f t="shared" si="6"/>
        <v>157367</v>
      </c>
      <c r="M36" s="220">
        <f t="shared" si="6"/>
        <v>8030205</v>
      </c>
      <c r="N36" s="220">
        <f t="shared" si="6"/>
        <v>21278093</v>
      </c>
      <c r="O36" s="220">
        <f t="shared" si="6"/>
        <v>336721</v>
      </c>
      <c r="P36" s="220">
        <f t="shared" si="6"/>
        <v>9408927</v>
      </c>
      <c r="Q36" s="220">
        <f t="shared" si="6"/>
        <v>2099565</v>
      </c>
      <c r="R36" s="220">
        <f t="shared" si="6"/>
        <v>11845213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43177426</v>
      </c>
      <c r="X36" s="220">
        <f t="shared" si="6"/>
        <v>39337395</v>
      </c>
      <c r="Y36" s="220">
        <f t="shared" si="6"/>
        <v>3840031</v>
      </c>
      <c r="Z36" s="221">
        <f>+IF(X36&lt;&gt;0,+(Y36/X36)*100,0)</f>
        <v>9.76178264981705</v>
      </c>
      <c r="AA36" s="239">
        <f>SUM(AA32:AA35)</f>
        <v>47883150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19557653</v>
      </c>
      <c r="D6" s="155"/>
      <c r="E6" s="59">
        <v>1152323</v>
      </c>
      <c r="F6" s="60">
        <v>2100000</v>
      </c>
      <c r="G6" s="60">
        <v>91516084</v>
      </c>
      <c r="H6" s="60">
        <v>96169629</v>
      </c>
      <c r="I6" s="60">
        <v>77169275</v>
      </c>
      <c r="J6" s="60">
        <v>77169275</v>
      </c>
      <c r="K6" s="60">
        <v>62702360</v>
      </c>
      <c r="L6" s="60">
        <v>40162487</v>
      </c>
      <c r="M6" s="60">
        <v>70022858</v>
      </c>
      <c r="N6" s="60">
        <v>70022858</v>
      </c>
      <c r="O6" s="60">
        <v>62387068</v>
      </c>
      <c r="P6" s="60">
        <v>15832131</v>
      </c>
      <c r="Q6" s="60">
        <v>62801344</v>
      </c>
      <c r="R6" s="60">
        <v>62801344</v>
      </c>
      <c r="S6" s="60"/>
      <c r="T6" s="60"/>
      <c r="U6" s="60"/>
      <c r="V6" s="60"/>
      <c r="W6" s="60">
        <v>62801344</v>
      </c>
      <c r="X6" s="60">
        <v>1575000</v>
      </c>
      <c r="Y6" s="60">
        <v>61226344</v>
      </c>
      <c r="Z6" s="140">
        <v>3887.39</v>
      </c>
      <c r="AA6" s="62">
        <v>2100000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28244231</v>
      </c>
      <c r="D8" s="155"/>
      <c r="E8" s="59">
        <v>96342043</v>
      </c>
      <c r="F8" s="60">
        <v>105111907</v>
      </c>
      <c r="G8" s="60">
        <v>51999864</v>
      </c>
      <c r="H8" s="60">
        <v>102660530</v>
      </c>
      <c r="I8" s="60">
        <v>101931542</v>
      </c>
      <c r="J8" s="60">
        <v>101931542</v>
      </c>
      <c r="K8" s="60">
        <v>97621001</v>
      </c>
      <c r="L8" s="60">
        <v>94072658</v>
      </c>
      <c r="M8" s="60">
        <v>94798193</v>
      </c>
      <c r="N8" s="60">
        <v>94798193</v>
      </c>
      <c r="O8" s="60">
        <v>93965107</v>
      </c>
      <c r="P8" s="60">
        <v>90182760</v>
      </c>
      <c r="Q8" s="60">
        <v>74770502</v>
      </c>
      <c r="R8" s="60">
        <v>74770502</v>
      </c>
      <c r="S8" s="60"/>
      <c r="T8" s="60"/>
      <c r="U8" s="60"/>
      <c r="V8" s="60"/>
      <c r="W8" s="60">
        <v>74770502</v>
      </c>
      <c r="X8" s="60">
        <v>78833930</v>
      </c>
      <c r="Y8" s="60">
        <v>-4063428</v>
      </c>
      <c r="Z8" s="140">
        <v>-5.15</v>
      </c>
      <c r="AA8" s="62">
        <v>105111907</v>
      </c>
    </row>
    <row r="9" spans="1:27" ht="12.75">
      <c r="A9" s="249" t="s">
        <v>146</v>
      </c>
      <c r="B9" s="182"/>
      <c r="C9" s="155">
        <v>14760344</v>
      </c>
      <c r="D9" s="155"/>
      <c r="E9" s="59">
        <v>25787466</v>
      </c>
      <c r="F9" s="60">
        <v>24892668</v>
      </c>
      <c r="G9" s="60">
        <v>9113303</v>
      </c>
      <c r="H9" s="60">
        <v>12595055</v>
      </c>
      <c r="I9" s="60">
        <v>11644289</v>
      </c>
      <c r="J9" s="60">
        <v>11644289</v>
      </c>
      <c r="K9" s="60">
        <v>20758951</v>
      </c>
      <c r="L9" s="60">
        <v>21870136</v>
      </c>
      <c r="M9" s="60">
        <v>35254178</v>
      </c>
      <c r="N9" s="60">
        <v>35254178</v>
      </c>
      <c r="O9" s="60">
        <v>21528940</v>
      </c>
      <c r="P9" s="60">
        <v>36317660</v>
      </c>
      <c r="Q9" s="60">
        <v>26302127</v>
      </c>
      <c r="R9" s="60">
        <v>26302127</v>
      </c>
      <c r="S9" s="60"/>
      <c r="T9" s="60"/>
      <c r="U9" s="60"/>
      <c r="V9" s="60"/>
      <c r="W9" s="60">
        <v>26302127</v>
      </c>
      <c r="X9" s="60">
        <v>18669501</v>
      </c>
      <c r="Y9" s="60">
        <v>7632626</v>
      </c>
      <c r="Z9" s="140">
        <v>40.88</v>
      </c>
      <c r="AA9" s="62">
        <v>24892668</v>
      </c>
    </row>
    <row r="10" spans="1:27" ht="12.75">
      <c r="A10" s="249" t="s">
        <v>147</v>
      </c>
      <c r="B10" s="182"/>
      <c r="C10" s="155"/>
      <c r="D10" s="155"/>
      <c r="E10" s="59">
        <v>15925715</v>
      </c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600346</v>
      </c>
      <c r="D11" s="155"/>
      <c r="E11" s="59">
        <v>898205</v>
      </c>
      <c r="F11" s="60">
        <v>600346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450260</v>
      </c>
      <c r="Y11" s="60">
        <v>-450260</v>
      </c>
      <c r="Z11" s="140">
        <v>-100</v>
      </c>
      <c r="AA11" s="62">
        <v>600346</v>
      </c>
    </row>
    <row r="12" spans="1:27" ht="12.75">
      <c r="A12" s="250" t="s">
        <v>56</v>
      </c>
      <c r="B12" s="251"/>
      <c r="C12" s="168">
        <f aca="true" t="shared" si="0" ref="C12:Y12">SUM(C6:C11)</f>
        <v>63162574</v>
      </c>
      <c r="D12" s="168">
        <f>SUM(D6:D11)</f>
        <v>0</v>
      </c>
      <c r="E12" s="72">
        <f t="shared" si="0"/>
        <v>140105752</v>
      </c>
      <c r="F12" s="73">
        <f t="shared" si="0"/>
        <v>132704921</v>
      </c>
      <c r="G12" s="73">
        <f t="shared" si="0"/>
        <v>152629251</v>
      </c>
      <c r="H12" s="73">
        <f t="shared" si="0"/>
        <v>211425214</v>
      </c>
      <c r="I12" s="73">
        <f t="shared" si="0"/>
        <v>190745106</v>
      </c>
      <c r="J12" s="73">
        <f t="shared" si="0"/>
        <v>190745106</v>
      </c>
      <c r="K12" s="73">
        <f t="shared" si="0"/>
        <v>181082312</v>
      </c>
      <c r="L12" s="73">
        <f t="shared" si="0"/>
        <v>156105281</v>
      </c>
      <c r="M12" s="73">
        <f t="shared" si="0"/>
        <v>200075229</v>
      </c>
      <c r="N12" s="73">
        <f t="shared" si="0"/>
        <v>200075229</v>
      </c>
      <c r="O12" s="73">
        <f t="shared" si="0"/>
        <v>177881115</v>
      </c>
      <c r="P12" s="73">
        <f t="shared" si="0"/>
        <v>142332551</v>
      </c>
      <c r="Q12" s="73">
        <f t="shared" si="0"/>
        <v>163873973</v>
      </c>
      <c r="R12" s="73">
        <f t="shared" si="0"/>
        <v>163873973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163873973</v>
      </c>
      <c r="X12" s="73">
        <f t="shared" si="0"/>
        <v>99528691</v>
      </c>
      <c r="Y12" s="73">
        <f t="shared" si="0"/>
        <v>64345282</v>
      </c>
      <c r="Z12" s="170">
        <f>+IF(X12&lt;&gt;0,+(Y12/X12)*100,0)</f>
        <v>64.6499831892695</v>
      </c>
      <c r="AA12" s="74">
        <f>SUM(AA6:AA11)</f>
        <v>132704921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49737270</v>
      </c>
      <c r="D17" s="155"/>
      <c r="E17" s="59">
        <v>61826000</v>
      </c>
      <c r="F17" s="60">
        <v>49737270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37302953</v>
      </c>
      <c r="Y17" s="60">
        <v>-37302953</v>
      </c>
      <c r="Z17" s="140">
        <v>-100</v>
      </c>
      <c r="AA17" s="62">
        <v>49737270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527750585</v>
      </c>
      <c r="D19" s="155"/>
      <c r="E19" s="59">
        <v>569468996</v>
      </c>
      <c r="F19" s="60">
        <v>562141784</v>
      </c>
      <c r="G19" s="60">
        <v>746254</v>
      </c>
      <c r="H19" s="60">
        <v>4134509</v>
      </c>
      <c r="I19" s="60">
        <v>10717293</v>
      </c>
      <c r="J19" s="60">
        <v>10717293</v>
      </c>
      <c r="K19" s="60">
        <v>9020942</v>
      </c>
      <c r="L19" s="60">
        <v>9414386</v>
      </c>
      <c r="M19" s="60">
        <v>9956991</v>
      </c>
      <c r="N19" s="60">
        <v>9956991</v>
      </c>
      <c r="O19" s="60">
        <v>33154559</v>
      </c>
      <c r="P19" s="60">
        <v>41067160</v>
      </c>
      <c r="Q19" s="60">
        <v>37854562</v>
      </c>
      <c r="R19" s="60">
        <v>37854562</v>
      </c>
      <c r="S19" s="60"/>
      <c r="T19" s="60"/>
      <c r="U19" s="60"/>
      <c r="V19" s="60"/>
      <c r="W19" s="60">
        <v>37854562</v>
      </c>
      <c r="X19" s="60">
        <v>421606338</v>
      </c>
      <c r="Y19" s="60">
        <v>-383751776</v>
      </c>
      <c r="Z19" s="140">
        <v>-91.02</v>
      </c>
      <c r="AA19" s="62">
        <v>562141784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12893</v>
      </c>
      <c r="D22" s="155"/>
      <c r="E22" s="59">
        <v>106800</v>
      </c>
      <c r="F22" s="60">
        <v>12893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9670</v>
      </c>
      <c r="Y22" s="60">
        <v>-9670</v>
      </c>
      <c r="Z22" s="140">
        <v>-100</v>
      </c>
      <c r="AA22" s="62">
        <v>12893</v>
      </c>
    </row>
    <row r="23" spans="1:27" ht="12.75">
      <c r="A23" s="249" t="s">
        <v>158</v>
      </c>
      <c r="B23" s="182"/>
      <c r="C23" s="155">
        <v>70000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577570748</v>
      </c>
      <c r="D24" s="168">
        <f>SUM(D15:D23)</f>
        <v>0</v>
      </c>
      <c r="E24" s="76">
        <f t="shared" si="1"/>
        <v>631401796</v>
      </c>
      <c r="F24" s="77">
        <f t="shared" si="1"/>
        <v>611891947</v>
      </c>
      <c r="G24" s="77">
        <f t="shared" si="1"/>
        <v>746254</v>
      </c>
      <c r="H24" s="77">
        <f t="shared" si="1"/>
        <v>4134509</v>
      </c>
      <c r="I24" s="77">
        <f t="shared" si="1"/>
        <v>10717293</v>
      </c>
      <c r="J24" s="77">
        <f t="shared" si="1"/>
        <v>10717293</v>
      </c>
      <c r="K24" s="77">
        <f t="shared" si="1"/>
        <v>9020942</v>
      </c>
      <c r="L24" s="77">
        <f t="shared" si="1"/>
        <v>9414386</v>
      </c>
      <c r="M24" s="77">
        <f t="shared" si="1"/>
        <v>9956991</v>
      </c>
      <c r="N24" s="77">
        <f t="shared" si="1"/>
        <v>9956991</v>
      </c>
      <c r="O24" s="77">
        <f t="shared" si="1"/>
        <v>33154559</v>
      </c>
      <c r="P24" s="77">
        <f t="shared" si="1"/>
        <v>41067160</v>
      </c>
      <c r="Q24" s="77">
        <f t="shared" si="1"/>
        <v>37854562</v>
      </c>
      <c r="R24" s="77">
        <f t="shared" si="1"/>
        <v>37854562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37854562</v>
      </c>
      <c r="X24" s="77">
        <f t="shared" si="1"/>
        <v>458918961</v>
      </c>
      <c r="Y24" s="77">
        <f t="shared" si="1"/>
        <v>-421064399</v>
      </c>
      <c r="Z24" s="212">
        <f>+IF(X24&lt;&gt;0,+(Y24/X24)*100,0)</f>
        <v>-91.75136239358827</v>
      </c>
      <c r="AA24" s="79">
        <f>SUM(AA15:AA23)</f>
        <v>611891947</v>
      </c>
    </row>
    <row r="25" spans="1:27" ht="12.75">
      <c r="A25" s="250" t="s">
        <v>159</v>
      </c>
      <c r="B25" s="251"/>
      <c r="C25" s="168">
        <f aca="true" t="shared" si="2" ref="C25:Y25">+C12+C24</f>
        <v>640733322</v>
      </c>
      <c r="D25" s="168">
        <f>+D12+D24</f>
        <v>0</v>
      </c>
      <c r="E25" s="72">
        <f t="shared" si="2"/>
        <v>771507548</v>
      </c>
      <c r="F25" s="73">
        <f t="shared" si="2"/>
        <v>744596868</v>
      </c>
      <c r="G25" s="73">
        <f t="shared" si="2"/>
        <v>153375505</v>
      </c>
      <c r="H25" s="73">
        <f t="shared" si="2"/>
        <v>215559723</v>
      </c>
      <c r="I25" s="73">
        <f t="shared" si="2"/>
        <v>201462399</v>
      </c>
      <c r="J25" s="73">
        <f t="shared" si="2"/>
        <v>201462399</v>
      </c>
      <c r="K25" s="73">
        <f t="shared" si="2"/>
        <v>190103254</v>
      </c>
      <c r="L25" s="73">
        <f t="shared" si="2"/>
        <v>165519667</v>
      </c>
      <c r="M25" s="73">
        <f t="shared" si="2"/>
        <v>210032220</v>
      </c>
      <c r="N25" s="73">
        <f t="shared" si="2"/>
        <v>210032220</v>
      </c>
      <c r="O25" s="73">
        <f t="shared" si="2"/>
        <v>211035674</v>
      </c>
      <c r="P25" s="73">
        <f t="shared" si="2"/>
        <v>183399711</v>
      </c>
      <c r="Q25" s="73">
        <f t="shared" si="2"/>
        <v>201728535</v>
      </c>
      <c r="R25" s="73">
        <f t="shared" si="2"/>
        <v>201728535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201728535</v>
      </c>
      <c r="X25" s="73">
        <f t="shared" si="2"/>
        <v>558447652</v>
      </c>
      <c r="Y25" s="73">
        <f t="shared" si="2"/>
        <v>-356719117</v>
      </c>
      <c r="Z25" s="170">
        <f>+IF(X25&lt;&gt;0,+(Y25/X25)*100,0)</f>
        <v>-63.87691231621473</v>
      </c>
      <c r="AA25" s="74">
        <f>+AA12+AA24</f>
        <v>744596868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13551144</v>
      </c>
      <c r="D30" s="155"/>
      <c r="E30" s="59">
        <v>1200000</v>
      </c>
      <c r="F30" s="60">
        <v>510279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382709</v>
      </c>
      <c r="Y30" s="60">
        <v>-382709</v>
      </c>
      <c r="Z30" s="140">
        <v>-100</v>
      </c>
      <c r="AA30" s="62">
        <v>510279</v>
      </c>
    </row>
    <row r="31" spans="1:27" ht="12.75">
      <c r="A31" s="249" t="s">
        <v>163</v>
      </c>
      <c r="B31" s="182"/>
      <c r="C31" s="155">
        <v>1999319</v>
      </c>
      <c r="D31" s="155"/>
      <c r="E31" s="59">
        <v>1932583</v>
      </c>
      <c r="F31" s="60">
        <v>2149319</v>
      </c>
      <c r="G31" s="60">
        <v>21963</v>
      </c>
      <c r="H31" s="60">
        <v>33592</v>
      </c>
      <c r="I31" s="60">
        <v>70729</v>
      </c>
      <c r="J31" s="60">
        <v>70729</v>
      </c>
      <c r="K31" s="60">
        <v>97718</v>
      </c>
      <c r="L31" s="60">
        <v>108254</v>
      </c>
      <c r="M31" s="60">
        <v>131738</v>
      </c>
      <c r="N31" s="60">
        <v>131738</v>
      </c>
      <c r="O31" s="60">
        <v>140409</v>
      </c>
      <c r="P31" s="60">
        <v>154868</v>
      </c>
      <c r="Q31" s="60">
        <v>163254</v>
      </c>
      <c r="R31" s="60">
        <v>163254</v>
      </c>
      <c r="S31" s="60"/>
      <c r="T31" s="60"/>
      <c r="U31" s="60"/>
      <c r="V31" s="60"/>
      <c r="W31" s="60">
        <v>163254</v>
      </c>
      <c r="X31" s="60">
        <v>1611989</v>
      </c>
      <c r="Y31" s="60">
        <v>-1448735</v>
      </c>
      <c r="Z31" s="140">
        <v>-89.87</v>
      </c>
      <c r="AA31" s="62">
        <v>2149319</v>
      </c>
    </row>
    <row r="32" spans="1:27" ht="12.75">
      <c r="A32" s="249" t="s">
        <v>164</v>
      </c>
      <c r="B32" s="182"/>
      <c r="C32" s="155">
        <v>179747674</v>
      </c>
      <c r="D32" s="155"/>
      <c r="E32" s="59">
        <v>191319182</v>
      </c>
      <c r="F32" s="60">
        <v>260654157</v>
      </c>
      <c r="G32" s="60">
        <v>40048716</v>
      </c>
      <c r="H32" s="60">
        <v>43792566</v>
      </c>
      <c r="I32" s="60">
        <v>50711597</v>
      </c>
      <c r="J32" s="60">
        <v>50711597</v>
      </c>
      <c r="K32" s="60">
        <v>56542133</v>
      </c>
      <c r="L32" s="60">
        <v>42664507</v>
      </c>
      <c r="M32" s="60">
        <v>64243816</v>
      </c>
      <c r="N32" s="60">
        <v>64243816</v>
      </c>
      <c r="O32" s="60">
        <v>108903368</v>
      </c>
      <c r="P32" s="60">
        <v>40166752</v>
      </c>
      <c r="Q32" s="60">
        <v>81892708</v>
      </c>
      <c r="R32" s="60">
        <v>81892708</v>
      </c>
      <c r="S32" s="60"/>
      <c r="T32" s="60"/>
      <c r="U32" s="60"/>
      <c r="V32" s="60"/>
      <c r="W32" s="60">
        <v>81892708</v>
      </c>
      <c r="X32" s="60">
        <v>195490618</v>
      </c>
      <c r="Y32" s="60">
        <v>-113597910</v>
      </c>
      <c r="Z32" s="140">
        <v>-58.11</v>
      </c>
      <c r="AA32" s="62">
        <v>260654157</v>
      </c>
    </row>
    <row r="33" spans="1:27" ht="12.75">
      <c r="A33" s="249" t="s">
        <v>165</v>
      </c>
      <c r="B33" s="182"/>
      <c r="C33" s="155"/>
      <c r="D33" s="155"/>
      <c r="E33" s="59">
        <v>11772689</v>
      </c>
      <c r="F33" s="60">
        <v>11772689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8829517</v>
      </c>
      <c r="Y33" s="60">
        <v>-8829517</v>
      </c>
      <c r="Z33" s="140">
        <v>-100</v>
      </c>
      <c r="AA33" s="62">
        <v>11772689</v>
      </c>
    </row>
    <row r="34" spans="1:27" ht="12.75">
      <c r="A34" s="250" t="s">
        <v>58</v>
      </c>
      <c r="B34" s="251"/>
      <c r="C34" s="168">
        <f aca="true" t="shared" si="3" ref="C34:Y34">SUM(C29:C33)</f>
        <v>195298137</v>
      </c>
      <c r="D34" s="168">
        <f>SUM(D29:D33)</f>
        <v>0</v>
      </c>
      <c r="E34" s="72">
        <f t="shared" si="3"/>
        <v>206224454</v>
      </c>
      <c r="F34" s="73">
        <f t="shared" si="3"/>
        <v>275086444</v>
      </c>
      <c r="G34" s="73">
        <f t="shared" si="3"/>
        <v>40070679</v>
      </c>
      <c r="H34" s="73">
        <f t="shared" si="3"/>
        <v>43826158</v>
      </c>
      <c r="I34" s="73">
        <f t="shared" si="3"/>
        <v>50782326</v>
      </c>
      <c r="J34" s="73">
        <f t="shared" si="3"/>
        <v>50782326</v>
      </c>
      <c r="K34" s="73">
        <f t="shared" si="3"/>
        <v>56639851</v>
      </c>
      <c r="L34" s="73">
        <f t="shared" si="3"/>
        <v>42772761</v>
      </c>
      <c r="M34" s="73">
        <f t="shared" si="3"/>
        <v>64375554</v>
      </c>
      <c r="N34" s="73">
        <f t="shared" si="3"/>
        <v>64375554</v>
      </c>
      <c r="O34" s="73">
        <f t="shared" si="3"/>
        <v>109043777</v>
      </c>
      <c r="P34" s="73">
        <f t="shared" si="3"/>
        <v>40321620</v>
      </c>
      <c r="Q34" s="73">
        <f t="shared" si="3"/>
        <v>82055962</v>
      </c>
      <c r="R34" s="73">
        <f t="shared" si="3"/>
        <v>82055962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82055962</v>
      </c>
      <c r="X34" s="73">
        <f t="shared" si="3"/>
        <v>206314833</v>
      </c>
      <c r="Y34" s="73">
        <f t="shared" si="3"/>
        <v>-124258871</v>
      </c>
      <c r="Z34" s="170">
        <f>+IF(X34&lt;&gt;0,+(Y34/X34)*100,0)</f>
        <v>-60.2277932193077</v>
      </c>
      <c r="AA34" s="74">
        <f>SUM(AA29:AA33)</f>
        <v>275086444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33136586</v>
      </c>
      <c r="D37" s="155"/>
      <c r="E37" s="59"/>
      <c r="F37" s="60">
        <v>36398420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27298815</v>
      </c>
      <c r="Y37" s="60">
        <v>-27298815</v>
      </c>
      <c r="Z37" s="140">
        <v>-100</v>
      </c>
      <c r="AA37" s="62">
        <v>36398420</v>
      </c>
    </row>
    <row r="38" spans="1:27" ht="12.75">
      <c r="A38" s="249" t="s">
        <v>165</v>
      </c>
      <c r="B38" s="182"/>
      <c r="C38" s="155">
        <v>36173302</v>
      </c>
      <c r="D38" s="155"/>
      <c r="E38" s="59">
        <v>74117365</v>
      </c>
      <c r="F38" s="60">
        <v>45311468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33983601</v>
      </c>
      <c r="Y38" s="60">
        <v>-33983601</v>
      </c>
      <c r="Z38" s="140">
        <v>-100</v>
      </c>
      <c r="AA38" s="62">
        <v>45311468</v>
      </c>
    </row>
    <row r="39" spans="1:27" ht="12.75">
      <c r="A39" s="250" t="s">
        <v>59</v>
      </c>
      <c r="B39" s="253"/>
      <c r="C39" s="168">
        <f aca="true" t="shared" si="4" ref="C39:Y39">SUM(C37:C38)</f>
        <v>69309888</v>
      </c>
      <c r="D39" s="168">
        <f>SUM(D37:D38)</f>
        <v>0</v>
      </c>
      <c r="E39" s="76">
        <f t="shared" si="4"/>
        <v>74117365</v>
      </c>
      <c r="F39" s="77">
        <f t="shared" si="4"/>
        <v>81709888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61282416</v>
      </c>
      <c r="Y39" s="77">
        <f t="shared" si="4"/>
        <v>-61282416</v>
      </c>
      <c r="Z39" s="212">
        <f>+IF(X39&lt;&gt;0,+(Y39/X39)*100,0)</f>
        <v>-100</v>
      </c>
      <c r="AA39" s="79">
        <f>SUM(AA37:AA38)</f>
        <v>81709888</v>
      </c>
    </row>
    <row r="40" spans="1:27" ht="12.75">
      <c r="A40" s="250" t="s">
        <v>167</v>
      </c>
      <c r="B40" s="251"/>
      <c r="C40" s="168">
        <f aca="true" t="shared" si="5" ref="C40:Y40">+C34+C39</f>
        <v>264608025</v>
      </c>
      <c r="D40" s="168">
        <f>+D34+D39</f>
        <v>0</v>
      </c>
      <c r="E40" s="72">
        <f t="shared" si="5"/>
        <v>280341819</v>
      </c>
      <c r="F40" s="73">
        <f t="shared" si="5"/>
        <v>356796332</v>
      </c>
      <c r="G40" s="73">
        <f t="shared" si="5"/>
        <v>40070679</v>
      </c>
      <c r="H40" s="73">
        <f t="shared" si="5"/>
        <v>43826158</v>
      </c>
      <c r="I40" s="73">
        <f t="shared" si="5"/>
        <v>50782326</v>
      </c>
      <c r="J40" s="73">
        <f t="shared" si="5"/>
        <v>50782326</v>
      </c>
      <c r="K40" s="73">
        <f t="shared" si="5"/>
        <v>56639851</v>
      </c>
      <c r="L40" s="73">
        <f t="shared" si="5"/>
        <v>42772761</v>
      </c>
      <c r="M40" s="73">
        <f t="shared" si="5"/>
        <v>64375554</v>
      </c>
      <c r="N40" s="73">
        <f t="shared" si="5"/>
        <v>64375554</v>
      </c>
      <c r="O40" s="73">
        <f t="shared" si="5"/>
        <v>109043777</v>
      </c>
      <c r="P40" s="73">
        <f t="shared" si="5"/>
        <v>40321620</v>
      </c>
      <c r="Q40" s="73">
        <f t="shared" si="5"/>
        <v>82055962</v>
      </c>
      <c r="R40" s="73">
        <f t="shared" si="5"/>
        <v>82055962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82055962</v>
      </c>
      <c r="X40" s="73">
        <f t="shared" si="5"/>
        <v>267597249</v>
      </c>
      <c r="Y40" s="73">
        <f t="shared" si="5"/>
        <v>-185541287</v>
      </c>
      <c r="Z40" s="170">
        <f>+IF(X40&lt;&gt;0,+(Y40/X40)*100,0)</f>
        <v>-69.33602183630819</v>
      </c>
      <c r="AA40" s="74">
        <f>+AA34+AA39</f>
        <v>356796332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376125297</v>
      </c>
      <c r="D42" s="257">
        <f>+D25-D40</f>
        <v>0</v>
      </c>
      <c r="E42" s="258">
        <f t="shared" si="6"/>
        <v>491165729</v>
      </c>
      <c r="F42" s="259">
        <f t="shared" si="6"/>
        <v>387800536</v>
      </c>
      <c r="G42" s="259">
        <f t="shared" si="6"/>
        <v>113304826</v>
      </c>
      <c r="H42" s="259">
        <f t="shared" si="6"/>
        <v>171733565</v>
      </c>
      <c r="I42" s="259">
        <f t="shared" si="6"/>
        <v>150680073</v>
      </c>
      <c r="J42" s="259">
        <f t="shared" si="6"/>
        <v>150680073</v>
      </c>
      <c r="K42" s="259">
        <f t="shared" si="6"/>
        <v>133463403</v>
      </c>
      <c r="L42" s="259">
        <f t="shared" si="6"/>
        <v>122746906</v>
      </c>
      <c r="M42" s="259">
        <f t="shared" si="6"/>
        <v>145656666</v>
      </c>
      <c r="N42" s="259">
        <f t="shared" si="6"/>
        <v>145656666</v>
      </c>
      <c r="O42" s="259">
        <f t="shared" si="6"/>
        <v>101991897</v>
      </c>
      <c r="P42" s="259">
        <f t="shared" si="6"/>
        <v>143078091</v>
      </c>
      <c r="Q42" s="259">
        <f t="shared" si="6"/>
        <v>119672573</v>
      </c>
      <c r="R42" s="259">
        <f t="shared" si="6"/>
        <v>119672573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119672573</v>
      </c>
      <c r="X42" s="259">
        <f t="shared" si="6"/>
        <v>290850403</v>
      </c>
      <c r="Y42" s="259">
        <f t="shared" si="6"/>
        <v>-171177830</v>
      </c>
      <c r="Z42" s="260">
        <f>+IF(X42&lt;&gt;0,+(Y42/X42)*100,0)</f>
        <v>-58.85425230096725</v>
      </c>
      <c r="AA42" s="261">
        <f>+AA25-AA40</f>
        <v>387800536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376125297</v>
      </c>
      <c r="D45" s="155"/>
      <c r="E45" s="59">
        <v>491165729</v>
      </c>
      <c r="F45" s="60">
        <v>387800536</v>
      </c>
      <c r="G45" s="60">
        <v>113304826</v>
      </c>
      <c r="H45" s="60">
        <v>171733566</v>
      </c>
      <c r="I45" s="60">
        <v>150680072</v>
      </c>
      <c r="J45" s="60">
        <v>150680072</v>
      </c>
      <c r="K45" s="60"/>
      <c r="L45" s="60">
        <v>122746906</v>
      </c>
      <c r="M45" s="60">
        <v>145656667</v>
      </c>
      <c r="N45" s="60">
        <v>145656667</v>
      </c>
      <c r="O45" s="60">
        <v>101991897</v>
      </c>
      <c r="P45" s="60">
        <v>143078091</v>
      </c>
      <c r="Q45" s="60">
        <v>119672573</v>
      </c>
      <c r="R45" s="60">
        <v>119672573</v>
      </c>
      <c r="S45" s="60"/>
      <c r="T45" s="60"/>
      <c r="U45" s="60"/>
      <c r="V45" s="60"/>
      <c r="W45" s="60">
        <v>119672573</v>
      </c>
      <c r="X45" s="60">
        <v>290850402</v>
      </c>
      <c r="Y45" s="60">
        <v>-171177829</v>
      </c>
      <c r="Z45" s="139">
        <v>-58.85</v>
      </c>
      <c r="AA45" s="62">
        <v>387800536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>
        <v>133463402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376125297</v>
      </c>
      <c r="D48" s="217">
        <f>SUM(D45:D47)</f>
        <v>0</v>
      </c>
      <c r="E48" s="264">
        <f t="shared" si="7"/>
        <v>491165729</v>
      </c>
      <c r="F48" s="219">
        <f t="shared" si="7"/>
        <v>387800536</v>
      </c>
      <c r="G48" s="219">
        <f t="shared" si="7"/>
        <v>113304826</v>
      </c>
      <c r="H48" s="219">
        <f t="shared" si="7"/>
        <v>171733566</v>
      </c>
      <c r="I48" s="219">
        <f t="shared" si="7"/>
        <v>150680072</v>
      </c>
      <c r="J48" s="219">
        <f t="shared" si="7"/>
        <v>150680072</v>
      </c>
      <c r="K48" s="219">
        <f t="shared" si="7"/>
        <v>133463402</v>
      </c>
      <c r="L48" s="219">
        <f t="shared" si="7"/>
        <v>122746906</v>
      </c>
      <c r="M48" s="219">
        <f t="shared" si="7"/>
        <v>145656667</v>
      </c>
      <c r="N48" s="219">
        <f t="shared" si="7"/>
        <v>145656667</v>
      </c>
      <c r="O48" s="219">
        <f t="shared" si="7"/>
        <v>101991897</v>
      </c>
      <c r="P48" s="219">
        <f t="shared" si="7"/>
        <v>143078091</v>
      </c>
      <c r="Q48" s="219">
        <f t="shared" si="7"/>
        <v>119672573</v>
      </c>
      <c r="R48" s="219">
        <f t="shared" si="7"/>
        <v>119672573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119672573</v>
      </c>
      <c r="X48" s="219">
        <f t="shared" si="7"/>
        <v>290850402</v>
      </c>
      <c r="Y48" s="219">
        <f t="shared" si="7"/>
        <v>-171177829</v>
      </c>
      <c r="Z48" s="265">
        <f>+IF(X48&lt;&gt;0,+(Y48/X48)*100,0)</f>
        <v>-58.8542521595002</v>
      </c>
      <c r="AA48" s="232">
        <f>SUM(AA45:AA47)</f>
        <v>387800536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36327184</v>
      </c>
      <c r="D6" s="155"/>
      <c r="E6" s="59">
        <v>37167036</v>
      </c>
      <c r="F6" s="60">
        <v>41380805</v>
      </c>
      <c r="G6" s="60">
        <v>451416</v>
      </c>
      <c r="H6" s="60">
        <v>10563874</v>
      </c>
      <c r="I6" s="60">
        <v>607754</v>
      </c>
      <c r="J6" s="60">
        <v>11623044</v>
      </c>
      <c r="K6" s="60">
        <v>5270920</v>
      </c>
      <c r="L6" s="60">
        <v>630220</v>
      </c>
      <c r="M6" s="60">
        <v>11095077</v>
      </c>
      <c r="N6" s="60">
        <v>16996217</v>
      </c>
      <c r="O6" s="60">
        <v>362478</v>
      </c>
      <c r="P6" s="60">
        <v>511398</v>
      </c>
      <c r="Q6" s="60">
        <v>15711867</v>
      </c>
      <c r="R6" s="60">
        <v>16585743</v>
      </c>
      <c r="S6" s="60"/>
      <c r="T6" s="60"/>
      <c r="U6" s="60"/>
      <c r="V6" s="60"/>
      <c r="W6" s="60">
        <v>45205004</v>
      </c>
      <c r="X6" s="60">
        <v>35000033</v>
      </c>
      <c r="Y6" s="60">
        <v>10204971</v>
      </c>
      <c r="Z6" s="140">
        <v>29.16</v>
      </c>
      <c r="AA6" s="62">
        <v>41380805</v>
      </c>
    </row>
    <row r="7" spans="1:27" ht="12.75">
      <c r="A7" s="249" t="s">
        <v>32</v>
      </c>
      <c r="B7" s="182"/>
      <c r="C7" s="155">
        <v>46476831</v>
      </c>
      <c r="D7" s="155"/>
      <c r="E7" s="59">
        <v>38254752</v>
      </c>
      <c r="F7" s="60">
        <v>40511783</v>
      </c>
      <c r="G7" s="60">
        <v>2412813</v>
      </c>
      <c r="H7" s="60">
        <v>7025038</v>
      </c>
      <c r="I7" s="60">
        <v>3469807</v>
      </c>
      <c r="J7" s="60">
        <v>12907658</v>
      </c>
      <c r="K7" s="60">
        <v>3955391</v>
      </c>
      <c r="L7" s="60">
        <v>4240225</v>
      </c>
      <c r="M7" s="60">
        <v>2331879</v>
      </c>
      <c r="N7" s="60">
        <v>10527495</v>
      </c>
      <c r="O7" s="60">
        <v>3456478</v>
      </c>
      <c r="P7" s="60">
        <v>7020584</v>
      </c>
      <c r="Q7" s="60">
        <v>2698098</v>
      </c>
      <c r="R7" s="60">
        <v>13175160</v>
      </c>
      <c r="S7" s="60"/>
      <c r="T7" s="60"/>
      <c r="U7" s="60"/>
      <c r="V7" s="60"/>
      <c r="W7" s="60">
        <v>36610313</v>
      </c>
      <c r="X7" s="60">
        <v>31973468</v>
      </c>
      <c r="Y7" s="60">
        <v>4636845</v>
      </c>
      <c r="Z7" s="140">
        <v>14.5</v>
      </c>
      <c r="AA7" s="62">
        <v>40511783</v>
      </c>
    </row>
    <row r="8" spans="1:27" ht="12.75">
      <c r="A8" s="249" t="s">
        <v>178</v>
      </c>
      <c r="B8" s="182"/>
      <c r="C8" s="155">
        <v>3573897</v>
      </c>
      <c r="D8" s="155"/>
      <c r="E8" s="59">
        <v>33494184</v>
      </c>
      <c r="F8" s="60">
        <v>18912155</v>
      </c>
      <c r="G8" s="60">
        <v>9167274</v>
      </c>
      <c r="H8" s="60">
        <v>13687950</v>
      </c>
      <c r="I8" s="60">
        <v>12569732</v>
      </c>
      <c r="J8" s="60">
        <v>35424956</v>
      </c>
      <c r="K8" s="60">
        <v>14662515</v>
      </c>
      <c r="L8" s="60">
        <v>3205292</v>
      </c>
      <c r="M8" s="60">
        <v>10655761</v>
      </c>
      <c r="N8" s="60">
        <v>28523568</v>
      </c>
      <c r="O8" s="60">
        <v>1626274</v>
      </c>
      <c r="P8" s="60">
        <v>6631741</v>
      </c>
      <c r="Q8" s="60">
        <v>8361861</v>
      </c>
      <c r="R8" s="60">
        <v>16619876</v>
      </c>
      <c r="S8" s="60"/>
      <c r="T8" s="60"/>
      <c r="U8" s="60"/>
      <c r="V8" s="60"/>
      <c r="W8" s="60">
        <v>80568400</v>
      </c>
      <c r="X8" s="60">
        <v>36923963</v>
      </c>
      <c r="Y8" s="60">
        <v>43644437</v>
      </c>
      <c r="Z8" s="140">
        <v>118.2</v>
      </c>
      <c r="AA8" s="62">
        <v>18912155</v>
      </c>
    </row>
    <row r="9" spans="1:27" ht="12.75">
      <c r="A9" s="249" t="s">
        <v>179</v>
      </c>
      <c r="B9" s="182"/>
      <c r="C9" s="155">
        <v>153375070</v>
      </c>
      <c r="D9" s="155"/>
      <c r="E9" s="59">
        <v>173261700</v>
      </c>
      <c r="F9" s="60">
        <v>190881856</v>
      </c>
      <c r="G9" s="60">
        <v>69563000</v>
      </c>
      <c r="H9" s="60">
        <v>416000</v>
      </c>
      <c r="I9" s="60">
        <v>1522000</v>
      </c>
      <c r="J9" s="60">
        <v>71501000</v>
      </c>
      <c r="K9" s="60">
        <v>1500000</v>
      </c>
      <c r="L9" s="60"/>
      <c r="M9" s="60">
        <v>49253000</v>
      </c>
      <c r="N9" s="60">
        <v>50753000</v>
      </c>
      <c r="O9" s="60"/>
      <c r="P9" s="60">
        <v>6092754</v>
      </c>
      <c r="Q9" s="60">
        <v>38913000</v>
      </c>
      <c r="R9" s="60">
        <v>45005754</v>
      </c>
      <c r="S9" s="60"/>
      <c r="T9" s="60"/>
      <c r="U9" s="60"/>
      <c r="V9" s="60"/>
      <c r="W9" s="60">
        <v>167259754</v>
      </c>
      <c r="X9" s="60">
        <v>156567928</v>
      </c>
      <c r="Y9" s="60">
        <v>10691826</v>
      </c>
      <c r="Z9" s="140">
        <v>6.83</v>
      </c>
      <c r="AA9" s="62">
        <v>190881856</v>
      </c>
    </row>
    <row r="10" spans="1:27" ht="12.75">
      <c r="A10" s="249" t="s">
        <v>180</v>
      </c>
      <c r="B10" s="182"/>
      <c r="C10" s="155">
        <v>37970550</v>
      </c>
      <c r="D10" s="155"/>
      <c r="E10" s="59">
        <v>45389301</v>
      </c>
      <c r="F10" s="60">
        <v>47633150</v>
      </c>
      <c r="G10" s="60">
        <v>13528000</v>
      </c>
      <c r="H10" s="60"/>
      <c r="I10" s="60"/>
      <c r="J10" s="60">
        <v>13528000</v>
      </c>
      <c r="K10" s="60"/>
      <c r="L10" s="60"/>
      <c r="M10" s="60"/>
      <c r="N10" s="60"/>
      <c r="O10" s="60">
        <v>16198000</v>
      </c>
      <c r="P10" s="60"/>
      <c r="Q10" s="60">
        <v>15151000</v>
      </c>
      <c r="R10" s="60">
        <v>31349000</v>
      </c>
      <c r="S10" s="60"/>
      <c r="T10" s="60"/>
      <c r="U10" s="60"/>
      <c r="V10" s="60"/>
      <c r="W10" s="60">
        <v>44877000</v>
      </c>
      <c r="X10" s="60">
        <v>29726000</v>
      </c>
      <c r="Y10" s="60">
        <v>15151000</v>
      </c>
      <c r="Z10" s="140">
        <v>50.97</v>
      </c>
      <c r="AA10" s="62">
        <v>47633150</v>
      </c>
    </row>
    <row r="11" spans="1:27" ht="12.75">
      <c r="A11" s="249" t="s">
        <v>181</v>
      </c>
      <c r="B11" s="182"/>
      <c r="C11" s="155">
        <v>2638839</v>
      </c>
      <c r="D11" s="155"/>
      <c r="E11" s="59">
        <v>16000008</v>
      </c>
      <c r="F11" s="60">
        <v>4599995</v>
      </c>
      <c r="G11" s="60">
        <v>2357760</v>
      </c>
      <c r="H11" s="60">
        <v>1148</v>
      </c>
      <c r="I11" s="60">
        <v>413</v>
      </c>
      <c r="J11" s="60">
        <v>2359321</v>
      </c>
      <c r="K11" s="60">
        <v>1200</v>
      </c>
      <c r="L11" s="60">
        <v>1222</v>
      </c>
      <c r="M11" s="60"/>
      <c r="N11" s="60">
        <v>2422</v>
      </c>
      <c r="O11" s="60">
        <v>1522</v>
      </c>
      <c r="P11" s="60">
        <v>984</v>
      </c>
      <c r="Q11" s="60">
        <v>1063</v>
      </c>
      <c r="R11" s="60">
        <v>3569</v>
      </c>
      <c r="S11" s="60"/>
      <c r="T11" s="60"/>
      <c r="U11" s="60"/>
      <c r="V11" s="60"/>
      <c r="W11" s="60">
        <v>2365312</v>
      </c>
      <c r="X11" s="60">
        <v>3480869</v>
      </c>
      <c r="Y11" s="60">
        <v>-1115557</v>
      </c>
      <c r="Z11" s="140">
        <v>-32.05</v>
      </c>
      <c r="AA11" s="62">
        <v>4599995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-202684690</v>
      </c>
      <c r="D14" s="155"/>
      <c r="E14" s="59">
        <v>-274075368</v>
      </c>
      <c r="F14" s="60">
        <v>-334119256</v>
      </c>
      <c r="G14" s="60">
        <v>-16081042</v>
      </c>
      <c r="H14" s="60">
        <v>-23087366</v>
      </c>
      <c r="I14" s="60">
        <v>-30184611</v>
      </c>
      <c r="J14" s="60">
        <v>-69353019</v>
      </c>
      <c r="K14" s="60">
        <v>-26309347</v>
      </c>
      <c r="L14" s="60">
        <v>-21144075</v>
      </c>
      <c r="M14" s="60">
        <v>-34239788</v>
      </c>
      <c r="N14" s="60">
        <v>-81693210</v>
      </c>
      <c r="O14" s="60">
        <v>-27093916</v>
      </c>
      <c r="P14" s="60">
        <v>-56763032</v>
      </c>
      <c r="Q14" s="60">
        <v>-30325796</v>
      </c>
      <c r="R14" s="60">
        <v>-114182744</v>
      </c>
      <c r="S14" s="60"/>
      <c r="T14" s="60"/>
      <c r="U14" s="60"/>
      <c r="V14" s="60"/>
      <c r="W14" s="60">
        <v>-265228973</v>
      </c>
      <c r="X14" s="60">
        <v>-242582743</v>
      </c>
      <c r="Y14" s="60">
        <v>-22646230</v>
      </c>
      <c r="Z14" s="140">
        <v>9.34</v>
      </c>
      <c r="AA14" s="62">
        <v>-334119256</v>
      </c>
    </row>
    <row r="15" spans="1:27" ht="12.75">
      <c r="A15" s="249" t="s">
        <v>40</v>
      </c>
      <c r="B15" s="182"/>
      <c r="C15" s="155">
        <v>-10765165</v>
      </c>
      <c r="D15" s="155"/>
      <c r="E15" s="59">
        <v>-2649996</v>
      </c>
      <c r="F15" s="60">
        <v>-2650002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-1325001</v>
      </c>
      <c r="Y15" s="60">
        <v>1325001</v>
      </c>
      <c r="Z15" s="140">
        <v>-100</v>
      </c>
      <c r="AA15" s="62">
        <v>-2650002</v>
      </c>
    </row>
    <row r="16" spans="1:27" ht="12.75">
      <c r="A16" s="249" t="s">
        <v>42</v>
      </c>
      <c r="B16" s="182"/>
      <c r="C16" s="155">
        <v>-8787339</v>
      </c>
      <c r="D16" s="155"/>
      <c r="E16" s="59">
        <v>-21200000</v>
      </c>
      <c r="F16" s="60">
        <v>-12999999</v>
      </c>
      <c r="G16" s="60">
        <v>-1070711</v>
      </c>
      <c r="H16" s="60">
        <v>-575473</v>
      </c>
      <c r="I16" s="60">
        <v>-402665</v>
      </c>
      <c r="J16" s="60">
        <v>-2048849</v>
      </c>
      <c r="K16" s="60">
        <v>-30370</v>
      </c>
      <c r="L16" s="60">
        <v>-455626</v>
      </c>
      <c r="M16" s="60">
        <v>-1072670</v>
      </c>
      <c r="N16" s="60">
        <v>-1558666</v>
      </c>
      <c r="O16" s="60">
        <v>-1858577</v>
      </c>
      <c r="P16" s="60">
        <v>-654900</v>
      </c>
      <c r="Q16" s="60">
        <v>-1442313</v>
      </c>
      <c r="R16" s="60">
        <v>-3955790</v>
      </c>
      <c r="S16" s="60"/>
      <c r="T16" s="60"/>
      <c r="U16" s="60"/>
      <c r="V16" s="60"/>
      <c r="W16" s="60">
        <v>-7563305</v>
      </c>
      <c r="X16" s="60">
        <v>-8303757</v>
      </c>
      <c r="Y16" s="60">
        <v>740452</v>
      </c>
      <c r="Z16" s="140">
        <v>-8.92</v>
      </c>
      <c r="AA16" s="62">
        <v>-12999999</v>
      </c>
    </row>
    <row r="17" spans="1:27" ht="12.75">
      <c r="A17" s="250" t="s">
        <v>185</v>
      </c>
      <c r="B17" s="251"/>
      <c r="C17" s="168">
        <f aca="true" t="shared" si="0" ref="C17:Y17">SUM(C6:C16)</f>
        <v>58125177</v>
      </c>
      <c r="D17" s="168">
        <f t="shared" si="0"/>
        <v>0</v>
      </c>
      <c r="E17" s="72">
        <f t="shared" si="0"/>
        <v>45641617</v>
      </c>
      <c r="F17" s="73">
        <f t="shared" si="0"/>
        <v>-5849513</v>
      </c>
      <c r="G17" s="73">
        <f t="shared" si="0"/>
        <v>80328510</v>
      </c>
      <c r="H17" s="73">
        <f t="shared" si="0"/>
        <v>8031171</v>
      </c>
      <c r="I17" s="73">
        <f t="shared" si="0"/>
        <v>-12417570</v>
      </c>
      <c r="J17" s="73">
        <f t="shared" si="0"/>
        <v>75942111</v>
      </c>
      <c r="K17" s="73">
        <f t="shared" si="0"/>
        <v>-949691</v>
      </c>
      <c r="L17" s="73">
        <f t="shared" si="0"/>
        <v>-13522742</v>
      </c>
      <c r="M17" s="73">
        <f t="shared" si="0"/>
        <v>38023259</v>
      </c>
      <c r="N17" s="73">
        <f t="shared" si="0"/>
        <v>23550826</v>
      </c>
      <c r="O17" s="73">
        <f t="shared" si="0"/>
        <v>-7307741</v>
      </c>
      <c r="P17" s="73">
        <f t="shared" si="0"/>
        <v>-37160471</v>
      </c>
      <c r="Q17" s="73">
        <f t="shared" si="0"/>
        <v>49068780</v>
      </c>
      <c r="R17" s="73">
        <f t="shared" si="0"/>
        <v>4600568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104093505</v>
      </c>
      <c r="X17" s="73">
        <f t="shared" si="0"/>
        <v>41460760</v>
      </c>
      <c r="Y17" s="73">
        <f t="shared" si="0"/>
        <v>62632745</v>
      </c>
      <c r="Z17" s="170">
        <f>+IF(X17&lt;&gt;0,+(Y17/X17)*100,0)</f>
        <v>151.06511554539765</v>
      </c>
      <c r="AA17" s="74">
        <f>SUM(AA6:AA16)</f>
        <v>-5849513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-42135624</v>
      </c>
      <c r="D26" s="155"/>
      <c r="E26" s="59">
        <v>-45389301</v>
      </c>
      <c r="F26" s="60">
        <v>-47883149</v>
      </c>
      <c r="G26" s="60">
        <v>-746254</v>
      </c>
      <c r="H26" s="60">
        <v>-3388255</v>
      </c>
      <c r="I26" s="60">
        <v>-6582784</v>
      </c>
      <c r="J26" s="60">
        <v>-10717293</v>
      </c>
      <c r="K26" s="60">
        <v>-13544214</v>
      </c>
      <c r="L26" s="60">
        <v>-157367</v>
      </c>
      <c r="M26" s="60">
        <v>-8162888</v>
      </c>
      <c r="N26" s="60">
        <v>-21864469</v>
      </c>
      <c r="O26" s="60">
        <v>-336721</v>
      </c>
      <c r="P26" s="60">
        <v>-9408928</v>
      </c>
      <c r="Q26" s="60">
        <v>-2099565</v>
      </c>
      <c r="R26" s="60">
        <v>-11845214</v>
      </c>
      <c r="S26" s="60"/>
      <c r="T26" s="60"/>
      <c r="U26" s="60"/>
      <c r="V26" s="60"/>
      <c r="W26" s="60">
        <v>-44426976</v>
      </c>
      <c r="X26" s="60">
        <v>-43449226</v>
      </c>
      <c r="Y26" s="60">
        <v>-977750</v>
      </c>
      <c r="Z26" s="140">
        <v>2.25</v>
      </c>
      <c r="AA26" s="62">
        <v>-47883149</v>
      </c>
    </row>
    <row r="27" spans="1:27" ht="12.75">
      <c r="A27" s="250" t="s">
        <v>192</v>
      </c>
      <c r="B27" s="251"/>
      <c r="C27" s="168">
        <f aca="true" t="shared" si="1" ref="C27:Y27">SUM(C21:C26)</f>
        <v>-42135624</v>
      </c>
      <c r="D27" s="168">
        <f>SUM(D21:D26)</f>
        <v>0</v>
      </c>
      <c r="E27" s="72">
        <f t="shared" si="1"/>
        <v>-45389301</v>
      </c>
      <c r="F27" s="73">
        <f t="shared" si="1"/>
        <v>-47883149</v>
      </c>
      <c r="G27" s="73">
        <f t="shared" si="1"/>
        <v>-746254</v>
      </c>
      <c r="H27" s="73">
        <f t="shared" si="1"/>
        <v>-3388255</v>
      </c>
      <c r="I27" s="73">
        <f t="shared" si="1"/>
        <v>-6582784</v>
      </c>
      <c r="J27" s="73">
        <f t="shared" si="1"/>
        <v>-10717293</v>
      </c>
      <c r="K27" s="73">
        <f t="shared" si="1"/>
        <v>-13544214</v>
      </c>
      <c r="L27" s="73">
        <f t="shared" si="1"/>
        <v>-157367</v>
      </c>
      <c r="M27" s="73">
        <f t="shared" si="1"/>
        <v>-8162888</v>
      </c>
      <c r="N27" s="73">
        <f t="shared" si="1"/>
        <v>-21864469</v>
      </c>
      <c r="O27" s="73">
        <f t="shared" si="1"/>
        <v>-336721</v>
      </c>
      <c r="P27" s="73">
        <f t="shared" si="1"/>
        <v>-9408928</v>
      </c>
      <c r="Q27" s="73">
        <f t="shared" si="1"/>
        <v>-2099565</v>
      </c>
      <c r="R27" s="73">
        <f t="shared" si="1"/>
        <v>-11845214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-44426976</v>
      </c>
      <c r="X27" s="73">
        <f t="shared" si="1"/>
        <v>-43449226</v>
      </c>
      <c r="Y27" s="73">
        <f t="shared" si="1"/>
        <v>-977750</v>
      </c>
      <c r="Z27" s="170">
        <f>+IF(X27&lt;&gt;0,+(Y27/X27)*100,0)</f>
        <v>2.250327773387724</v>
      </c>
      <c r="AA27" s="74">
        <f>SUM(AA21:AA26)</f>
        <v>-47883149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123026</v>
      </c>
      <c r="D33" s="155"/>
      <c r="E33" s="59"/>
      <c r="F33" s="60">
        <v>-150000</v>
      </c>
      <c r="G33" s="60"/>
      <c r="H33" s="159">
        <v>11628</v>
      </c>
      <c r="I33" s="159"/>
      <c r="J33" s="159">
        <v>11628</v>
      </c>
      <c r="K33" s="60">
        <v>26989</v>
      </c>
      <c r="L33" s="60"/>
      <c r="M33" s="60"/>
      <c r="N33" s="60">
        <v>26989</v>
      </c>
      <c r="O33" s="159">
        <v>8671</v>
      </c>
      <c r="P33" s="159">
        <v>14459</v>
      </c>
      <c r="Q33" s="159"/>
      <c r="R33" s="60">
        <v>23130</v>
      </c>
      <c r="S33" s="60"/>
      <c r="T33" s="60"/>
      <c r="U33" s="60"/>
      <c r="V33" s="159"/>
      <c r="W33" s="159">
        <v>61747</v>
      </c>
      <c r="X33" s="159">
        <v>-11628</v>
      </c>
      <c r="Y33" s="60">
        <v>73375</v>
      </c>
      <c r="Z33" s="140">
        <v>-631.02</v>
      </c>
      <c r="AA33" s="62">
        <v>-150000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-6548848</v>
      </c>
      <c r="D35" s="155"/>
      <c r="E35" s="59">
        <v>-1200000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-6425822</v>
      </c>
      <c r="D36" s="168">
        <f>SUM(D31:D35)</f>
        <v>0</v>
      </c>
      <c r="E36" s="72">
        <f t="shared" si="2"/>
        <v>-1200000</v>
      </c>
      <c r="F36" s="73">
        <f t="shared" si="2"/>
        <v>-150000</v>
      </c>
      <c r="G36" s="73">
        <f t="shared" si="2"/>
        <v>0</v>
      </c>
      <c r="H36" s="73">
        <f t="shared" si="2"/>
        <v>11628</v>
      </c>
      <c r="I36" s="73">
        <f t="shared" si="2"/>
        <v>0</v>
      </c>
      <c r="J36" s="73">
        <f t="shared" si="2"/>
        <v>11628</v>
      </c>
      <c r="K36" s="73">
        <f t="shared" si="2"/>
        <v>26989</v>
      </c>
      <c r="L36" s="73">
        <f t="shared" si="2"/>
        <v>0</v>
      </c>
      <c r="M36" s="73">
        <f t="shared" si="2"/>
        <v>0</v>
      </c>
      <c r="N36" s="73">
        <f t="shared" si="2"/>
        <v>26989</v>
      </c>
      <c r="O36" s="73">
        <f t="shared" si="2"/>
        <v>8671</v>
      </c>
      <c r="P36" s="73">
        <f t="shared" si="2"/>
        <v>14459</v>
      </c>
      <c r="Q36" s="73">
        <f t="shared" si="2"/>
        <v>0</v>
      </c>
      <c r="R36" s="73">
        <f t="shared" si="2"/>
        <v>23130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61747</v>
      </c>
      <c r="X36" s="73">
        <f t="shared" si="2"/>
        <v>-11628</v>
      </c>
      <c r="Y36" s="73">
        <f t="shared" si="2"/>
        <v>73375</v>
      </c>
      <c r="Z36" s="170">
        <f>+IF(X36&lt;&gt;0,+(Y36/X36)*100,0)</f>
        <v>-631.0199518403853</v>
      </c>
      <c r="AA36" s="74">
        <f>SUM(AA31:AA35)</f>
        <v>-150000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9563731</v>
      </c>
      <c r="D38" s="153">
        <f>+D17+D27+D36</f>
        <v>0</v>
      </c>
      <c r="E38" s="99">
        <f t="shared" si="3"/>
        <v>-947684</v>
      </c>
      <c r="F38" s="100">
        <f t="shared" si="3"/>
        <v>-53882662</v>
      </c>
      <c r="G38" s="100">
        <f t="shared" si="3"/>
        <v>79582256</v>
      </c>
      <c r="H38" s="100">
        <f t="shared" si="3"/>
        <v>4654544</v>
      </c>
      <c r="I38" s="100">
        <f t="shared" si="3"/>
        <v>-19000354</v>
      </c>
      <c r="J38" s="100">
        <f t="shared" si="3"/>
        <v>65236446</v>
      </c>
      <c r="K38" s="100">
        <f t="shared" si="3"/>
        <v>-14466916</v>
      </c>
      <c r="L38" s="100">
        <f t="shared" si="3"/>
        <v>-13680109</v>
      </c>
      <c r="M38" s="100">
        <f t="shared" si="3"/>
        <v>29860371</v>
      </c>
      <c r="N38" s="100">
        <f t="shared" si="3"/>
        <v>1713346</v>
      </c>
      <c r="O38" s="100">
        <f t="shared" si="3"/>
        <v>-7635791</v>
      </c>
      <c r="P38" s="100">
        <f t="shared" si="3"/>
        <v>-46554940</v>
      </c>
      <c r="Q38" s="100">
        <f t="shared" si="3"/>
        <v>46969215</v>
      </c>
      <c r="R38" s="100">
        <f t="shared" si="3"/>
        <v>-7221516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59728276</v>
      </c>
      <c r="X38" s="100">
        <f t="shared" si="3"/>
        <v>-2000094</v>
      </c>
      <c r="Y38" s="100">
        <f t="shared" si="3"/>
        <v>61728370</v>
      </c>
      <c r="Z38" s="137">
        <f>+IF(X38&lt;&gt;0,+(Y38/X38)*100,0)</f>
        <v>-3086.273445148078</v>
      </c>
      <c r="AA38" s="102">
        <f>+AA17+AA27+AA36</f>
        <v>-53882662</v>
      </c>
    </row>
    <row r="39" spans="1:27" ht="12.75">
      <c r="A39" s="249" t="s">
        <v>200</v>
      </c>
      <c r="B39" s="182"/>
      <c r="C39" s="153">
        <v>9993922</v>
      </c>
      <c r="D39" s="153"/>
      <c r="E39" s="99">
        <v>2100000</v>
      </c>
      <c r="F39" s="100">
        <v>19557653</v>
      </c>
      <c r="G39" s="100">
        <v>11932829</v>
      </c>
      <c r="H39" s="100">
        <v>91515085</v>
      </c>
      <c r="I39" s="100">
        <v>96169629</v>
      </c>
      <c r="J39" s="100">
        <v>11932829</v>
      </c>
      <c r="K39" s="100">
        <v>77169275</v>
      </c>
      <c r="L39" s="100">
        <v>62702359</v>
      </c>
      <c r="M39" s="100">
        <v>49022250</v>
      </c>
      <c r="N39" s="100">
        <v>77169275</v>
      </c>
      <c r="O39" s="100">
        <v>78882621</v>
      </c>
      <c r="P39" s="100">
        <v>71246830</v>
      </c>
      <c r="Q39" s="100">
        <v>24691890</v>
      </c>
      <c r="R39" s="100">
        <v>78882621</v>
      </c>
      <c r="S39" s="100"/>
      <c r="T39" s="100"/>
      <c r="U39" s="100"/>
      <c r="V39" s="100"/>
      <c r="W39" s="100">
        <v>11932829</v>
      </c>
      <c r="X39" s="100">
        <v>19557653</v>
      </c>
      <c r="Y39" s="100">
        <v>-7624824</v>
      </c>
      <c r="Z39" s="137">
        <v>-38.99</v>
      </c>
      <c r="AA39" s="102">
        <v>19557653</v>
      </c>
    </row>
    <row r="40" spans="1:27" ht="12.75">
      <c r="A40" s="269" t="s">
        <v>201</v>
      </c>
      <c r="B40" s="256"/>
      <c r="C40" s="257">
        <v>19557653</v>
      </c>
      <c r="D40" s="257"/>
      <c r="E40" s="258">
        <v>1152316</v>
      </c>
      <c r="F40" s="259">
        <v>-34325010</v>
      </c>
      <c r="G40" s="259">
        <v>91515085</v>
      </c>
      <c r="H40" s="259">
        <v>96169629</v>
      </c>
      <c r="I40" s="259">
        <v>77169275</v>
      </c>
      <c r="J40" s="259">
        <v>77169275</v>
      </c>
      <c r="K40" s="259">
        <v>62702359</v>
      </c>
      <c r="L40" s="259">
        <v>49022250</v>
      </c>
      <c r="M40" s="259">
        <v>78882621</v>
      </c>
      <c r="N40" s="259">
        <v>78882621</v>
      </c>
      <c r="O40" s="259">
        <v>71246830</v>
      </c>
      <c r="P40" s="259">
        <v>24691890</v>
      </c>
      <c r="Q40" s="259">
        <v>71661105</v>
      </c>
      <c r="R40" s="259">
        <v>71661105</v>
      </c>
      <c r="S40" s="259"/>
      <c r="T40" s="259"/>
      <c r="U40" s="259"/>
      <c r="V40" s="259"/>
      <c r="W40" s="259">
        <v>71661105</v>
      </c>
      <c r="X40" s="259">
        <v>17557558</v>
      </c>
      <c r="Y40" s="259">
        <v>54103547</v>
      </c>
      <c r="Z40" s="260">
        <v>308.15</v>
      </c>
      <c r="AA40" s="261">
        <v>-34325010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43396349</v>
      </c>
      <c r="D5" s="200">
        <f t="shared" si="0"/>
        <v>0</v>
      </c>
      <c r="E5" s="106">
        <f t="shared" si="0"/>
        <v>45389300</v>
      </c>
      <c r="F5" s="106">
        <f t="shared" si="0"/>
        <v>47883150</v>
      </c>
      <c r="G5" s="106">
        <f t="shared" si="0"/>
        <v>725190</v>
      </c>
      <c r="H5" s="106">
        <f t="shared" si="0"/>
        <v>3109127</v>
      </c>
      <c r="I5" s="106">
        <f t="shared" si="0"/>
        <v>6219803</v>
      </c>
      <c r="J5" s="106">
        <f t="shared" si="0"/>
        <v>10054120</v>
      </c>
      <c r="K5" s="106">
        <f t="shared" si="0"/>
        <v>13090521</v>
      </c>
      <c r="L5" s="106">
        <f t="shared" si="0"/>
        <v>157367</v>
      </c>
      <c r="M5" s="106">
        <f t="shared" si="0"/>
        <v>8030205</v>
      </c>
      <c r="N5" s="106">
        <f t="shared" si="0"/>
        <v>21278093</v>
      </c>
      <c r="O5" s="106">
        <f t="shared" si="0"/>
        <v>334210</v>
      </c>
      <c r="P5" s="106">
        <f t="shared" si="0"/>
        <v>9408927</v>
      </c>
      <c r="Q5" s="106">
        <f t="shared" si="0"/>
        <v>2099565</v>
      </c>
      <c r="R5" s="106">
        <f t="shared" si="0"/>
        <v>11842702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43174915</v>
      </c>
      <c r="X5" s="106">
        <f t="shared" si="0"/>
        <v>35912363</v>
      </c>
      <c r="Y5" s="106">
        <f t="shared" si="0"/>
        <v>7262552</v>
      </c>
      <c r="Z5" s="201">
        <f>+IF(X5&lt;&gt;0,+(Y5/X5)*100,0)</f>
        <v>20.22298560526357</v>
      </c>
      <c r="AA5" s="199">
        <f>SUM(AA11:AA18)</f>
        <v>47883150</v>
      </c>
    </row>
    <row r="6" spans="1:27" ht="12.75">
      <c r="A6" s="291" t="s">
        <v>205</v>
      </c>
      <c r="B6" s="142"/>
      <c r="C6" s="62">
        <v>29461675</v>
      </c>
      <c r="D6" s="156"/>
      <c r="E6" s="60">
        <v>20529300</v>
      </c>
      <c r="F6" s="60">
        <v>24267173</v>
      </c>
      <c r="G6" s="60">
        <v>497225</v>
      </c>
      <c r="H6" s="60">
        <v>2869646</v>
      </c>
      <c r="I6" s="60">
        <v>5514612</v>
      </c>
      <c r="J6" s="60">
        <v>8881483</v>
      </c>
      <c r="K6" s="60">
        <v>12111800</v>
      </c>
      <c r="L6" s="60">
        <v>78435</v>
      </c>
      <c r="M6" s="60">
        <v>4879618</v>
      </c>
      <c r="N6" s="60">
        <v>17069853</v>
      </c>
      <c r="O6" s="60">
        <v>36031</v>
      </c>
      <c r="P6" s="60">
        <v>5081686</v>
      </c>
      <c r="Q6" s="60">
        <v>846149</v>
      </c>
      <c r="R6" s="60">
        <v>5963866</v>
      </c>
      <c r="S6" s="60"/>
      <c r="T6" s="60"/>
      <c r="U6" s="60"/>
      <c r="V6" s="60"/>
      <c r="W6" s="60">
        <v>31915202</v>
      </c>
      <c r="X6" s="60">
        <v>18200380</v>
      </c>
      <c r="Y6" s="60">
        <v>13714822</v>
      </c>
      <c r="Z6" s="140">
        <v>75.35</v>
      </c>
      <c r="AA6" s="155">
        <v>24267173</v>
      </c>
    </row>
    <row r="7" spans="1:27" ht="12.75">
      <c r="A7" s="291" t="s">
        <v>206</v>
      </c>
      <c r="B7" s="142"/>
      <c r="C7" s="62">
        <v>2983178</v>
      </c>
      <c r="D7" s="156"/>
      <c r="E7" s="60">
        <v>2000000</v>
      </c>
      <c r="F7" s="60">
        <v>800000</v>
      </c>
      <c r="G7" s="60"/>
      <c r="H7" s="60">
        <v>98200</v>
      </c>
      <c r="I7" s="60"/>
      <c r="J7" s="60">
        <v>98200</v>
      </c>
      <c r="K7" s="60">
        <v>195957</v>
      </c>
      <c r="L7" s="60"/>
      <c r="M7" s="60"/>
      <c r="N7" s="60">
        <v>195957</v>
      </c>
      <c r="O7" s="60"/>
      <c r="P7" s="60"/>
      <c r="Q7" s="60"/>
      <c r="R7" s="60"/>
      <c r="S7" s="60"/>
      <c r="T7" s="60"/>
      <c r="U7" s="60"/>
      <c r="V7" s="60"/>
      <c r="W7" s="60">
        <v>294157</v>
      </c>
      <c r="X7" s="60">
        <v>600000</v>
      </c>
      <c r="Y7" s="60">
        <v>-305843</v>
      </c>
      <c r="Z7" s="140">
        <v>-50.97</v>
      </c>
      <c r="AA7" s="155">
        <v>800000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1260725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33705578</v>
      </c>
      <c r="D11" s="294">
        <f t="shared" si="1"/>
        <v>0</v>
      </c>
      <c r="E11" s="295">
        <f t="shared" si="1"/>
        <v>22529300</v>
      </c>
      <c r="F11" s="295">
        <f t="shared" si="1"/>
        <v>25067173</v>
      </c>
      <c r="G11" s="295">
        <f t="shared" si="1"/>
        <v>497225</v>
      </c>
      <c r="H11" s="295">
        <f t="shared" si="1"/>
        <v>2967846</v>
      </c>
      <c r="I11" s="295">
        <f t="shared" si="1"/>
        <v>5514612</v>
      </c>
      <c r="J11" s="295">
        <f t="shared" si="1"/>
        <v>8979683</v>
      </c>
      <c r="K11" s="295">
        <f t="shared" si="1"/>
        <v>12307757</v>
      </c>
      <c r="L11" s="295">
        <f t="shared" si="1"/>
        <v>78435</v>
      </c>
      <c r="M11" s="295">
        <f t="shared" si="1"/>
        <v>4879618</v>
      </c>
      <c r="N11" s="295">
        <f t="shared" si="1"/>
        <v>17265810</v>
      </c>
      <c r="O11" s="295">
        <f t="shared" si="1"/>
        <v>36031</v>
      </c>
      <c r="P11" s="295">
        <f t="shared" si="1"/>
        <v>5081686</v>
      </c>
      <c r="Q11" s="295">
        <f t="shared" si="1"/>
        <v>846149</v>
      </c>
      <c r="R11" s="295">
        <f t="shared" si="1"/>
        <v>5963866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32209359</v>
      </c>
      <c r="X11" s="295">
        <f t="shared" si="1"/>
        <v>18800380</v>
      </c>
      <c r="Y11" s="295">
        <f t="shared" si="1"/>
        <v>13408979</v>
      </c>
      <c r="Z11" s="296">
        <f>+IF(X11&lt;&gt;0,+(Y11/X11)*100,0)</f>
        <v>71.32291474959548</v>
      </c>
      <c r="AA11" s="297">
        <f>SUM(AA6:AA10)</f>
        <v>25067173</v>
      </c>
    </row>
    <row r="12" spans="1:27" ht="12.75">
      <c r="A12" s="298" t="s">
        <v>211</v>
      </c>
      <c r="B12" s="136"/>
      <c r="C12" s="62">
        <v>5385755</v>
      </c>
      <c r="D12" s="156"/>
      <c r="E12" s="60">
        <v>20360000</v>
      </c>
      <c r="F12" s="60">
        <v>21036977</v>
      </c>
      <c r="G12" s="60">
        <v>227965</v>
      </c>
      <c r="H12" s="60">
        <v>141281</v>
      </c>
      <c r="I12" s="60">
        <v>187293</v>
      </c>
      <c r="J12" s="60">
        <v>556539</v>
      </c>
      <c r="K12" s="60">
        <v>186766</v>
      </c>
      <c r="L12" s="60">
        <v>78932</v>
      </c>
      <c r="M12" s="60">
        <v>2848812</v>
      </c>
      <c r="N12" s="60">
        <v>3114510</v>
      </c>
      <c r="O12" s="60">
        <v>122826</v>
      </c>
      <c r="P12" s="60">
        <v>4327241</v>
      </c>
      <c r="Q12" s="60">
        <v>1241136</v>
      </c>
      <c r="R12" s="60">
        <v>5691203</v>
      </c>
      <c r="S12" s="60"/>
      <c r="T12" s="60"/>
      <c r="U12" s="60"/>
      <c r="V12" s="60"/>
      <c r="W12" s="60">
        <v>9362252</v>
      </c>
      <c r="X12" s="60">
        <v>15777733</v>
      </c>
      <c r="Y12" s="60">
        <v>-6415481</v>
      </c>
      <c r="Z12" s="140">
        <v>-40.66</v>
      </c>
      <c r="AA12" s="155">
        <v>21036977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4305016</v>
      </c>
      <c r="D15" s="156"/>
      <c r="E15" s="60">
        <v>2500000</v>
      </c>
      <c r="F15" s="60">
        <v>1779000</v>
      </c>
      <c r="G15" s="60"/>
      <c r="H15" s="60"/>
      <c r="I15" s="60">
        <v>517898</v>
      </c>
      <c r="J15" s="60">
        <v>517898</v>
      </c>
      <c r="K15" s="60">
        <v>595998</v>
      </c>
      <c r="L15" s="60"/>
      <c r="M15" s="60">
        <v>301775</v>
      </c>
      <c r="N15" s="60">
        <v>897773</v>
      </c>
      <c r="O15" s="60">
        <v>175353</v>
      </c>
      <c r="P15" s="60"/>
      <c r="Q15" s="60">
        <v>12280</v>
      </c>
      <c r="R15" s="60">
        <v>187633</v>
      </c>
      <c r="S15" s="60"/>
      <c r="T15" s="60"/>
      <c r="U15" s="60"/>
      <c r="V15" s="60"/>
      <c r="W15" s="60">
        <v>1603304</v>
      </c>
      <c r="X15" s="60">
        <v>1334250</v>
      </c>
      <c r="Y15" s="60">
        <v>269054</v>
      </c>
      <c r="Z15" s="140">
        <v>20.17</v>
      </c>
      <c r="AA15" s="155">
        <v>1779000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2512</v>
      </c>
      <c r="P20" s="100">
        <f t="shared" si="2"/>
        <v>0</v>
      </c>
      <c r="Q20" s="100">
        <f t="shared" si="2"/>
        <v>0</v>
      </c>
      <c r="R20" s="100">
        <f t="shared" si="2"/>
        <v>2512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2512</v>
      </c>
      <c r="X20" s="100">
        <f t="shared" si="2"/>
        <v>0</v>
      </c>
      <c r="Y20" s="100">
        <f t="shared" si="2"/>
        <v>2512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>
        <v>2512</v>
      </c>
      <c r="P30" s="60"/>
      <c r="Q30" s="60"/>
      <c r="R30" s="60">
        <v>2512</v>
      </c>
      <c r="S30" s="60"/>
      <c r="T30" s="60"/>
      <c r="U30" s="60"/>
      <c r="V30" s="60"/>
      <c r="W30" s="60">
        <v>2512</v>
      </c>
      <c r="X30" s="60"/>
      <c r="Y30" s="60">
        <v>2512</v>
      </c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29461675</v>
      </c>
      <c r="D36" s="156">
        <f t="shared" si="4"/>
        <v>0</v>
      </c>
      <c r="E36" s="60">
        <f t="shared" si="4"/>
        <v>20529300</v>
      </c>
      <c r="F36" s="60">
        <f t="shared" si="4"/>
        <v>24267173</v>
      </c>
      <c r="G36" s="60">
        <f t="shared" si="4"/>
        <v>497225</v>
      </c>
      <c r="H36" s="60">
        <f t="shared" si="4"/>
        <v>2869646</v>
      </c>
      <c r="I36" s="60">
        <f t="shared" si="4"/>
        <v>5514612</v>
      </c>
      <c r="J36" s="60">
        <f t="shared" si="4"/>
        <v>8881483</v>
      </c>
      <c r="K36" s="60">
        <f t="shared" si="4"/>
        <v>12111800</v>
      </c>
      <c r="L36" s="60">
        <f t="shared" si="4"/>
        <v>78435</v>
      </c>
      <c r="M36" s="60">
        <f t="shared" si="4"/>
        <v>4879618</v>
      </c>
      <c r="N36" s="60">
        <f t="shared" si="4"/>
        <v>17069853</v>
      </c>
      <c r="O36" s="60">
        <f t="shared" si="4"/>
        <v>36031</v>
      </c>
      <c r="P36" s="60">
        <f t="shared" si="4"/>
        <v>5081686</v>
      </c>
      <c r="Q36" s="60">
        <f t="shared" si="4"/>
        <v>846149</v>
      </c>
      <c r="R36" s="60">
        <f t="shared" si="4"/>
        <v>5963866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31915202</v>
      </c>
      <c r="X36" s="60">
        <f t="shared" si="4"/>
        <v>18200380</v>
      </c>
      <c r="Y36" s="60">
        <f t="shared" si="4"/>
        <v>13714822</v>
      </c>
      <c r="Z36" s="140">
        <f aca="true" t="shared" si="5" ref="Z36:Z49">+IF(X36&lt;&gt;0,+(Y36/X36)*100,0)</f>
        <v>75.35459149754016</v>
      </c>
      <c r="AA36" s="155">
        <f>AA6+AA21</f>
        <v>24267173</v>
      </c>
    </row>
    <row r="37" spans="1:27" ht="12.75">
      <c r="A37" s="291" t="s">
        <v>206</v>
      </c>
      <c r="B37" s="142"/>
      <c r="C37" s="62">
        <f t="shared" si="4"/>
        <v>2983178</v>
      </c>
      <c r="D37" s="156">
        <f t="shared" si="4"/>
        <v>0</v>
      </c>
      <c r="E37" s="60">
        <f t="shared" si="4"/>
        <v>2000000</v>
      </c>
      <c r="F37" s="60">
        <f t="shared" si="4"/>
        <v>800000</v>
      </c>
      <c r="G37" s="60">
        <f t="shared" si="4"/>
        <v>0</v>
      </c>
      <c r="H37" s="60">
        <f t="shared" si="4"/>
        <v>98200</v>
      </c>
      <c r="I37" s="60">
        <f t="shared" si="4"/>
        <v>0</v>
      </c>
      <c r="J37" s="60">
        <f t="shared" si="4"/>
        <v>98200</v>
      </c>
      <c r="K37" s="60">
        <f t="shared" si="4"/>
        <v>195957</v>
      </c>
      <c r="L37" s="60">
        <f t="shared" si="4"/>
        <v>0</v>
      </c>
      <c r="M37" s="60">
        <f t="shared" si="4"/>
        <v>0</v>
      </c>
      <c r="N37" s="60">
        <f t="shared" si="4"/>
        <v>195957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294157</v>
      </c>
      <c r="X37" s="60">
        <f t="shared" si="4"/>
        <v>600000</v>
      </c>
      <c r="Y37" s="60">
        <f t="shared" si="4"/>
        <v>-305843</v>
      </c>
      <c r="Z37" s="140">
        <f t="shared" si="5"/>
        <v>-50.97383333333333</v>
      </c>
      <c r="AA37" s="155">
        <f>AA7+AA22</f>
        <v>800000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1260725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33705578</v>
      </c>
      <c r="D41" s="294">
        <f t="shared" si="6"/>
        <v>0</v>
      </c>
      <c r="E41" s="295">
        <f t="shared" si="6"/>
        <v>22529300</v>
      </c>
      <c r="F41" s="295">
        <f t="shared" si="6"/>
        <v>25067173</v>
      </c>
      <c r="G41" s="295">
        <f t="shared" si="6"/>
        <v>497225</v>
      </c>
      <c r="H41" s="295">
        <f t="shared" si="6"/>
        <v>2967846</v>
      </c>
      <c r="I41" s="295">
        <f t="shared" si="6"/>
        <v>5514612</v>
      </c>
      <c r="J41" s="295">
        <f t="shared" si="6"/>
        <v>8979683</v>
      </c>
      <c r="K41" s="295">
        <f t="shared" si="6"/>
        <v>12307757</v>
      </c>
      <c r="L41" s="295">
        <f t="shared" si="6"/>
        <v>78435</v>
      </c>
      <c r="M41" s="295">
        <f t="shared" si="6"/>
        <v>4879618</v>
      </c>
      <c r="N41" s="295">
        <f t="shared" si="6"/>
        <v>17265810</v>
      </c>
      <c r="O41" s="295">
        <f t="shared" si="6"/>
        <v>36031</v>
      </c>
      <c r="P41" s="295">
        <f t="shared" si="6"/>
        <v>5081686</v>
      </c>
      <c r="Q41" s="295">
        <f t="shared" si="6"/>
        <v>846149</v>
      </c>
      <c r="R41" s="295">
        <f t="shared" si="6"/>
        <v>5963866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32209359</v>
      </c>
      <c r="X41" s="295">
        <f t="shared" si="6"/>
        <v>18800380</v>
      </c>
      <c r="Y41" s="295">
        <f t="shared" si="6"/>
        <v>13408979</v>
      </c>
      <c r="Z41" s="296">
        <f t="shared" si="5"/>
        <v>71.32291474959548</v>
      </c>
      <c r="AA41" s="297">
        <f>SUM(AA36:AA40)</f>
        <v>25067173</v>
      </c>
    </row>
    <row r="42" spans="1:27" ht="12.75">
      <c r="A42" s="298" t="s">
        <v>211</v>
      </c>
      <c r="B42" s="136"/>
      <c r="C42" s="95">
        <f aca="true" t="shared" si="7" ref="C42:Y48">C12+C27</f>
        <v>5385755</v>
      </c>
      <c r="D42" s="129">
        <f t="shared" si="7"/>
        <v>0</v>
      </c>
      <c r="E42" s="54">
        <f t="shared" si="7"/>
        <v>20360000</v>
      </c>
      <c r="F42" s="54">
        <f t="shared" si="7"/>
        <v>21036977</v>
      </c>
      <c r="G42" s="54">
        <f t="shared" si="7"/>
        <v>227965</v>
      </c>
      <c r="H42" s="54">
        <f t="shared" si="7"/>
        <v>141281</v>
      </c>
      <c r="I42" s="54">
        <f t="shared" si="7"/>
        <v>187293</v>
      </c>
      <c r="J42" s="54">
        <f t="shared" si="7"/>
        <v>556539</v>
      </c>
      <c r="K42" s="54">
        <f t="shared" si="7"/>
        <v>186766</v>
      </c>
      <c r="L42" s="54">
        <f t="shared" si="7"/>
        <v>78932</v>
      </c>
      <c r="M42" s="54">
        <f t="shared" si="7"/>
        <v>2848812</v>
      </c>
      <c r="N42" s="54">
        <f t="shared" si="7"/>
        <v>3114510</v>
      </c>
      <c r="O42" s="54">
        <f t="shared" si="7"/>
        <v>122826</v>
      </c>
      <c r="P42" s="54">
        <f t="shared" si="7"/>
        <v>4327241</v>
      </c>
      <c r="Q42" s="54">
        <f t="shared" si="7"/>
        <v>1241136</v>
      </c>
      <c r="R42" s="54">
        <f t="shared" si="7"/>
        <v>5691203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9362252</v>
      </c>
      <c r="X42" s="54">
        <f t="shared" si="7"/>
        <v>15777733</v>
      </c>
      <c r="Y42" s="54">
        <f t="shared" si="7"/>
        <v>-6415481</v>
      </c>
      <c r="Z42" s="184">
        <f t="shared" si="5"/>
        <v>-40.661614694582546</v>
      </c>
      <c r="AA42" s="130">
        <f aca="true" t="shared" si="8" ref="AA42:AA48">AA12+AA27</f>
        <v>21036977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4305016</v>
      </c>
      <c r="D45" s="129">
        <f t="shared" si="7"/>
        <v>0</v>
      </c>
      <c r="E45" s="54">
        <f t="shared" si="7"/>
        <v>2500000</v>
      </c>
      <c r="F45" s="54">
        <f t="shared" si="7"/>
        <v>1779000</v>
      </c>
      <c r="G45" s="54">
        <f t="shared" si="7"/>
        <v>0</v>
      </c>
      <c r="H45" s="54">
        <f t="shared" si="7"/>
        <v>0</v>
      </c>
      <c r="I45" s="54">
        <f t="shared" si="7"/>
        <v>517898</v>
      </c>
      <c r="J45" s="54">
        <f t="shared" si="7"/>
        <v>517898</v>
      </c>
      <c r="K45" s="54">
        <f t="shared" si="7"/>
        <v>595998</v>
      </c>
      <c r="L45" s="54">
        <f t="shared" si="7"/>
        <v>0</v>
      </c>
      <c r="M45" s="54">
        <f t="shared" si="7"/>
        <v>301775</v>
      </c>
      <c r="N45" s="54">
        <f t="shared" si="7"/>
        <v>897773</v>
      </c>
      <c r="O45" s="54">
        <f t="shared" si="7"/>
        <v>177865</v>
      </c>
      <c r="P45" s="54">
        <f t="shared" si="7"/>
        <v>0</v>
      </c>
      <c r="Q45" s="54">
        <f t="shared" si="7"/>
        <v>12280</v>
      </c>
      <c r="R45" s="54">
        <f t="shared" si="7"/>
        <v>190145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1605816</v>
      </c>
      <c r="X45" s="54">
        <f t="shared" si="7"/>
        <v>1334250</v>
      </c>
      <c r="Y45" s="54">
        <f t="shared" si="7"/>
        <v>271566</v>
      </c>
      <c r="Z45" s="184">
        <f t="shared" si="5"/>
        <v>20.35345699831366</v>
      </c>
      <c r="AA45" s="130">
        <f t="shared" si="8"/>
        <v>1779000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43396349</v>
      </c>
      <c r="D49" s="218">
        <f t="shared" si="9"/>
        <v>0</v>
      </c>
      <c r="E49" s="220">
        <f t="shared" si="9"/>
        <v>45389300</v>
      </c>
      <c r="F49" s="220">
        <f t="shared" si="9"/>
        <v>47883150</v>
      </c>
      <c r="G49" s="220">
        <f t="shared" si="9"/>
        <v>725190</v>
      </c>
      <c r="H49" s="220">
        <f t="shared" si="9"/>
        <v>3109127</v>
      </c>
      <c r="I49" s="220">
        <f t="shared" si="9"/>
        <v>6219803</v>
      </c>
      <c r="J49" s="220">
        <f t="shared" si="9"/>
        <v>10054120</v>
      </c>
      <c r="K49" s="220">
        <f t="shared" si="9"/>
        <v>13090521</v>
      </c>
      <c r="L49" s="220">
        <f t="shared" si="9"/>
        <v>157367</v>
      </c>
      <c r="M49" s="220">
        <f t="shared" si="9"/>
        <v>8030205</v>
      </c>
      <c r="N49" s="220">
        <f t="shared" si="9"/>
        <v>21278093</v>
      </c>
      <c r="O49" s="220">
        <f t="shared" si="9"/>
        <v>336722</v>
      </c>
      <c r="P49" s="220">
        <f t="shared" si="9"/>
        <v>9408927</v>
      </c>
      <c r="Q49" s="220">
        <f t="shared" si="9"/>
        <v>2099565</v>
      </c>
      <c r="R49" s="220">
        <f t="shared" si="9"/>
        <v>11845214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43177427</v>
      </c>
      <c r="X49" s="220">
        <f t="shared" si="9"/>
        <v>35912363</v>
      </c>
      <c r="Y49" s="220">
        <f t="shared" si="9"/>
        <v>7265064</v>
      </c>
      <c r="Z49" s="221">
        <f t="shared" si="5"/>
        <v>20.229980410924227</v>
      </c>
      <c r="AA49" s="222">
        <f>SUM(AA41:AA48)</f>
        <v>47883150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2000000</v>
      </c>
      <c r="F51" s="54">
        <f t="shared" si="10"/>
        <v>0</v>
      </c>
      <c r="G51" s="54">
        <f t="shared" si="10"/>
        <v>21064</v>
      </c>
      <c r="H51" s="54">
        <f t="shared" si="10"/>
        <v>279128</v>
      </c>
      <c r="I51" s="54">
        <f t="shared" si="10"/>
        <v>362980</v>
      </c>
      <c r="J51" s="54">
        <f t="shared" si="10"/>
        <v>663172</v>
      </c>
      <c r="K51" s="54">
        <f t="shared" si="10"/>
        <v>453693</v>
      </c>
      <c r="L51" s="54">
        <f t="shared" si="10"/>
        <v>236077</v>
      </c>
      <c r="M51" s="54">
        <f t="shared" si="10"/>
        <v>132682</v>
      </c>
      <c r="N51" s="54">
        <f t="shared" si="10"/>
        <v>822452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1485624</v>
      </c>
      <c r="X51" s="54">
        <f t="shared" si="10"/>
        <v>0</v>
      </c>
      <c r="Y51" s="54">
        <f t="shared" si="10"/>
        <v>1485624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1500000</v>
      </c>
      <c r="F53" s="60"/>
      <c r="G53" s="60">
        <v>21064</v>
      </c>
      <c r="H53" s="60">
        <v>237290</v>
      </c>
      <c r="I53" s="60">
        <v>183003</v>
      </c>
      <c r="J53" s="60">
        <v>441357</v>
      </c>
      <c r="K53" s="60">
        <v>273511</v>
      </c>
      <c r="L53" s="60">
        <v>221486</v>
      </c>
      <c r="M53" s="60">
        <v>109130</v>
      </c>
      <c r="N53" s="60">
        <v>604127</v>
      </c>
      <c r="O53" s="60"/>
      <c r="P53" s="60"/>
      <c r="Q53" s="60"/>
      <c r="R53" s="60"/>
      <c r="S53" s="60"/>
      <c r="T53" s="60"/>
      <c r="U53" s="60"/>
      <c r="V53" s="60"/>
      <c r="W53" s="60">
        <v>1045484</v>
      </c>
      <c r="X53" s="60"/>
      <c r="Y53" s="60">
        <v>1045484</v>
      </c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1500000</v>
      </c>
      <c r="F57" s="295">
        <f t="shared" si="11"/>
        <v>0</v>
      </c>
      <c r="G57" s="295">
        <f t="shared" si="11"/>
        <v>21064</v>
      </c>
      <c r="H57" s="295">
        <f t="shared" si="11"/>
        <v>237290</v>
      </c>
      <c r="I57" s="295">
        <f t="shared" si="11"/>
        <v>183003</v>
      </c>
      <c r="J57" s="295">
        <f t="shared" si="11"/>
        <v>441357</v>
      </c>
      <c r="K57" s="295">
        <f t="shared" si="11"/>
        <v>273511</v>
      </c>
      <c r="L57" s="295">
        <f t="shared" si="11"/>
        <v>221486</v>
      </c>
      <c r="M57" s="295">
        <f t="shared" si="11"/>
        <v>109130</v>
      </c>
      <c r="N57" s="295">
        <f t="shared" si="11"/>
        <v>604127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1045484</v>
      </c>
      <c r="X57" s="295">
        <f t="shared" si="11"/>
        <v>0</v>
      </c>
      <c r="Y57" s="295">
        <f t="shared" si="11"/>
        <v>1045484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250000</v>
      </c>
      <c r="F58" s="60"/>
      <c r="G58" s="60"/>
      <c r="H58" s="60"/>
      <c r="I58" s="60">
        <v>179977</v>
      </c>
      <c r="J58" s="60">
        <v>179977</v>
      </c>
      <c r="K58" s="60">
        <v>180182</v>
      </c>
      <c r="L58" s="60">
        <v>14591</v>
      </c>
      <c r="M58" s="60"/>
      <c r="N58" s="60">
        <v>194773</v>
      </c>
      <c r="O58" s="60"/>
      <c r="P58" s="60"/>
      <c r="Q58" s="60"/>
      <c r="R58" s="60"/>
      <c r="S58" s="60"/>
      <c r="T58" s="60"/>
      <c r="U58" s="60"/>
      <c r="V58" s="60"/>
      <c r="W58" s="60">
        <v>374750</v>
      </c>
      <c r="X58" s="60"/>
      <c r="Y58" s="60">
        <v>374750</v>
      </c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>
        <v>250000</v>
      </c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>
        <v>41838</v>
      </c>
      <c r="I61" s="60"/>
      <c r="J61" s="60">
        <v>41838</v>
      </c>
      <c r="K61" s="60"/>
      <c r="L61" s="60"/>
      <c r="M61" s="60">
        <v>23552</v>
      </c>
      <c r="N61" s="60">
        <v>23552</v>
      </c>
      <c r="O61" s="60"/>
      <c r="P61" s="60"/>
      <c r="Q61" s="60"/>
      <c r="R61" s="60"/>
      <c r="S61" s="60"/>
      <c r="T61" s="60"/>
      <c r="U61" s="60"/>
      <c r="V61" s="60"/>
      <c r="W61" s="60">
        <v>65390</v>
      </c>
      <c r="X61" s="60"/>
      <c r="Y61" s="60">
        <v>65390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5170000</v>
      </c>
      <c r="F68" s="60"/>
      <c r="G68" s="60">
        <v>52211</v>
      </c>
      <c r="H68" s="60">
        <v>572255</v>
      </c>
      <c r="I68" s="60">
        <v>355712</v>
      </c>
      <c r="J68" s="60">
        <v>980178</v>
      </c>
      <c r="K68" s="60">
        <v>239614</v>
      </c>
      <c r="L68" s="60">
        <v>228350</v>
      </c>
      <c r="M68" s="60">
        <v>397073</v>
      </c>
      <c r="N68" s="60">
        <v>865037</v>
      </c>
      <c r="O68" s="60">
        <v>243528</v>
      </c>
      <c r="P68" s="60">
        <v>728528</v>
      </c>
      <c r="Q68" s="60">
        <v>356392</v>
      </c>
      <c r="R68" s="60">
        <v>1328448</v>
      </c>
      <c r="S68" s="60"/>
      <c r="T68" s="60"/>
      <c r="U68" s="60"/>
      <c r="V68" s="60"/>
      <c r="W68" s="60">
        <v>3173663</v>
      </c>
      <c r="X68" s="60"/>
      <c r="Y68" s="60">
        <v>3173663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5170000</v>
      </c>
      <c r="F69" s="220">
        <f t="shared" si="12"/>
        <v>0</v>
      </c>
      <c r="G69" s="220">
        <f t="shared" si="12"/>
        <v>52211</v>
      </c>
      <c r="H69" s="220">
        <f t="shared" si="12"/>
        <v>572255</v>
      </c>
      <c r="I69" s="220">
        <f t="shared" si="12"/>
        <v>355712</v>
      </c>
      <c r="J69" s="220">
        <f t="shared" si="12"/>
        <v>980178</v>
      </c>
      <c r="K69" s="220">
        <f t="shared" si="12"/>
        <v>239614</v>
      </c>
      <c r="L69" s="220">
        <f t="shared" si="12"/>
        <v>228350</v>
      </c>
      <c r="M69" s="220">
        <f t="shared" si="12"/>
        <v>397073</v>
      </c>
      <c r="N69" s="220">
        <f t="shared" si="12"/>
        <v>865037</v>
      </c>
      <c r="O69" s="220">
        <f t="shared" si="12"/>
        <v>243528</v>
      </c>
      <c r="P69" s="220">
        <f t="shared" si="12"/>
        <v>728528</v>
      </c>
      <c r="Q69" s="220">
        <f t="shared" si="12"/>
        <v>356392</v>
      </c>
      <c r="R69" s="220">
        <f t="shared" si="12"/>
        <v>1328448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3173663</v>
      </c>
      <c r="X69" s="220">
        <f t="shared" si="12"/>
        <v>0</v>
      </c>
      <c r="Y69" s="220">
        <f t="shared" si="12"/>
        <v>3173663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33705578</v>
      </c>
      <c r="D5" s="357">
        <f t="shared" si="0"/>
        <v>0</v>
      </c>
      <c r="E5" s="356">
        <f t="shared" si="0"/>
        <v>22529300</v>
      </c>
      <c r="F5" s="358">
        <f t="shared" si="0"/>
        <v>25067173</v>
      </c>
      <c r="G5" s="358">
        <f t="shared" si="0"/>
        <v>497225</v>
      </c>
      <c r="H5" s="356">
        <f t="shared" si="0"/>
        <v>2967846</v>
      </c>
      <c r="I5" s="356">
        <f t="shared" si="0"/>
        <v>5514612</v>
      </c>
      <c r="J5" s="358">
        <f t="shared" si="0"/>
        <v>8979683</v>
      </c>
      <c r="K5" s="358">
        <f t="shared" si="0"/>
        <v>12307757</v>
      </c>
      <c r="L5" s="356">
        <f t="shared" si="0"/>
        <v>78435</v>
      </c>
      <c r="M5" s="356">
        <f t="shared" si="0"/>
        <v>4879618</v>
      </c>
      <c r="N5" s="358">
        <f t="shared" si="0"/>
        <v>17265810</v>
      </c>
      <c r="O5" s="358">
        <f t="shared" si="0"/>
        <v>36031</v>
      </c>
      <c r="P5" s="356">
        <f t="shared" si="0"/>
        <v>5081686</v>
      </c>
      <c r="Q5" s="356">
        <f t="shared" si="0"/>
        <v>846149</v>
      </c>
      <c r="R5" s="358">
        <f t="shared" si="0"/>
        <v>5963866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32209359</v>
      </c>
      <c r="X5" s="356">
        <f t="shared" si="0"/>
        <v>18800380</v>
      </c>
      <c r="Y5" s="358">
        <f t="shared" si="0"/>
        <v>13408979</v>
      </c>
      <c r="Z5" s="359">
        <f>+IF(X5&lt;&gt;0,+(Y5/X5)*100,0)</f>
        <v>71.32291474959548</v>
      </c>
      <c r="AA5" s="360">
        <f>+AA6+AA8+AA11+AA13+AA15</f>
        <v>25067173</v>
      </c>
    </row>
    <row r="6" spans="1:27" ht="12.75">
      <c r="A6" s="361" t="s">
        <v>205</v>
      </c>
      <c r="B6" s="142"/>
      <c r="C6" s="60">
        <f>+C7</f>
        <v>29461675</v>
      </c>
      <c r="D6" s="340">
        <f aca="true" t="shared" si="1" ref="D6:AA6">+D7</f>
        <v>0</v>
      </c>
      <c r="E6" s="60">
        <f t="shared" si="1"/>
        <v>20529300</v>
      </c>
      <c r="F6" s="59">
        <f t="shared" si="1"/>
        <v>24267173</v>
      </c>
      <c r="G6" s="59">
        <f t="shared" si="1"/>
        <v>497225</v>
      </c>
      <c r="H6" s="60">
        <f t="shared" si="1"/>
        <v>2869646</v>
      </c>
      <c r="I6" s="60">
        <f t="shared" si="1"/>
        <v>5514612</v>
      </c>
      <c r="J6" s="59">
        <f t="shared" si="1"/>
        <v>8881483</v>
      </c>
      <c r="K6" s="59">
        <f t="shared" si="1"/>
        <v>12111800</v>
      </c>
      <c r="L6" s="60">
        <f t="shared" si="1"/>
        <v>78435</v>
      </c>
      <c r="M6" s="60">
        <f t="shared" si="1"/>
        <v>4879618</v>
      </c>
      <c r="N6" s="59">
        <f t="shared" si="1"/>
        <v>17069853</v>
      </c>
      <c r="O6" s="59">
        <f t="shared" si="1"/>
        <v>36031</v>
      </c>
      <c r="P6" s="60">
        <f t="shared" si="1"/>
        <v>5081686</v>
      </c>
      <c r="Q6" s="60">
        <f t="shared" si="1"/>
        <v>846149</v>
      </c>
      <c r="R6" s="59">
        <f t="shared" si="1"/>
        <v>5963866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31915202</v>
      </c>
      <c r="X6" s="60">
        <f t="shared" si="1"/>
        <v>18200380</v>
      </c>
      <c r="Y6" s="59">
        <f t="shared" si="1"/>
        <v>13714822</v>
      </c>
      <c r="Z6" s="61">
        <f>+IF(X6&lt;&gt;0,+(Y6/X6)*100,0)</f>
        <v>75.35459149754016</v>
      </c>
      <c r="AA6" s="62">
        <f t="shared" si="1"/>
        <v>24267173</v>
      </c>
    </row>
    <row r="7" spans="1:27" ht="12.75">
      <c r="A7" s="291" t="s">
        <v>229</v>
      </c>
      <c r="B7" s="142"/>
      <c r="C7" s="60">
        <v>29461675</v>
      </c>
      <c r="D7" s="340"/>
      <c r="E7" s="60">
        <v>20529300</v>
      </c>
      <c r="F7" s="59">
        <v>24267173</v>
      </c>
      <c r="G7" s="59">
        <v>497225</v>
      </c>
      <c r="H7" s="60">
        <v>2869646</v>
      </c>
      <c r="I7" s="60">
        <v>5514612</v>
      </c>
      <c r="J7" s="59">
        <v>8881483</v>
      </c>
      <c r="K7" s="59">
        <v>12111800</v>
      </c>
      <c r="L7" s="60">
        <v>78435</v>
      </c>
      <c r="M7" s="60">
        <v>4879618</v>
      </c>
      <c r="N7" s="59">
        <v>17069853</v>
      </c>
      <c r="O7" s="59">
        <v>36031</v>
      </c>
      <c r="P7" s="60">
        <v>5081686</v>
      </c>
      <c r="Q7" s="60">
        <v>846149</v>
      </c>
      <c r="R7" s="59">
        <v>5963866</v>
      </c>
      <c r="S7" s="59"/>
      <c r="T7" s="60"/>
      <c r="U7" s="60"/>
      <c r="V7" s="59"/>
      <c r="W7" s="59">
        <v>31915202</v>
      </c>
      <c r="X7" s="60">
        <v>18200380</v>
      </c>
      <c r="Y7" s="59">
        <v>13714822</v>
      </c>
      <c r="Z7" s="61">
        <v>75.35</v>
      </c>
      <c r="AA7" s="62">
        <v>24267173</v>
      </c>
    </row>
    <row r="8" spans="1:27" ht="12.75">
      <c r="A8" s="361" t="s">
        <v>206</v>
      </c>
      <c r="B8" s="142"/>
      <c r="C8" s="60">
        <f aca="true" t="shared" si="2" ref="C8:Y8">SUM(C9:C10)</f>
        <v>2983178</v>
      </c>
      <c r="D8" s="340">
        <f t="shared" si="2"/>
        <v>0</v>
      </c>
      <c r="E8" s="60">
        <f t="shared" si="2"/>
        <v>2000000</v>
      </c>
      <c r="F8" s="59">
        <f t="shared" si="2"/>
        <v>800000</v>
      </c>
      <c r="G8" s="59">
        <f t="shared" si="2"/>
        <v>0</v>
      </c>
      <c r="H8" s="60">
        <f t="shared" si="2"/>
        <v>98200</v>
      </c>
      <c r="I8" s="60">
        <f t="shared" si="2"/>
        <v>0</v>
      </c>
      <c r="J8" s="59">
        <f t="shared" si="2"/>
        <v>98200</v>
      </c>
      <c r="K8" s="59">
        <f t="shared" si="2"/>
        <v>195957</v>
      </c>
      <c r="L8" s="60">
        <f t="shared" si="2"/>
        <v>0</v>
      </c>
      <c r="M8" s="60">
        <f t="shared" si="2"/>
        <v>0</v>
      </c>
      <c r="N8" s="59">
        <f t="shared" si="2"/>
        <v>195957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294157</v>
      </c>
      <c r="X8" s="60">
        <f t="shared" si="2"/>
        <v>600000</v>
      </c>
      <c r="Y8" s="59">
        <f t="shared" si="2"/>
        <v>-305843</v>
      </c>
      <c r="Z8" s="61">
        <f>+IF(X8&lt;&gt;0,+(Y8/X8)*100,0)</f>
        <v>-50.97383333333333</v>
      </c>
      <c r="AA8" s="62">
        <f>SUM(AA9:AA10)</f>
        <v>800000</v>
      </c>
    </row>
    <row r="9" spans="1:27" ht="12.75">
      <c r="A9" s="291" t="s">
        <v>230</v>
      </c>
      <c r="B9" s="142"/>
      <c r="C9" s="60">
        <v>2983178</v>
      </c>
      <c r="D9" s="340"/>
      <c r="E9" s="60">
        <v>1000000</v>
      </c>
      <c r="F9" s="59">
        <v>800000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600000</v>
      </c>
      <c r="Y9" s="59">
        <v>-600000</v>
      </c>
      <c r="Z9" s="61">
        <v>-100</v>
      </c>
      <c r="AA9" s="62">
        <v>800000</v>
      </c>
    </row>
    <row r="10" spans="1:27" ht="12.75">
      <c r="A10" s="291" t="s">
        <v>231</v>
      </c>
      <c r="B10" s="142"/>
      <c r="C10" s="60"/>
      <c r="D10" s="340"/>
      <c r="E10" s="60">
        <v>1000000</v>
      </c>
      <c r="F10" s="59"/>
      <c r="G10" s="59"/>
      <c r="H10" s="60">
        <v>98200</v>
      </c>
      <c r="I10" s="60"/>
      <c r="J10" s="59">
        <v>98200</v>
      </c>
      <c r="K10" s="59">
        <v>195957</v>
      </c>
      <c r="L10" s="60"/>
      <c r="M10" s="60"/>
      <c r="N10" s="59">
        <v>195957</v>
      </c>
      <c r="O10" s="59"/>
      <c r="P10" s="60"/>
      <c r="Q10" s="60"/>
      <c r="R10" s="59"/>
      <c r="S10" s="59"/>
      <c r="T10" s="60"/>
      <c r="U10" s="60"/>
      <c r="V10" s="59"/>
      <c r="W10" s="59">
        <v>294157</v>
      </c>
      <c r="X10" s="60"/>
      <c r="Y10" s="59">
        <v>294157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1260725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>
        <v>1260725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5385755</v>
      </c>
      <c r="D22" s="344">
        <f t="shared" si="6"/>
        <v>0</v>
      </c>
      <c r="E22" s="343">
        <f t="shared" si="6"/>
        <v>20360000</v>
      </c>
      <c r="F22" s="345">
        <f t="shared" si="6"/>
        <v>21036977</v>
      </c>
      <c r="G22" s="345">
        <f t="shared" si="6"/>
        <v>227965</v>
      </c>
      <c r="H22" s="343">
        <f t="shared" si="6"/>
        <v>141281</v>
      </c>
      <c r="I22" s="343">
        <f t="shared" si="6"/>
        <v>187293</v>
      </c>
      <c r="J22" s="345">
        <f t="shared" si="6"/>
        <v>556539</v>
      </c>
      <c r="K22" s="345">
        <f t="shared" si="6"/>
        <v>186766</v>
      </c>
      <c r="L22" s="343">
        <f t="shared" si="6"/>
        <v>78932</v>
      </c>
      <c r="M22" s="343">
        <f t="shared" si="6"/>
        <v>2848812</v>
      </c>
      <c r="N22" s="345">
        <f t="shared" si="6"/>
        <v>3114510</v>
      </c>
      <c r="O22" s="345">
        <f t="shared" si="6"/>
        <v>122826</v>
      </c>
      <c r="P22" s="343">
        <f t="shared" si="6"/>
        <v>4327241</v>
      </c>
      <c r="Q22" s="343">
        <f t="shared" si="6"/>
        <v>1241136</v>
      </c>
      <c r="R22" s="345">
        <f t="shared" si="6"/>
        <v>5691203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9362252</v>
      </c>
      <c r="X22" s="343">
        <f t="shared" si="6"/>
        <v>15777734</v>
      </c>
      <c r="Y22" s="345">
        <f t="shared" si="6"/>
        <v>-6415482</v>
      </c>
      <c r="Z22" s="336">
        <f>+IF(X22&lt;&gt;0,+(Y22/X22)*100,0)</f>
        <v>-40.661618455476564</v>
      </c>
      <c r="AA22" s="350">
        <f>SUM(AA23:AA32)</f>
        <v>21036977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>
        <v>118520</v>
      </c>
      <c r="L23" s="60"/>
      <c r="M23" s="60"/>
      <c r="N23" s="59">
        <v>118520</v>
      </c>
      <c r="O23" s="59"/>
      <c r="P23" s="60"/>
      <c r="Q23" s="60">
        <v>410650</v>
      </c>
      <c r="R23" s="59">
        <v>410650</v>
      </c>
      <c r="S23" s="59"/>
      <c r="T23" s="60"/>
      <c r="U23" s="60"/>
      <c r="V23" s="59"/>
      <c r="W23" s="59">
        <v>529170</v>
      </c>
      <c r="X23" s="60"/>
      <c r="Y23" s="59">
        <v>529170</v>
      </c>
      <c r="Z23" s="61"/>
      <c r="AA23" s="62"/>
    </row>
    <row r="24" spans="1:27" ht="12.75">
      <c r="A24" s="361" t="s">
        <v>238</v>
      </c>
      <c r="B24" s="142"/>
      <c r="C24" s="60">
        <v>1119194</v>
      </c>
      <c r="D24" s="340"/>
      <c r="E24" s="60">
        <v>8800000</v>
      </c>
      <c r="F24" s="59">
        <v>6182126</v>
      </c>
      <c r="G24" s="59">
        <v>87200</v>
      </c>
      <c r="H24" s="60">
        <v>92255</v>
      </c>
      <c r="I24" s="60"/>
      <c r="J24" s="59">
        <v>179455</v>
      </c>
      <c r="K24" s="59">
        <v>47976</v>
      </c>
      <c r="L24" s="60"/>
      <c r="M24" s="60"/>
      <c r="N24" s="59">
        <v>47976</v>
      </c>
      <c r="O24" s="59"/>
      <c r="P24" s="60">
        <v>1314773</v>
      </c>
      <c r="Q24" s="60"/>
      <c r="R24" s="59">
        <v>1314773</v>
      </c>
      <c r="S24" s="59"/>
      <c r="T24" s="60"/>
      <c r="U24" s="60"/>
      <c r="V24" s="59"/>
      <c r="W24" s="59">
        <v>1542204</v>
      </c>
      <c r="X24" s="60">
        <v>4636595</v>
      </c>
      <c r="Y24" s="59">
        <v>-3094391</v>
      </c>
      <c r="Z24" s="61">
        <v>-66.74</v>
      </c>
      <c r="AA24" s="62">
        <v>6182126</v>
      </c>
    </row>
    <row r="25" spans="1:27" ht="12.75">
      <c r="A25" s="361" t="s">
        <v>239</v>
      </c>
      <c r="B25" s="142"/>
      <c r="C25" s="60">
        <v>3806838</v>
      </c>
      <c r="D25" s="340"/>
      <c r="E25" s="60">
        <v>4570000</v>
      </c>
      <c r="F25" s="59">
        <v>5262190</v>
      </c>
      <c r="G25" s="59">
        <v>88602</v>
      </c>
      <c r="H25" s="60">
        <v>29409</v>
      </c>
      <c r="I25" s="60">
        <v>168288</v>
      </c>
      <c r="J25" s="59">
        <v>286299</v>
      </c>
      <c r="K25" s="59">
        <v>12281</v>
      </c>
      <c r="L25" s="60">
        <v>74181</v>
      </c>
      <c r="M25" s="60">
        <v>2061606</v>
      </c>
      <c r="N25" s="59">
        <v>2148068</v>
      </c>
      <c r="O25" s="59">
        <v>107909</v>
      </c>
      <c r="P25" s="60">
        <v>1871738</v>
      </c>
      <c r="Q25" s="60">
        <v>585098</v>
      </c>
      <c r="R25" s="59">
        <v>2564745</v>
      </c>
      <c r="S25" s="59"/>
      <c r="T25" s="60"/>
      <c r="U25" s="60"/>
      <c r="V25" s="59"/>
      <c r="W25" s="59">
        <v>4999112</v>
      </c>
      <c r="X25" s="60">
        <v>3946643</v>
      </c>
      <c r="Y25" s="59">
        <v>1052469</v>
      </c>
      <c r="Z25" s="61">
        <v>26.67</v>
      </c>
      <c r="AA25" s="62">
        <v>5262190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6990000</v>
      </c>
      <c r="F27" s="59">
        <v>9592661</v>
      </c>
      <c r="G27" s="59">
        <v>47565</v>
      </c>
      <c r="H27" s="60"/>
      <c r="I27" s="60"/>
      <c r="J27" s="59">
        <v>47565</v>
      </c>
      <c r="K27" s="59"/>
      <c r="L27" s="60">
        <v>4751</v>
      </c>
      <c r="M27" s="60">
        <v>774417</v>
      </c>
      <c r="N27" s="59">
        <v>779168</v>
      </c>
      <c r="O27" s="59"/>
      <c r="P27" s="60">
        <v>1068882</v>
      </c>
      <c r="Q27" s="60">
        <v>113688</v>
      </c>
      <c r="R27" s="59">
        <v>1182570</v>
      </c>
      <c r="S27" s="59"/>
      <c r="T27" s="60"/>
      <c r="U27" s="60"/>
      <c r="V27" s="59"/>
      <c r="W27" s="59">
        <v>2009303</v>
      </c>
      <c r="X27" s="60">
        <v>7194496</v>
      </c>
      <c r="Y27" s="59">
        <v>-5185193</v>
      </c>
      <c r="Z27" s="61">
        <v>-72.07</v>
      </c>
      <c r="AA27" s="62">
        <v>9592661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459723</v>
      </c>
      <c r="D32" s="340"/>
      <c r="E32" s="60"/>
      <c r="F32" s="59"/>
      <c r="G32" s="59">
        <v>4598</v>
      </c>
      <c r="H32" s="60">
        <v>19617</v>
      </c>
      <c r="I32" s="60">
        <v>19005</v>
      </c>
      <c r="J32" s="59">
        <v>43220</v>
      </c>
      <c r="K32" s="59">
        <v>7989</v>
      </c>
      <c r="L32" s="60"/>
      <c r="M32" s="60">
        <v>12789</v>
      </c>
      <c r="N32" s="59">
        <v>20778</v>
      </c>
      <c r="O32" s="59">
        <v>14917</v>
      </c>
      <c r="P32" s="60">
        <v>71848</v>
      </c>
      <c r="Q32" s="60">
        <v>131700</v>
      </c>
      <c r="R32" s="59">
        <v>218465</v>
      </c>
      <c r="S32" s="59"/>
      <c r="T32" s="60"/>
      <c r="U32" s="60"/>
      <c r="V32" s="59"/>
      <c r="W32" s="59">
        <v>282463</v>
      </c>
      <c r="X32" s="60"/>
      <c r="Y32" s="59">
        <v>282463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4305016</v>
      </c>
      <c r="D40" s="344">
        <f t="shared" si="9"/>
        <v>0</v>
      </c>
      <c r="E40" s="343">
        <f t="shared" si="9"/>
        <v>2500000</v>
      </c>
      <c r="F40" s="345">
        <f t="shared" si="9"/>
        <v>1779000</v>
      </c>
      <c r="G40" s="345">
        <f t="shared" si="9"/>
        <v>0</v>
      </c>
      <c r="H40" s="343">
        <f t="shared" si="9"/>
        <v>0</v>
      </c>
      <c r="I40" s="343">
        <f t="shared" si="9"/>
        <v>517898</v>
      </c>
      <c r="J40" s="345">
        <f t="shared" si="9"/>
        <v>517898</v>
      </c>
      <c r="K40" s="345">
        <f t="shared" si="9"/>
        <v>595998</v>
      </c>
      <c r="L40" s="343">
        <f t="shared" si="9"/>
        <v>0</v>
      </c>
      <c r="M40" s="343">
        <f t="shared" si="9"/>
        <v>301775</v>
      </c>
      <c r="N40" s="345">
        <f t="shared" si="9"/>
        <v>897773</v>
      </c>
      <c r="O40" s="345">
        <f t="shared" si="9"/>
        <v>175353</v>
      </c>
      <c r="P40" s="343">
        <f t="shared" si="9"/>
        <v>0</v>
      </c>
      <c r="Q40" s="343">
        <f t="shared" si="9"/>
        <v>12280</v>
      </c>
      <c r="R40" s="345">
        <f t="shared" si="9"/>
        <v>187633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1603304</v>
      </c>
      <c r="X40" s="343">
        <f t="shared" si="9"/>
        <v>1334250</v>
      </c>
      <c r="Y40" s="345">
        <f t="shared" si="9"/>
        <v>269054</v>
      </c>
      <c r="Z40" s="336">
        <f>+IF(X40&lt;&gt;0,+(Y40/X40)*100,0)</f>
        <v>20.1651864343264</v>
      </c>
      <c r="AA40" s="350">
        <f>SUM(AA41:AA49)</f>
        <v>1779000</v>
      </c>
    </row>
    <row r="41" spans="1:27" ht="12.75">
      <c r="A41" s="361" t="s">
        <v>248</v>
      </c>
      <c r="B41" s="142"/>
      <c r="C41" s="362">
        <v>1220731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101107</v>
      </c>
      <c r="D44" s="368"/>
      <c r="E44" s="54"/>
      <c r="F44" s="53">
        <v>250000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12280</v>
      </c>
      <c r="R44" s="53">
        <v>12280</v>
      </c>
      <c r="S44" s="53"/>
      <c r="T44" s="54"/>
      <c r="U44" s="54"/>
      <c r="V44" s="53"/>
      <c r="W44" s="53">
        <v>12280</v>
      </c>
      <c r="X44" s="54">
        <v>187500</v>
      </c>
      <c r="Y44" s="53">
        <v>-175220</v>
      </c>
      <c r="Z44" s="94">
        <v>-93.45</v>
      </c>
      <c r="AA44" s="95">
        <v>250000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2500000</v>
      </c>
      <c r="F47" s="53">
        <v>1529000</v>
      </c>
      <c r="G47" s="53"/>
      <c r="H47" s="54"/>
      <c r="I47" s="54"/>
      <c r="J47" s="53"/>
      <c r="K47" s="53">
        <v>595998</v>
      </c>
      <c r="L47" s="54"/>
      <c r="M47" s="54">
        <v>301775</v>
      </c>
      <c r="N47" s="53">
        <v>897773</v>
      </c>
      <c r="O47" s="53">
        <v>175353</v>
      </c>
      <c r="P47" s="54"/>
      <c r="Q47" s="54"/>
      <c r="R47" s="53">
        <v>175353</v>
      </c>
      <c r="S47" s="53"/>
      <c r="T47" s="54"/>
      <c r="U47" s="54"/>
      <c r="V47" s="53"/>
      <c r="W47" s="53">
        <v>1073126</v>
      </c>
      <c r="X47" s="54">
        <v>1146750</v>
      </c>
      <c r="Y47" s="53">
        <v>-73624</v>
      </c>
      <c r="Z47" s="94">
        <v>-6.42</v>
      </c>
      <c r="AA47" s="95">
        <v>1529000</v>
      </c>
    </row>
    <row r="48" spans="1:27" ht="12.75">
      <c r="A48" s="361" t="s">
        <v>255</v>
      </c>
      <c r="B48" s="136"/>
      <c r="C48" s="60">
        <v>2983178</v>
      </c>
      <c r="D48" s="368"/>
      <c r="E48" s="54"/>
      <c r="F48" s="53"/>
      <c r="G48" s="53"/>
      <c r="H48" s="54"/>
      <c r="I48" s="54">
        <v>517898</v>
      </c>
      <c r="J48" s="53">
        <v>517898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517898</v>
      </c>
      <c r="X48" s="54"/>
      <c r="Y48" s="53">
        <v>517898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43396349</v>
      </c>
      <c r="D60" s="346">
        <f t="shared" si="14"/>
        <v>0</v>
      </c>
      <c r="E60" s="219">
        <f t="shared" si="14"/>
        <v>45389300</v>
      </c>
      <c r="F60" s="264">
        <f t="shared" si="14"/>
        <v>47883150</v>
      </c>
      <c r="G60" s="264">
        <f t="shared" si="14"/>
        <v>725190</v>
      </c>
      <c r="H60" s="219">
        <f t="shared" si="14"/>
        <v>3109127</v>
      </c>
      <c r="I60" s="219">
        <f t="shared" si="14"/>
        <v>6219803</v>
      </c>
      <c r="J60" s="264">
        <f t="shared" si="14"/>
        <v>10054120</v>
      </c>
      <c r="K60" s="264">
        <f t="shared" si="14"/>
        <v>13090521</v>
      </c>
      <c r="L60" s="219">
        <f t="shared" si="14"/>
        <v>157367</v>
      </c>
      <c r="M60" s="219">
        <f t="shared" si="14"/>
        <v>8030205</v>
      </c>
      <c r="N60" s="264">
        <f t="shared" si="14"/>
        <v>21278093</v>
      </c>
      <c r="O60" s="264">
        <f t="shared" si="14"/>
        <v>334210</v>
      </c>
      <c r="P60" s="219">
        <f t="shared" si="14"/>
        <v>9408927</v>
      </c>
      <c r="Q60" s="219">
        <f t="shared" si="14"/>
        <v>2099565</v>
      </c>
      <c r="R60" s="264">
        <f t="shared" si="14"/>
        <v>11842702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43174915</v>
      </c>
      <c r="X60" s="219">
        <f t="shared" si="14"/>
        <v>35912364</v>
      </c>
      <c r="Y60" s="264">
        <f t="shared" si="14"/>
        <v>7262551</v>
      </c>
      <c r="Z60" s="337">
        <f>+IF(X60&lt;&gt;0,+(Y60/X60)*100,0)</f>
        <v>20.22298225758683</v>
      </c>
      <c r="AA60" s="232">
        <f>+AA57+AA54+AA51+AA40+AA37+AA34+AA22+AA5</f>
        <v>47883150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2512</v>
      </c>
      <c r="P40" s="343">
        <f t="shared" si="9"/>
        <v>0</v>
      </c>
      <c r="Q40" s="343">
        <f t="shared" si="9"/>
        <v>0</v>
      </c>
      <c r="R40" s="345">
        <f t="shared" si="9"/>
        <v>2512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2512</v>
      </c>
      <c r="X40" s="343">
        <f t="shared" si="9"/>
        <v>0</v>
      </c>
      <c r="Y40" s="345">
        <f t="shared" si="9"/>
        <v>2512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>
        <v>2512</v>
      </c>
      <c r="P47" s="54"/>
      <c r="Q47" s="54"/>
      <c r="R47" s="53">
        <v>2512</v>
      </c>
      <c r="S47" s="53"/>
      <c r="T47" s="54"/>
      <c r="U47" s="54"/>
      <c r="V47" s="53"/>
      <c r="W47" s="53">
        <v>2512</v>
      </c>
      <c r="X47" s="54"/>
      <c r="Y47" s="53">
        <v>2512</v>
      </c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2512</v>
      </c>
      <c r="P60" s="219">
        <f t="shared" si="14"/>
        <v>0</v>
      </c>
      <c r="Q60" s="219">
        <f t="shared" si="14"/>
        <v>0</v>
      </c>
      <c r="R60" s="264">
        <f t="shared" si="14"/>
        <v>2512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2512</v>
      </c>
      <c r="X60" s="219">
        <f t="shared" si="14"/>
        <v>0</v>
      </c>
      <c r="Y60" s="264">
        <f t="shared" si="14"/>
        <v>2512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2018-05-09T09:48:29Z</dcterms:created>
  <dcterms:modified xsi:type="dcterms:W3CDTF">2018-05-09T09:48:33Z</dcterms:modified>
  <cp:category/>
  <cp:version/>
  <cp:contentType/>
  <cp:contentStatus/>
</cp:coreProperties>
</file>