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<sst xmlns="http://schemas.openxmlformats.org/spreadsheetml/2006/main" count="857" uniqueCount="303">
  <si>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Intsika Yethu(EC135)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</si>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</sst>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3278696</v>
      </c>
      <c r="C5" s="19">
        <v>0</v>
      </c>
      <c r="D5" s="59">
        <v>3609380</v>
      </c>
      <c r="E5" s="60">
        <v>3609380</v>
      </c>
      <c r="F5" s="60">
        <v>92521</v>
      </c>
      <c r="G5" s="60">
        <v>109201</v>
      </c>
      <c r="H5" s="60">
        <v>195150</v>
      </c>
      <c r="I5" s="60">
        <v>396872</v>
      </c>
      <c r="J5" s="60">
        <v>1982921</v>
      </c>
      <c r="K5" s="60">
        <v>64514</v>
      </c>
      <c r="L5" s="60">
        <v>0</v>
      </c>
      <c r="M5" s="60">
        <v>2047435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2444307</v>
      </c>
      <c r="W5" s="60">
        <v>2707035</v>
      </c>
      <c r="X5" s="60">
        <v>-262728</v>
      </c>
      <c r="Y5" s="61">
        <v>-9.71</v>
      </c>
      <c r="Z5" s="62">
        <v>3609380</v>
      </c>
    </row>
    <row r="6" spans="1:26" ht="12.75">
      <c r="A6" s="58" t="s">
        <v>32</v>
      </c>
      <c r="B6" s="19">
        <v>732594</v>
      </c>
      <c r="C6" s="19">
        <v>0</v>
      </c>
      <c r="D6" s="59">
        <v>740000</v>
      </c>
      <c r="E6" s="60">
        <v>740000</v>
      </c>
      <c r="F6" s="60">
        <v>-20493</v>
      </c>
      <c r="G6" s="60">
        <v>35979</v>
      </c>
      <c r="H6" s="60">
        <v>-28993</v>
      </c>
      <c r="I6" s="60">
        <v>-13507</v>
      </c>
      <c r="J6" s="60">
        <v>59116</v>
      </c>
      <c r="K6" s="60">
        <v>66777</v>
      </c>
      <c r="L6" s="60">
        <v>0</v>
      </c>
      <c r="M6" s="60">
        <v>125893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112386</v>
      </c>
      <c r="W6" s="60">
        <v>555000</v>
      </c>
      <c r="X6" s="60">
        <v>-442614</v>
      </c>
      <c r="Y6" s="61">
        <v>-79.75</v>
      </c>
      <c r="Z6" s="62">
        <v>740000</v>
      </c>
    </row>
    <row r="7" spans="1:26" ht="12.75">
      <c r="A7" s="58" t="s">
        <v>33</v>
      </c>
      <c r="B7" s="19">
        <v>3547665</v>
      </c>
      <c r="C7" s="19">
        <v>0</v>
      </c>
      <c r="D7" s="59">
        <v>1822620</v>
      </c>
      <c r="E7" s="60">
        <v>1822620</v>
      </c>
      <c r="F7" s="60">
        <v>6729</v>
      </c>
      <c r="G7" s="60">
        <v>4671</v>
      </c>
      <c r="H7" s="60">
        <v>71868</v>
      </c>
      <c r="I7" s="60">
        <v>83268</v>
      </c>
      <c r="J7" s="60">
        <v>7529</v>
      </c>
      <c r="K7" s="60">
        <v>0</v>
      </c>
      <c r="L7" s="60">
        <v>0</v>
      </c>
      <c r="M7" s="60">
        <v>7529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90797</v>
      </c>
      <c r="W7" s="60">
        <v>1366965</v>
      </c>
      <c r="X7" s="60">
        <v>-1276168</v>
      </c>
      <c r="Y7" s="61">
        <v>-93.36</v>
      </c>
      <c r="Z7" s="62">
        <v>1822620</v>
      </c>
    </row>
    <row r="8" spans="1:26" ht="12.75">
      <c r="A8" s="58" t="s">
        <v>34</v>
      </c>
      <c r="B8" s="19">
        <v>165080881</v>
      </c>
      <c r="C8" s="19">
        <v>0</v>
      </c>
      <c r="D8" s="59">
        <v>147333000</v>
      </c>
      <c r="E8" s="60">
        <v>147333000</v>
      </c>
      <c r="F8" s="60">
        <v>79403000</v>
      </c>
      <c r="G8" s="60">
        <v>0</v>
      </c>
      <c r="H8" s="60">
        <v>0</v>
      </c>
      <c r="I8" s="60">
        <v>79403000</v>
      </c>
      <c r="J8" s="60">
        <v>7855200</v>
      </c>
      <c r="K8" s="60">
        <v>1134000</v>
      </c>
      <c r="L8" s="60">
        <v>0</v>
      </c>
      <c r="M8" s="60">
        <v>8989200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88392200</v>
      </c>
      <c r="W8" s="60">
        <v>110499750</v>
      </c>
      <c r="X8" s="60">
        <v>-22107550</v>
      </c>
      <c r="Y8" s="61">
        <v>-20.01</v>
      </c>
      <c r="Z8" s="62">
        <v>147333000</v>
      </c>
    </row>
    <row r="9" spans="1:26" ht="12.75">
      <c r="A9" s="58" t="s">
        <v>35</v>
      </c>
      <c r="B9" s="19">
        <v>12688741</v>
      </c>
      <c r="C9" s="19">
        <v>0</v>
      </c>
      <c r="D9" s="59">
        <v>11893000</v>
      </c>
      <c r="E9" s="60">
        <v>11893000</v>
      </c>
      <c r="F9" s="60">
        <v>458144</v>
      </c>
      <c r="G9" s="60">
        <v>1126626</v>
      </c>
      <c r="H9" s="60">
        <v>627153</v>
      </c>
      <c r="I9" s="60">
        <v>2211923</v>
      </c>
      <c r="J9" s="60">
        <v>496385</v>
      </c>
      <c r="K9" s="60">
        <v>492467</v>
      </c>
      <c r="L9" s="60">
        <v>0</v>
      </c>
      <c r="M9" s="60">
        <v>988852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3200775</v>
      </c>
      <c r="W9" s="60">
        <v>8919750</v>
      </c>
      <c r="X9" s="60">
        <v>-5718975</v>
      </c>
      <c r="Y9" s="61">
        <v>-64.12</v>
      </c>
      <c r="Z9" s="62">
        <v>11893000</v>
      </c>
    </row>
    <row r="10" spans="1:26" ht="22.5">
      <c r="A10" s="63" t="s">
        <v>278</v>
      </c>
      <c r="B10" s="64">
        <f>SUM(B5:B9)</f>
        <v>185328577</v>
      </c>
      <c r="C10" s="64">
        <f>SUM(C5:C9)</f>
        <v>0</v>
      </c>
      <c r="D10" s="65">
        <f aca="true" t="shared" si="0" ref="D10:Z10">SUM(D5:D9)</f>
        <v>165398000</v>
      </c>
      <c r="E10" s="66">
        <f t="shared" si="0"/>
        <v>165398000</v>
      </c>
      <c r="F10" s="66">
        <f t="shared" si="0"/>
        <v>79939901</v>
      </c>
      <c r="G10" s="66">
        <f t="shared" si="0"/>
        <v>1276477</v>
      </c>
      <c r="H10" s="66">
        <f t="shared" si="0"/>
        <v>865178</v>
      </c>
      <c r="I10" s="66">
        <f t="shared" si="0"/>
        <v>82081556</v>
      </c>
      <c r="J10" s="66">
        <f t="shared" si="0"/>
        <v>10401151</v>
      </c>
      <c r="K10" s="66">
        <f t="shared" si="0"/>
        <v>1757758</v>
      </c>
      <c r="L10" s="66">
        <f t="shared" si="0"/>
        <v>0</v>
      </c>
      <c r="M10" s="66">
        <f t="shared" si="0"/>
        <v>12158909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94240465</v>
      </c>
      <c r="W10" s="66">
        <f t="shared" si="0"/>
        <v>124048500</v>
      </c>
      <c r="X10" s="66">
        <f t="shared" si="0"/>
        <v>-29808035</v>
      </c>
      <c r="Y10" s="67">
        <f>+IF(W10&lt;&gt;0,(X10/W10)*100,0)</f>
        <v>-24.029339330987476</v>
      </c>
      <c r="Z10" s="68">
        <f t="shared" si="0"/>
        <v>165398000</v>
      </c>
    </row>
    <row r="11" spans="1:26" ht="12.75">
      <c r="A11" s="58" t="s">
        <v>37</v>
      </c>
      <c r="B11" s="19">
        <v>100578046</v>
      </c>
      <c r="C11" s="19">
        <v>0</v>
      </c>
      <c r="D11" s="59">
        <v>105749311</v>
      </c>
      <c r="E11" s="60">
        <v>105749311</v>
      </c>
      <c r="F11" s="60">
        <v>9385102</v>
      </c>
      <c r="G11" s="60">
        <v>9245428</v>
      </c>
      <c r="H11" s="60">
        <v>8350921</v>
      </c>
      <c r="I11" s="60">
        <v>26981451</v>
      </c>
      <c r="J11" s="60">
        <v>8755372</v>
      </c>
      <c r="K11" s="60">
        <v>7668704</v>
      </c>
      <c r="L11" s="60">
        <v>0</v>
      </c>
      <c r="M11" s="60">
        <v>16424076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43405527</v>
      </c>
      <c r="W11" s="60">
        <v>79311983</v>
      </c>
      <c r="X11" s="60">
        <v>-35906456</v>
      </c>
      <c r="Y11" s="61">
        <v>-45.27</v>
      </c>
      <c r="Z11" s="62">
        <v>105749311</v>
      </c>
    </row>
    <row r="12" spans="1:26" ht="12.75">
      <c r="A12" s="58" t="s">
        <v>38</v>
      </c>
      <c r="B12" s="19">
        <v>14452208</v>
      </c>
      <c r="C12" s="19">
        <v>0</v>
      </c>
      <c r="D12" s="59">
        <v>15790785</v>
      </c>
      <c r="E12" s="60">
        <v>15790785</v>
      </c>
      <c r="F12" s="60">
        <v>0</v>
      </c>
      <c r="G12" s="60">
        <v>0</v>
      </c>
      <c r="H12" s="60">
        <v>0</v>
      </c>
      <c r="I12" s="60">
        <v>0</v>
      </c>
      <c r="J12" s="60">
        <v>1214392</v>
      </c>
      <c r="K12" s="60">
        <v>1196377</v>
      </c>
      <c r="L12" s="60">
        <v>0</v>
      </c>
      <c r="M12" s="60">
        <v>2410769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2410769</v>
      </c>
      <c r="W12" s="60">
        <v>11843089</v>
      </c>
      <c r="X12" s="60">
        <v>-9432320</v>
      </c>
      <c r="Y12" s="61">
        <v>-79.64</v>
      </c>
      <c r="Z12" s="62">
        <v>15790785</v>
      </c>
    </row>
    <row r="13" spans="1:26" ht="12.75">
      <c r="A13" s="58" t="s">
        <v>279</v>
      </c>
      <c r="B13" s="19">
        <v>24287314</v>
      </c>
      <c r="C13" s="19">
        <v>0</v>
      </c>
      <c r="D13" s="59">
        <v>20134858</v>
      </c>
      <c r="E13" s="60">
        <v>20134858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15101144</v>
      </c>
      <c r="X13" s="60">
        <v>-15101144</v>
      </c>
      <c r="Y13" s="61">
        <v>-100</v>
      </c>
      <c r="Z13" s="62">
        <v>20134858</v>
      </c>
    </row>
    <row r="14" spans="1:26" ht="12.75">
      <c r="A14" s="58" t="s">
        <v>40</v>
      </c>
      <c r="B14" s="19">
        <v>540746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3707</v>
      </c>
      <c r="L14" s="60">
        <v>0</v>
      </c>
      <c r="M14" s="60">
        <v>3707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3707</v>
      </c>
      <c r="W14" s="60"/>
      <c r="X14" s="60">
        <v>3707</v>
      </c>
      <c r="Y14" s="61">
        <v>0</v>
      </c>
      <c r="Z14" s="62">
        <v>0</v>
      </c>
    </row>
    <row r="15" spans="1:26" ht="12.75">
      <c r="A15" s="58" t="s">
        <v>41</v>
      </c>
      <c r="B15" s="19">
        <v>2044158</v>
      </c>
      <c r="C15" s="19">
        <v>0</v>
      </c>
      <c r="D15" s="59">
        <v>0</v>
      </c>
      <c r="E15" s="60">
        <v>0</v>
      </c>
      <c r="F15" s="60">
        <v>1221119</v>
      </c>
      <c r="G15" s="60">
        <v>1221119</v>
      </c>
      <c r="H15" s="60">
        <v>1221119</v>
      </c>
      <c r="I15" s="60">
        <v>3663357</v>
      </c>
      <c r="J15" s="60">
        <v>0</v>
      </c>
      <c r="K15" s="60">
        <v>164193</v>
      </c>
      <c r="L15" s="60">
        <v>0</v>
      </c>
      <c r="M15" s="60">
        <v>164193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3827550</v>
      </c>
      <c r="W15" s="60"/>
      <c r="X15" s="60">
        <v>3827550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4200000</v>
      </c>
      <c r="E16" s="60">
        <v>4200000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3150000</v>
      </c>
      <c r="X16" s="60">
        <v>-3150000</v>
      </c>
      <c r="Y16" s="61">
        <v>-100</v>
      </c>
      <c r="Z16" s="62">
        <v>4200000</v>
      </c>
    </row>
    <row r="17" spans="1:26" ht="12.75">
      <c r="A17" s="58" t="s">
        <v>43</v>
      </c>
      <c r="B17" s="19">
        <v>53799960</v>
      </c>
      <c r="C17" s="19">
        <v>0</v>
      </c>
      <c r="D17" s="59">
        <v>17427999</v>
      </c>
      <c r="E17" s="60">
        <v>17427999</v>
      </c>
      <c r="F17" s="60">
        <v>2563625</v>
      </c>
      <c r="G17" s="60">
        <v>99660</v>
      </c>
      <c r="H17" s="60">
        <v>1840954</v>
      </c>
      <c r="I17" s="60">
        <v>4504239</v>
      </c>
      <c r="J17" s="60">
        <v>3006151</v>
      </c>
      <c r="K17" s="60">
        <v>2646088</v>
      </c>
      <c r="L17" s="60">
        <v>0</v>
      </c>
      <c r="M17" s="60">
        <v>5652239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10156478</v>
      </c>
      <c r="W17" s="60">
        <v>13070999</v>
      </c>
      <c r="X17" s="60">
        <v>-2914521</v>
      </c>
      <c r="Y17" s="61">
        <v>-22.3</v>
      </c>
      <c r="Z17" s="62">
        <v>17427999</v>
      </c>
    </row>
    <row r="18" spans="1:26" ht="12.75">
      <c r="A18" s="70" t="s">
        <v>44</v>
      </c>
      <c r="B18" s="71">
        <f>SUM(B11:B17)</f>
        <v>195702432</v>
      </c>
      <c r="C18" s="71">
        <f>SUM(C11:C17)</f>
        <v>0</v>
      </c>
      <c r="D18" s="72">
        <f aca="true" t="shared" si="1" ref="D18:Z18">SUM(D11:D17)</f>
        <v>163302953</v>
      </c>
      <c r="E18" s="73">
        <f t="shared" si="1"/>
        <v>163302953</v>
      </c>
      <c r="F18" s="73">
        <f t="shared" si="1"/>
        <v>13169846</v>
      </c>
      <c r="G18" s="73">
        <f t="shared" si="1"/>
        <v>10566207</v>
      </c>
      <c r="H18" s="73">
        <f t="shared" si="1"/>
        <v>11412994</v>
      </c>
      <c r="I18" s="73">
        <f t="shared" si="1"/>
        <v>35149047</v>
      </c>
      <c r="J18" s="73">
        <f t="shared" si="1"/>
        <v>12975915</v>
      </c>
      <c r="K18" s="73">
        <f t="shared" si="1"/>
        <v>11679069</v>
      </c>
      <c r="L18" s="73">
        <f t="shared" si="1"/>
        <v>0</v>
      </c>
      <c r="M18" s="73">
        <f t="shared" si="1"/>
        <v>24654984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59804031</v>
      </c>
      <c r="W18" s="73">
        <f t="shared" si="1"/>
        <v>122477215</v>
      </c>
      <c r="X18" s="73">
        <f t="shared" si="1"/>
        <v>-62673184</v>
      </c>
      <c r="Y18" s="67">
        <f>+IF(W18&lt;&gt;0,(X18/W18)*100,0)</f>
        <v>-51.171300719076605</v>
      </c>
      <c r="Z18" s="74">
        <f t="shared" si="1"/>
        <v>163302953</v>
      </c>
    </row>
    <row r="19" spans="1:26" ht="12.75">
      <c r="A19" s="70" t="s">
        <v>45</v>
      </c>
      <c r="B19" s="75">
        <f>+B10-B18</f>
        <v>-10373855</v>
      </c>
      <c r="C19" s="75">
        <f>+C10-C18</f>
        <v>0</v>
      </c>
      <c r="D19" s="76">
        <f aca="true" t="shared" si="2" ref="D19:Z19">+D10-D18</f>
        <v>2095047</v>
      </c>
      <c r="E19" s="77">
        <f t="shared" si="2"/>
        <v>2095047</v>
      </c>
      <c r="F19" s="77">
        <f t="shared" si="2"/>
        <v>66770055</v>
      </c>
      <c r="G19" s="77">
        <f t="shared" si="2"/>
        <v>-9289730</v>
      </c>
      <c r="H19" s="77">
        <f t="shared" si="2"/>
        <v>-10547816</v>
      </c>
      <c r="I19" s="77">
        <f t="shared" si="2"/>
        <v>46932509</v>
      </c>
      <c r="J19" s="77">
        <f t="shared" si="2"/>
        <v>-2574764</v>
      </c>
      <c r="K19" s="77">
        <f t="shared" si="2"/>
        <v>-9921311</v>
      </c>
      <c r="L19" s="77">
        <f t="shared" si="2"/>
        <v>0</v>
      </c>
      <c r="M19" s="77">
        <f t="shared" si="2"/>
        <v>-12496075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34436434</v>
      </c>
      <c r="W19" s="77">
        <f>IF(E10=E18,0,W10-W18)</f>
        <v>1571285</v>
      </c>
      <c r="X19" s="77">
        <f t="shared" si="2"/>
        <v>32865149</v>
      </c>
      <c r="Y19" s="78">
        <f>+IF(W19&lt;&gt;0,(X19/W19)*100,0)</f>
        <v>2091.609669792558</v>
      </c>
      <c r="Z19" s="79">
        <f t="shared" si="2"/>
        <v>2095047</v>
      </c>
    </row>
    <row r="20" spans="1:26" ht="12.75">
      <c r="A20" s="58" t="s">
        <v>46</v>
      </c>
      <c r="B20" s="19">
        <v>39895000</v>
      </c>
      <c r="C20" s="19">
        <v>0</v>
      </c>
      <c r="D20" s="59">
        <v>48235000</v>
      </c>
      <c r="E20" s="60">
        <v>48235000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36176250</v>
      </c>
      <c r="X20" s="60">
        <v>-36176250</v>
      </c>
      <c r="Y20" s="61">
        <v>-100</v>
      </c>
      <c r="Z20" s="62">
        <v>48235000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29521145</v>
      </c>
      <c r="C22" s="86">
        <f>SUM(C19:C21)</f>
        <v>0</v>
      </c>
      <c r="D22" s="87">
        <f aca="true" t="shared" si="3" ref="D22:Z22">SUM(D19:D21)</f>
        <v>50330047</v>
      </c>
      <c r="E22" s="88">
        <f t="shared" si="3"/>
        <v>50330047</v>
      </c>
      <c r="F22" s="88">
        <f t="shared" si="3"/>
        <v>66770055</v>
      </c>
      <c r="G22" s="88">
        <f t="shared" si="3"/>
        <v>-9289730</v>
      </c>
      <c r="H22" s="88">
        <f t="shared" si="3"/>
        <v>-10547816</v>
      </c>
      <c r="I22" s="88">
        <f t="shared" si="3"/>
        <v>46932509</v>
      </c>
      <c r="J22" s="88">
        <f t="shared" si="3"/>
        <v>-2574764</v>
      </c>
      <c r="K22" s="88">
        <f t="shared" si="3"/>
        <v>-9921311</v>
      </c>
      <c r="L22" s="88">
        <f t="shared" si="3"/>
        <v>0</v>
      </c>
      <c r="M22" s="88">
        <f t="shared" si="3"/>
        <v>-12496075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34436434</v>
      </c>
      <c r="W22" s="88">
        <f t="shared" si="3"/>
        <v>37747535</v>
      </c>
      <c r="X22" s="88">
        <f t="shared" si="3"/>
        <v>-3311101</v>
      </c>
      <c r="Y22" s="89">
        <f>+IF(W22&lt;&gt;0,(X22/W22)*100,0)</f>
        <v>-8.771701251485693</v>
      </c>
      <c r="Z22" s="90">
        <f t="shared" si="3"/>
        <v>50330047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29521145</v>
      </c>
      <c r="C24" s="75">
        <f>SUM(C22:C23)</f>
        <v>0</v>
      </c>
      <c r="D24" s="76">
        <f aca="true" t="shared" si="4" ref="D24:Z24">SUM(D22:D23)</f>
        <v>50330047</v>
      </c>
      <c r="E24" s="77">
        <f t="shared" si="4"/>
        <v>50330047</v>
      </c>
      <c r="F24" s="77">
        <f t="shared" si="4"/>
        <v>66770055</v>
      </c>
      <c r="G24" s="77">
        <f t="shared" si="4"/>
        <v>-9289730</v>
      </c>
      <c r="H24" s="77">
        <f t="shared" si="4"/>
        <v>-10547816</v>
      </c>
      <c r="I24" s="77">
        <f t="shared" si="4"/>
        <v>46932509</v>
      </c>
      <c r="J24" s="77">
        <f t="shared" si="4"/>
        <v>-2574764</v>
      </c>
      <c r="K24" s="77">
        <f t="shared" si="4"/>
        <v>-9921311</v>
      </c>
      <c r="L24" s="77">
        <f t="shared" si="4"/>
        <v>0</v>
      </c>
      <c r="M24" s="77">
        <f t="shared" si="4"/>
        <v>-12496075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34436434</v>
      </c>
      <c r="W24" s="77">
        <f t="shared" si="4"/>
        <v>37747535</v>
      </c>
      <c r="X24" s="77">
        <f t="shared" si="4"/>
        <v>-3311101</v>
      </c>
      <c r="Y24" s="78">
        <f>+IF(W24&lt;&gt;0,(X24/W24)*100,0)</f>
        <v>-8.771701251485693</v>
      </c>
      <c r="Z24" s="79">
        <f t="shared" si="4"/>
        <v>50330047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67547818</v>
      </c>
      <c r="C27" s="22">
        <v>0</v>
      </c>
      <c r="D27" s="99">
        <v>47930046</v>
      </c>
      <c r="E27" s="100">
        <v>47930046</v>
      </c>
      <c r="F27" s="100">
        <v>1637163</v>
      </c>
      <c r="G27" s="100">
        <v>1345254</v>
      </c>
      <c r="H27" s="100">
        <v>1860049</v>
      </c>
      <c r="I27" s="100">
        <v>4842466</v>
      </c>
      <c r="J27" s="100">
        <v>974781</v>
      </c>
      <c r="K27" s="100">
        <v>974781</v>
      </c>
      <c r="L27" s="100">
        <v>3084917</v>
      </c>
      <c r="M27" s="100">
        <v>5034479</v>
      </c>
      <c r="N27" s="100">
        <v>151420</v>
      </c>
      <c r="O27" s="100">
        <v>6507671</v>
      </c>
      <c r="P27" s="100">
        <v>6192701</v>
      </c>
      <c r="Q27" s="100">
        <v>12851792</v>
      </c>
      <c r="R27" s="100">
        <v>0</v>
      </c>
      <c r="S27" s="100">
        <v>0</v>
      </c>
      <c r="T27" s="100">
        <v>0</v>
      </c>
      <c r="U27" s="100">
        <v>0</v>
      </c>
      <c r="V27" s="100">
        <v>22728737</v>
      </c>
      <c r="W27" s="100">
        <v>35947535</v>
      </c>
      <c r="X27" s="100">
        <v>-13218798</v>
      </c>
      <c r="Y27" s="101">
        <v>-36.77</v>
      </c>
      <c r="Z27" s="102">
        <v>47930046</v>
      </c>
    </row>
    <row r="28" spans="1:26" ht="12.75">
      <c r="A28" s="103" t="s">
        <v>46</v>
      </c>
      <c r="B28" s="19">
        <v>66948293</v>
      </c>
      <c r="C28" s="19">
        <v>0</v>
      </c>
      <c r="D28" s="59">
        <v>47430046</v>
      </c>
      <c r="E28" s="60">
        <v>47430046</v>
      </c>
      <c r="F28" s="60">
        <v>1637163</v>
      </c>
      <c r="G28" s="60">
        <v>1345254</v>
      </c>
      <c r="H28" s="60">
        <v>1860049</v>
      </c>
      <c r="I28" s="60">
        <v>4842466</v>
      </c>
      <c r="J28" s="60">
        <v>974781</v>
      </c>
      <c r="K28" s="60">
        <v>974781</v>
      </c>
      <c r="L28" s="60">
        <v>3084917</v>
      </c>
      <c r="M28" s="60">
        <v>5034479</v>
      </c>
      <c r="N28" s="60">
        <v>151420</v>
      </c>
      <c r="O28" s="60">
        <v>0</v>
      </c>
      <c r="P28" s="60">
        <v>6192701</v>
      </c>
      <c r="Q28" s="60">
        <v>6344121</v>
      </c>
      <c r="R28" s="60">
        <v>0</v>
      </c>
      <c r="S28" s="60">
        <v>0</v>
      </c>
      <c r="T28" s="60">
        <v>0</v>
      </c>
      <c r="U28" s="60">
        <v>0</v>
      </c>
      <c r="V28" s="60">
        <v>16221066</v>
      </c>
      <c r="W28" s="60">
        <v>35572535</v>
      </c>
      <c r="X28" s="60">
        <v>-19351469</v>
      </c>
      <c r="Y28" s="61">
        <v>-54.4</v>
      </c>
      <c r="Z28" s="62">
        <v>47430046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6507671</v>
      </c>
      <c r="P29" s="60">
        <v>0</v>
      </c>
      <c r="Q29" s="60">
        <v>6507671</v>
      </c>
      <c r="R29" s="60">
        <v>0</v>
      </c>
      <c r="S29" s="60">
        <v>0</v>
      </c>
      <c r="T29" s="60">
        <v>0</v>
      </c>
      <c r="U29" s="60">
        <v>0</v>
      </c>
      <c r="V29" s="60">
        <v>6507671</v>
      </c>
      <c r="W29" s="60"/>
      <c r="X29" s="60">
        <v>6507671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599525</v>
      </c>
      <c r="C31" s="19">
        <v>0</v>
      </c>
      <c r="D31" s="59">
        <v>500000</v>
      </c>
      <c r="E31" s="60">
        <v>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375000</v>
      </c>
      <c r="X31" s="60">
        <v>-375000</v>
      </c>
      <c r="Y31" s="61">
        <v>-100</v>
      </c>
      <c r="Z31" s="62">
        <v>500000</v>
      </c>
    </row>
    <row r="32" spans="1:26" ht="12.75">
      <c r="A32" s="70" t="s">
        <v>54</v>
      </c>
      <c r="B32" s="22">
        <f>SUM(B28:B31)</f>
        <v>67547818</v>
      </c>
      <c r="C32" s="22">
        <f>SUM(C28:C31)</f>
        <v>0</v>
      </c>
      <c r="D32" s="99">
        <f aca="true" t="shared" si="5" ref="D32:Z32">SUM(D28:D31)</f>
        <v>47930046</v>
      </c>
      <c r="E32" s="100">
        <f t="shared" si="5"/>
        <v>47930046</v>
      </c>
      <c r="F32" s="100">
        <f t="shared" si="5"/>
        <v>1637163</v>
      </c>
      <c r="G32" s="100">
        <f t="shared" si="5"/>
        <v>1345254</v>
      </c>
      <c r="H32" s="100">
        <f t="shared" si="5"/>
        <v>1860049</v>
      </c>
      <c r="I32" s="100">
        <f t="shared" si="5"/>
        <v>4842466</v>
      </c>
      <c r="J32" s="100">
        <f t="shared" si="5"/>
        <v>974781</v>
      </c>
      <c r="K32" s="100">
        <f t="shared" si="5"/>
        <v>974781</v>
      </c>
      <c r="L32" s="100">
        <f t="shared" si="5"/>
        <v>3084917</v>
      </c>
      <c r="M32" s="100">
        <f t="shared" si="5"/>
        <v>5034479</v>
      </c>
      <c r="N32" s="100">
        <f t="shared" si="5"/>
        <v>151420</v>
      </c>
      <c r="O32" s="100">
        <f t="shared" si="5"/>
        <v>6507671</v>
      </c>
      <c r="P32" s="100">
        <f t="shared" si="5"/>
        <v>6192701</v>
      </c>
      <c r="Q32" s="100">
        <f t="shared" si="5"/>
        <v>12851792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22728737</v>
      </c>
      <c r="W32" s="100">
        <f t="shared" si="5"/>
        <v>35947535</v>
      </c>
      <c r="X32" s="100">
        <f t="shared" si="5"/>
        <v>-13218798</v>
      </c>
      <c r="Y32" s="101">
        <f>+IF(W32&lt;&gt;0,(X32/W32)*100,0)</f>
        <v>-36.7724741070563</v>
      </c>
      <c r="Z32" s="102">
        <f t="shared" si="5"/>
        <v>47930046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70427966</v>
      </c>
      <c r="C35" s="19">
        <v>0</v>
      </c>
      <c r="D35" s="59">
        <v>96911483</v>
      </c>
      <c r="E35" s="60">
        <v>96911483</v>
      </c>
      <c r="F35" s="60">
        <v>88082105</v>
      </c>
      <c r="G35" s="60">
        <v>76248915</v>
      </c>
      <c r="H35" s="60">
        <v>60777974</v>
      </c>
      <c r="I35" s="60">
        <v>60777974</v>
      </c>
      <c r="J35" s="60">
        <v>51047620</v>
      </c>
      <c r="K35" s="60">
        <v>0</v>
      </c>
      <c r="L35" s="60">
        <v>73312507</v>
      </c>
      <c r="M35" s="60">
        <v>73312507</v>
      </c>
      <c r="N35" s="60">
        <v>74041607</v>
      </c>
      <c r="O35" s="60">
        <v>73787957</v>
      </c>
      <c r="P35" s="60">
        <v>0</v>
      </c>
      <c r="Q35" s="60">
        <v>73787957</v>
      </c>
      <c r="R35" s="60">
        <v>0</v>
      </c>
      <c r="S35" s="60">
        <v>0</v>
      </c>
      <c r="T35" s="60">
        <v>0</v>
      </c>
      <c r="U35" s="60">
        <v>0</v>
      </c>
      <c r="V35" s="60">
        <v>73787957</v>
      </c>
      <c r="W35" s="60">
        <v>72683612</v>
      </c>
      <c r="X35" s="60">
        <v>1104345</v>
      </c>
      <c r="Y35" s="61">
        <v>1.52</v>
      </c>
      <c r="Z35" s="62">
        <v>96911483</v>
      </c>
    </row>
    <row r="36" spans="1:26" ht="12.75">
      <c r="A36" s="58" t="s">
        <v>57</v>
      </c>
      <c r="B36" s="19">
        <v>582314884</v>
      </c>
      <c r="C36" s="19">
        <v>0</v>
      </c>
      <c r="D36" s="59">
        <v>571770668</v>
      </c>
      <c r="E36" s="60">
        <v>571770668</v>
      </c>
      <c r="F36" s="60">
        <v>720441</v>
      </c>
      <c r="G36" s="60">
        <v>856137</v>
      </c>
      <c r="H36" s="60">
        <v>3474170</v>
      </c>
      <c r="I36" s="60">
        <v>3474170</v>
      </c>
      <c r="J36" s="60">
        <v>6302341</v>
      </c>
      <c r="K36" s="60">
        <v>0</v>
      </c>
      <c r="L36" s="60">
        <v>23655200</v>
      </c>
      <c r="M36" s="60">
        <v>23655200</v>
      </c>
      <c r="N36" s="60">
        <v>23655200</v>
      </c>
      <c r="O36" s="60">
        <v>24162500</v>
      </c>
      <c r="P36" s="60">
        <v>0</v>
      </c>
      <c r="Q36" s="60">
        <v>24162500</v>
      </c>
      <c r="R36" s="60">
        <v>0</v>
      </c>
      <c r="S36" s="60">
        <v>0</v>
      </c>
      <c r="T36" s="60">
        <v>0</v>
      </c>
      <c r="U36" s="60">
        <v>0</v>
      </c>
      <c r="V36" s="60">
        <v>24162500</v>
      </c>
      <c r="W36" s="60">
        <v>428828001</v>
      </c>
      <c r="X36" s="60">
        <v>-404665501</v>
      </c>
      <c r="Y36" s="61">
        <v>-94.37</v>
      </c>
      <c r="Z36" s="62">
        <v>571770668</v>
      </c>
    </row>
    <row r="37" spans="1:26" ht="12.75">
      <c r="A37" s="58" t="s">
        <v>58</v>
      </c>
      <c r="B37" s="19">
        <v>33174183</v>
      </c>
      <c r="C37" s="19">
        <v>0</v>
      </c>
      <c r="D37" s="59">
        <v>6136371</v>
      </c>
      <c r="E37" s="60">
        <v>6136371</v>
      </c>
      <c r="F37" s="60">
        <v>11086072</v>
      </c>
      <c r="G37" s="60">
        <v>17965280</v>
      </c>
      <c r="H37" s="60">
        <v>17965280</v>
      </c>
      <c r="I37" s="60">
        <v>17965280</v>
      </c>
      <c r="J37" s="60">
        <v>2560778</v>
      </c>
      <c r="K37" s="60">
        <v>0</v>
      </c>
      <c r="L37" s="60">
        <v>21116725</v>
      </c>
      <c r="M37" s="60">
        <v>21116725</v>
      </c>
      <c r="N37" s="60">
        <v>21446417</v>
      </c>
      <c r="O37" s="60">
        <v>21446417</v>
      </c>
      <c r="P37" s="60">
        <v>0</v>
      </c>
      <c r="Q37" s="60">
        <v>21446417</v>
      </c>
      <c r="R37" s="60">
        <v>0</v>
      </c>
      <c r="S37" s="60">
        <v>0</v>
      </c>
      <c r="T37" s="60">
        <v>0</v>
      </c>
      <c r="U37" s="60">
        <v>0</v>
      </c>
      <c r="V37" s="60">
        <v>21446417</v>
      </c>
      <c r="W37" s="60">
        <v>4602278</v>
      </c>
      <c r="X37" s="60">
        <v>16844139</v>
      </c>
      <c r="Y37" s="61">
        <v>366</v>
      </c>
      <c r="Z37" s="62">
        <v>6136371</v>
      </c>
    </row>
    <row r="38" spans="1:26" ht="12.75">
      <c r="A38" s="58" t="s">
        <v>59</v>
      </c>
      <c r="B38" s="19">
        <v>4515330</v>
      </c>
      <c r="C38" s="19">
        <v>0</v>
      </c>
      <c r="D38" s="59">
        <v>4798359</v>
      </c>
      <c r="E38" s="60">
        <v>4798359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3598769</v>
      </c>
      <c r="X38" s="60">
        <v>-3598769</v>
      </c>
      <c r="Y38" s="61">
        <v>-100</v>
      </c>
      <c r="Z38" s="62">
        <v>4798359</v>
      </c>
    </row>
    <row r="39" spans="1:26" ht="12.75">
      <c r="A39" s="58" t="s">
        <v>60</v>
      </c>
      <c r="B39" s="19">
        <v>615053337</v>
      </c>
      <c r="C39" s="19">
        <v>0</v>
      </c>
      <c r="D39" s="59">
        <v>657747421</v>
      </c>
      <c r="E39" s="60">
        <v>657747421</v>
      </c>
      <c r="F39" s="60">
        <v>77716474</v>
      </c>
      <c r="G39" s="60">
        <v>59139772</v>
      </c>
      <c r="H39" s="60">
        <v>46286864</v>
      </c>
      <c r="I39" s="60">
        <v>46286864</v>
      </c>
      <c r="J39" s="60">
        <v>54789183</v>
      </c>
      <c r="K39" s="60">
        <v>0</v>
      </c>
      <c r="L39" s="60">
        <v>75850982</v>
      </c>
      <c r="M39" s="60">
        <v>75850982</v>
      </c>
      <c r="N39" s="60">
        <v>76250390</v>
      </c>
      <c r="O39" s="60">
        <v>76504040</v>
      </c>
      <c r="P39" s="60">
        <v>0</v>
      </c>
      <c r="Q39" s="60">
        <v>76504040</v>
      </c>
      <c r="R39" s="60">
        <v>0</v>
      </c>
      <c r="S39" s="60">
        <v>0</v>
      </c>
      <c r="T39" s="60">
        <v>0</v>
      </c>
      <c r="U39" s="60">
        <v>0</v>
      </c>
      <c r="V39" s="60">
        <v>76504040</v>
      </c>
      <c r="W39" s="60">
        <v>493310566</v>
      </c>
      <c r="X39" s="60">
        <v>-416806526</v>
      </c>
      <c r="Y39" s="61">
        <v>-84.49</v>
      </c>
      <c r="Z39" s="62">
        <v>657747421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53588390</v>
      </c>
      <c r="C42" s="19">
        <v>0</v>
      </c>
      <c r="D42" s="59">
        <v>92151108</v>
      </c>
      <c r="E42" s="60">
        <v>92151108</v>
      </c>
      <c r="F42" s="60">
        <v>71892346</v>
      </c>
      <c r="G42" s="60">
        <v>-9324555</v>
      </c>
      <c r="H42" s="60">
        <v>-12644039</v>
      </c>
      <c r="I42" s="60">
        <v>49923752</v>
      </c>
      <c r="J42" s="60">
        <v>-2574750</v>
      </c>
      <c r="K42" s="60">
        <v>-9372948</v>
      </c>
      <c r="L42" s="60">
        <v>48147824</v>
      </c>
      <c r="M42" s="60">
        <v>36200126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86123878</v>
      </c>
      <c r="W42" s="60">
        <v>119846557</v>
      </c>
      <c r="X42" s="60">
        <v>-33722679</v>
      </c>
      <c r="Y42" s="61">
        <v>-28.14</v>
      </c>
      <c r="Z42" s="62">
        <v>92151108</v>
      </c>
    </row>
    <row r="43" spans="1:26" ht="12.75">
      <c r="A43" s="58" t="s">
        <v>63</v>
      </c>
      <c r="B43" s="19">
        <v>-41850571</v>
      </c>
      <c r="C43" s="19">
        <v>0</v>
      </c>
      <c r="D43" s="59">
        <v>-50330052</v>
      </c>
      <c r="E43" s="60">
        <v>-50330052</v>
      </c>
      <c r="F43" s="60">
        <v>0</v>
      </c>
      <c r="G43" s="60">
        <v>0</v>
      </c>
      <c r="H43" s="60">
        <v>0</v>
      </c>
      <c r="I43" s="60">
        <v>0</v>
      </c>
      <c r="J43" s="60">
        <v>-3259192</v>
      </c>
      <c r="K43" s="60">
        <v>-231255</v>
      </c>
      <c r="L43" s="60">
        <v>-12837475</v>
      </c>
      <c r="M43" s="60">
        <v>-16327922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-16327922</v>
      </c>
      <c r="W43" s="60">
        <v>-37747539</v>
      </c>
      <c r="X43" s="60">
        <v>21419617</v>
      </c>
      <c r="Y43" s="61">
        <v>-56.74</v>
      </c>
      <c r="Z43" s="62">
        <v>-50330052</v>
      </c>
    </row>
    <row r="44" spans="1:26" ht="12.75">
      <c r="A44" s="58" t="s">
        <v>64</v>
      </c>
      <c r="B44" s="19">
        <v>-7986374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6594965</v>
      </c>
      <c r="C45" s="22">
        <v>0</v>
      </c>
      <c r="D45" s="99">
        <v>48416021</v>
      </c>
      <c r="E45" s="100">
        <v>48416021</v>
      </c>
      <c r="F45" s="100">
        <v>78487311</v>
      </c>
      <c r="G45" s="100">
        <v>69162756</v>
      </c>
      <c r="H45" s="100">
        <v>56518717</v>
      </c>
      <c r="I45" s="100">
        <v>56518717</v>
      </c>
      <c r="J45" s="100">
        <v>50684775</v>
      </c>
      <c r="K45" s="100">
        <v>41080572</v>
      </c>
      <c r="L45" s="100">
        <v>76390921</v>
      </c>
      <c r="M45" s="100">
        <v>76390921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88693983</v>
      </c>
      <c r="X45" s="100">
        <v>-88693983</v>
      </c>
      <c r="Y45" s="101">
        <v>-100</v>
      </c>
      <c r="Z45" s="102">
        <v>48416021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284941</v>
      </c>
      <c r="C49" s="52">
        <v>0</v>
      </c>
      <c r="D49" s="129">
        <v>255324</v>
      </c>
      <c r="E49" s="54">
        <v>228209</v>
      </c>
      <c r="F49" s="54">
        <v>0</v>
      </c>
      <c r="G49" s="54">
        <v>0</v>
      </c>
      <c r="H49" s="54">
        <v>0</v>
      </c>
      <c r="I49" s="54">
        <v>219344</v>
      </c>
      <c r="J49" s="54">
        <v>0</v>
      </c>
      <c r="K49" s="54">
        <v>0</v>
      </c>
      <c r="L49" s="54">
        <v>0</v>
      </c>
      <c r="M49" s="54">
        <v>151146</v>
      </c>
      <c r="N49" s="54">
        <v>0</v>
      </c>
      <c r="O49" s="54">
        <v>0</v>
      </c>
      <c r="P49" s="54">
        <v>0</v>
      </c>
      <c r="Q49" s="54">
        <v>243289</v>
      </c>
      <c r="R49" s="54">
        <v>0</v>
      </c>
      <c r="S49" s="54">
        <v>0</v>
      </c>
      <c r="T49" s="54">
        <v>0</v>
      </c>
      <c r="U49" s="54">
        <v>0</v>
      </c>
      <c r="V49" s="54">
        <v>11334770</v>
      </c>
      <c r="W49" s="54">
        <v>0</v>
      </c>
      <c r="X49" s="54">
        <v>12717023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98.88848525536973</v>
      </c>
      <c r="E58" s="7">
        <f t="shared" si="6"/>
        <v>98.88848525536973</v>
      </c>
      <c r="F58" s="7">
        <f t="shared" si="6"/>
        <v>530.606153162659</v>
      </c>
      <c r="G58" s="7">
        <f t="shared" si="6"/>
        <v>206.22124259539882</v>
      </c>
      <c r="H58" s="7">
        <f t="shared" si="6"/>
        <v>129.54735581407945</v>
      </c>
      <c r="I58" s="7">
        <f t="shared" si="6"/>
        <v>233.93606615105708</v>
      </c>
      <c r="J58" s="7">
        <f t="shared" si="6"/>
        <v>100</v>
      </c>
      <c r="K58" s="7">
        <f t="shared" si="6"/>
        <v>512.7800420845102</v>
      </c>
      <c r="L58" s="7">
        <f t="shared" si="6"/>
        <v>0</v>
      </c>
      <c r="M58" s="7">
        <f t="shared" si="6"/>
        <v>154.50044930331964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165.82475474656184</v>
      </c>
      <c r="W58" s="7">
        <f t="shared" si="6"/>
        <v>98.88774951832215</v>
      </c>
      <c r="X58" s="7">
        <f t="shared" si="6"/>
        <v>0</v>
      </c>
      <c r="Y58" s="7">
        <f t="shared" si="6"/>
        <v>0</v>
      </c>
      <c r="Z58" s="8">
        <f t="shared" si="6"/>
        <v>98.88848525536973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99.9903584549147</v>
      </c>
      <c r="E59" s="10">
        <f t="shared" si="7"/>
        <v>99.9903584549147</v>
      </c>
      <c r="F59" s="10">
        <f t="shared" si="7"/>
        <v>210.92508727748296</v>
      </c>
      <c r="G59" s="10">
        <f t="shared" si="7"/>
        <v>100</v>
      </c>
      <c r="H59" s="10">
        <f t="shared" si="7"/>
        <v>47.4101972841404</v>
      </c>
      <c r="I59" s="10">
        <f t="shared" si="7"/>
        <v>100</v>
      </c>
      <c r="J59" s="10">
        <f t="shared" si="7"/>
        <v>100</v>
      </c>
      <c r="K59" s="10">
        <f t="shared" si="7"/>
        <v>1873.5158260222586</v>
      </c>
      <c r="L59" s="10">
        <f t="shared" si="7"/>
        <v>0</v>
      </c>
      <c r="M59" s="10">
        <f t="shared" si="7"/>
        <v>162.62269620280983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152.4549084873545</v>
      </c>
      <c r="W59" s="10">
        <f t="shared" si="7"/>
        <v>99.98947187605629</v>
      </c>
      <c r="X59" s="10">
        <f t="shared" si="7"/>
        <v>0</v>
      </c>
      <c r="Y59" s="10">
        <f t="shared" si="7"/>
        <v>0</v>
      </c>
      <c r="Z59" s="11">
        <f t="shared" si="7"/>
        <v>99.9903584549147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93.51405405405406</v>
      </c>
      <c r="E60" s="13">
        <f t="shared" si="7"/>
        <v>93.51405405405406</v>
      </c>
      <c r="F60" s="13">
        <f t="shared" si="7"/>
        <v>-912.6774996340213</v>
      </c>
      <c r="G60" s="13">
        <f t="shared" si="7"/>
        <v>528.616693070958</v>
      </c>
      <c r="H60" s="13">
        <f t="shared" si="7"/>
        <v>-423.31252371262025</v>
      </c>
      <c r="I60" s="13">
        <f t="shared" si="7"/>
        <v>-3701.4659065669653</v>
      </c>
      <c r="J60" s="13">
        <f t="shared" si="7"/>
        <v>100</v>
      </c>
      <c r="K60" s="13">
        <f t="shared" si="7"/>
        <v>215.3480988963266</v>
      </c>
      <c r="L60" s="13">
        <f t="shared" si="7"/>
        <v>0</v>
      </c>
      <c r="M60" s="13">
        <f t="shared" si="7"/>
        <v>184.9705702461614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652.058085526667</v>
      </c>
      <c r="W60" s="13">
        <f t="shared" si="7"/>
        <v>93.51405405405406</v>
      </c>
      <c r="X60" s="13">
        <f t="shared" si="7"/>
        <v>0</v>
      </c>
      <c r="Y60" s="13">
        <f t="shared" si="7"/>
        <v>0</v>
      </c>
      <c r="Z60" s="14">
        <f t="shared" si="7"/>
        <v>93.51405405405406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93.51405405405406</v>
      </c>
      <c r="E64" s="13">
        <f t="shared" si="7"/>
        <v>93.51405405405406</v>
      </c>
      <c r="F64" s="13">
        <f t="shared" si="7"/>
        <v>-61.47519200616546</v>
      </c>
      <c r="G64" s="13">
        <f t="shared" si="7"/>
        <v>-147.80754205532966</v>
      </c>
      <c r="H64" s="13">
        <f t="shared" si="7"/>
        <v>-72.76967232719444</v>
      </c>
      <c r="I64" s="13">
        <f t="shared" si="7"/>
        <v>-94.01746879622985</v>
      </c>
      <c r="J64" s="13">
        <f t="shared" si="7"/>
        <v>0</v>
      </c>
      <c r="K64" s="13">
        <f t="shared" si="7"/>
        <v>215.3480988963266</v>
      </c>
      <c r="L64" s="13">
        <f t="shared" si="7"/>
        <v>0</v>
      </c>
      <c r="M64" s="13">
        <f t="shared" si="7"/>
        <v>348.72036779130536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-279.9625150160066</v>
      </c>
      <c r="W64" s="13">
        <f t="shared" si="7"/>
        <v>93.51405405405406</v>
      </c>
      <c r="X64" s="13">
        <f t="shared" si="7"/>
        <v>0</v>
      </c>
      <c r="Y64" s="13">
        <f t="shared" si="7"/>
        <v>0</v>
      </c>
      <c r="Z64" s="14">
        <f t="shared" si="7"/>
        <v>93.51405405405406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257.0437323107824</v>
      </c>
      <c r="G65" s="13">
        <f t="shared" si="7"/>
        <v>70.97818172011111</v>
      </c>
      <c r="H65" s="13">
        <f t="shared" si="7"/>
        <v>146.90586836701613</v>
      </c>
      <c r="I65" s="13">
        <f t="shared" si="7"/>
        <v>135.53213641310236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106.00885095971375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4011290</v>
      </c>
      <c r="C67" s="24"/>
      <c r="D67" s="25">
        <v>4349380</v>
      </c>
      <c r="E67" s="26">
        <v>4349380</v>
      </c>
      <c r="F67" s="26">
        <v>72028</v>
      </c>
      <c r="G67" s="26">
        <v>145180</v>
      </c>
      <c r="H67" s="26">
        <v>166157</v>
      </c>
      <c r="I67" s="26">
        <v>383365</v>
      </c>
      <c r="J67" s="26">
        <v>2042037</v>
      </c>
      <c r="K67" s="26">
        <v>263755</v>
      </c>
      <c r="L67" s="26"/>
      <c r="M67" s="26">
        <v>2305792</v>
      </c>
      <c r="N67" s="26"/>
      <c r="O67" s="26"/>
      <c r="P67" s="26"/>
      <c r="Q67" s="26"/>
      <c r="R67" s="26"/>
      <c r="S67" s="26"/>
      <c r="T67" s="26"/>
      <c r="U67" s="26"/>
      <c r="V67" s="26">
        <v>2689157</v>
      </c>
      <c r="W67" s="26">
        <v>3262035</v>
      </c>
      <c r="X67" s="26"/>
      <c r="Y67" s="25"/>
      <c r="Z67" s="27">
        <v>4349380</v>
      </c>
    </row>
    <row r="68" spans="1:26" ht="12.75" hidden="1">
      <c r="A68" s="37" t="s">
        <v>31</v>
      </c>
      <c r="B68" s="19">
        <v>3278696</v>
      </c>
      <c r="C68" s="19"/>
      <c r="D68" s="20">
        <v>3609380</v>
      </c>
      <c r="E68" s="21">
        <v>3609380</v>
      </c>
      <c r="F68" s="21">
        <v>92521</v>
      </c>
      <c r="G68" s="21">
        <v>109201</v>
      </c>
      <c r="H68" s="21">
        <v>195150</v>
      </c>
      <c r="I68" s="21">
        <v>396872</v>
      </c>
      <c r="J68" s="21">
        <v>1982921</v>
      </c>
      <c r="K68" s="21">
        <v>64514</v>
      </c>
      <c r="L68" s="21"/>
      <c r="M68" s="21">
        <v>2047435</v>
      </c>
      <c r="N68" s="21"/>
      <c r="O68" s="21"/>
      <c r="P68" s="21"/>
      <c r="Q68" s="21"/>
      <c r="R68" s="21"/>
      <c r="S68" s="21"/>
      <c r="T68" s="21"/>
      <c r="U68" s="21"/>
      <c r="V68" s="21">
        <v>2444307</v>
      </c>
      <c r="W68" s="21">
        <v>2707035</v>
      </c>
      <c r="X68" s="21"/>
      <c r="Y68" s="20"/>
      <c r="Z68" s="23">
        <v>3609380</v>
      </c>
    </row>
    <row r="69" spans="1:26" ht="12.75" hidden="1">
      <c r="A69" s="38" t="s">
        <v>32</v>
      </c>
      <c r="B69" s="19">
        <v>732594</v>
      </c>
      <c r="C69" s="19"/>
      <c r="D69" s="20">
        <v>740000</v>
      </c>
      <c r="E69" s="21">
        <v>740000</v>
      </c>
      <c r="F69" s="21">
        <v>-20493</v>
      </c>
      <c r="G69" s="21">
        <v>35979</v>
      </c>
      <c r="H69" s="21">
        <v>-28993</v>
      </c>
      <c r="I69" s="21">
        <v>-13507</v>
      </c>
      <c r="J69" s="21">
        <v>59116</v>
      </c>
      <c r="K69" s="21">
        <v>66777</v>
      </c>
      <c r="L69" s="21"/>
      <c r="M69" s="21">
        <v>125893</v>
      </c>
      <c r="N69" s="21"/>
      <c r="O69" s="21"/>
      <c r="P69" s="21"/>
      <c r="Q69" s="21"/>
      <c r="R69" s="21"/>
      <c r="S69" s="21"/>
      <c r="T69" s="21"/>
      <c r="U69" s="21"/>
      <c r="V69" s="21">
        <v>112386</v>
      </c>
      <c r="W69" s="21">
        <v>555000</v>
      </c>
      <c r="X69" s="21"/>
      <c r="Y69" s="20"/>
      <c r="Z69" s="23">
        <v>740000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740000</v>
      </c>
      <c r="E73" s="21">
        <v>740000</v>
      </c>
      <c r="F73" s="21">
        <v>-75258</v>
      </c>
      <c r="G73" s="21">
        <v>-75258</v>
      </c>
      <c r="H73" s="21">
        <v>-75258</v>
      </c>
      <c r="I73" s="21">
        <v>-225774</v>
      </c>
      <c r="J73" s="21"/>
      <c r="K73" s="21">
        <v>66777</v>
      </c>
      <c r="L73" s="21"/>
      <c r="M73" s="21">
        <v>66777</v>
      </c>
      <c r="N73" s="21"/>
      <c r="O73" s="21"/>
      <c r="P73" s="21"/>
      <c r="Q73" s="21"/>
      <c r="R73" s="21"/>
      <c r="S73" s="21"/>
      <c r="T73" s="21"/>
      <c r="U73" s="21"/>
      <c r="V73" s="21">
        <v>-158997</v>
      </c>
      <c r="W73" s="21">
        <v>555000</v>
      </c>
      <c r="X73" s="21"/>
      <c r="Y73" s="20"/>
      <c r="Z73" s="23">
        <v>740000</v>
      </c>
    </row>
    <row r="74" spans="1:26" ht="12.75" hidden="1">
      <c r="A74" s="39" t="s">
        <v>107</v>
      </c>
      <c r="B74" s="19">
        <v>732594</v>
      </c>
      <c r="C74" s="19"/>
      <c r="D74" s="20"/>
      <c r="E74" s="21"/>
      <c r="F74" s="21">
        <v>54765</v>
      </c>
      <c r="G74" s="21">
        <v>111237</v>
      </c>
      <c r="H74" s="21">
        <v>46265</v>
      </c>
      <c r="I74" s="21">
        <v>212267</v>
      </c>
      <c r="J74" s="21">
        <v>59116</v>
      </c>
      <c r="K74" s="21"/>
      <c r="L74" s="21"/>
      <c r="M74" s="21">
        <v>59116</v>
      </c>
      <c r="N74" s="21"/>
      <c r="O74" s="21"/>
      <c r="P74" s="21"/>
      <c r="Q74" s="21"/>
      <c r="R74" s="21"/>
      <c r="S74" s="21"/>
      <c r="T74" s="21"/>
      <c r="U74" s="21"/>
      <c r="V74" s="21">
        <v>271383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>
        <v>132464</v>
      </c>
      <c r="L75" s="30"/>
      <c r="M75" s="30">
        <v>132464</v>
      </c>
      <c r="N75" s="30"/>
      <c r="O75" s="30"/>
      <c r="P75" s="30"/>
      <c r="Q75" s="30"/>
      <c r="R75" s="30"/>
      <c r="S75" s="30"/>
      <c r="T75" s="30"/>
      <c r="U75" s="30"/>
      <c r="V75" s="30">
        <v>132464</v>
      </c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4301036</v>
      </c>
      <c r="E76" s="34">
        <v>4301036</v>
      </c>
      <c r="F76" s="34">
        <v>382185</v>
      </c>
      <c r="G76" s="34">
        <v>299392</v>
      </c>
      <c r="H76" s="34">
        <v>215252</v>
      </c>
      <c r="I76" s="34">
        <v>896829</v>
      </c>
      <c r="J76" s="34">
        <v>2042037</v>
      </c>
      <c r="K76" s="34">
        <v>1352483</v>
      </c>
      <c r="L76" s="34">
        <v>167939</v>
      </c>
      <c r="M76" s="34">
        <v>3562459</v>
      </c>
      <c r="N76" s="34"/>
      <c r="O76" s="34"/>
      <c r="P76" s="34"/>
      <c r="Q76" s="34"/>
      <c r="R76" s="34"/>
      <c r="S76" s="34"/>
      <c r="T76" s="34"/>
      <c r="U76" s="34"/>
      <c r="V76" s="34">
        <v>4459288</v>
      </c>
      <c r="W76" s="34">
        <v>3225753</v>
      </c>
      <c r="X76" s="34"/>
      <c r="Y76" s="33"/>
      <c r="Z76" s="35">
        <v>4301036</v>
      </c>
    </row>
    <row r="77" spans="1:26" ht="12.75" hidden="1">
      <c r="A77" s="37" t="s">
        <v>31</v>
      </c>
      <c r="B77" s="19"/>
      <c r="C77" s="19"/>
      <c r="D77" s="20">
        <v>3609032</v>
      </c>
      <c r="E77" s="21">
        <v>3609032</v>
      </c>
      <c r="F77" s="21">
        <v>195150</v>
      </c>
      <c r="G77" s="21">
        <v>109201</v>
      </c>
      <c r="H77" s="21">
        <v>92521</v>
      </c>
      <c r="I77" s="21">
        <v>396872</v>
      </c>
      <c r="J77" s="21">
        <v>1982921</v>
      </c>
      <c r="K77" s="21">
        <v>1208680</v>
      </c>
      <c r="L77" s="21">
        <v>137993</v>
      </c>
      <c r="M77" s="21">
        <v>3329594</v>
      </c>
      <c r="N77" s="21"/>
      <c r="O77" s="21"/>
      <c r="P77" s="21"/>
      <c r="Q77" s="21"/>
      <c r="R77" s="21"/>
      <c r="S77" s="21"/>
      <c r="T77" s="21"/>
      <c r="U77" s="21"/>
      <c r="V77" s="21">
        <v>3726466</v>
      </c>
      <c r="W77" s="21">
        <v>2706750</v>
      </c>
      <c r="X77" s="21"/>
      <c r="Y77" s="20"/>
      <c r="Z77" s="23">
        <v>3609032</v>
      </c>
    </row>
    <row r="78" spans="1:26" ht="12.75" hidden="1">
      <c r="A78" s="38" t="s">
        <v>32</v>
      </c>
      <c r="B78" s="19"/>
      <c r="C78" s="19"/>
      <c r="D78" s="20">
        <v>692004</v>
      </c>
      <c r="E78" s="21">
        <v>692004</v>
      </c>
      <c r="F78" s="21">
        <v>187035</v>
      </c>
      <c r="G78" s="21">
        <v>190191</v>
      </c>
      <c r="H78" s="21">
        <v>122731</v>
      </c>
      <c r="I78" s="21">
        <v>499957</v>
      </c>
      <c r="J78" s="21">
        <v>59116</v>
      </c>
      <c r="K78" s="21">
        <v>143803</v>
      </c>
      <c r="L78" s="21">
        <v>29946</v>
      </c>
      <c r="M78" s="21">
        <v>232865</v>
      </c>
      <c r="N78" s="21"/>
      <c r="O78" s="21"/>
      <c r="P78" s="21"/>
      <c r="Q78" s="21"/>
      <c r="R78" s="21"/>
      <c r="S78" s="21"/>
      <c r="T78" s="21"/>
      <c r="U78" s="21"/>
      <c r="V78" s="21">
        <v>732822</v>
      </c>
      <c r="W78" s="21">
        <v>519003</v>
      </c>
      <c r="X78" s="21"/>
      <c r="Y78" s="20"/>
      <c r="Z78" s="23">
        <v>692004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692004</v>
      </c>
      <c r="E82" s="21">
        <v>692004</v>
      </c>
      <c r="F82" s="21">
        <v>46265</v>
      </c>
      <c r="G82" s="21">
        <v>111237</v>
      </c>
      <c r="H82" s="21">
        <v>54765</v>
      </c>
      <c r="I82" s="21">
        <v>212267</v>
      </c>
      <c r="J82" s="21">
        <v>59116</v>
      </c>
      <c r="K82" s="21">
        <v>143803</v>
      </c>
      <c r="L82" s="21">
        <v>29946</v>
      </c>
      <c r="M82" s="21">
        <v>232865</v>
      </c>
      <c r="N82" s="21"/>
      <c r="O82" s="21"/>
      <c r="P82" s="21"/>
      <c r="Q82" s="21"/>
      <c r="R82" s="21"/>
      <c r="S82" s="21"/>
      <c r="T82" s="21"/>
      <c r="U82" s="21"/>
      <c r="V82" s="21">
        <v>445132</v>
      </c>
      <c r="W82" s="21">
        <v>519003</v>
      </c>
      <c r="X82" s="21"/>
      <c r="Y82" s="20"/>
      <c r="Z82" s="23">
        <v>692004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140770</v>
      </c>
      <c r="G83" s="21">
        <v>78954</v>
      </c>
      <c r="H83" s="21">
        <v>67966</v>
      </c>
      <c r="I83" s="21">
        <v>287690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287690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2044158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2044158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2044158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145687520</v>
      </c>
      <c r="D5" s="153">
        <f>SUM(D6:D8)</f>
        <v>0</v>
      </c>
      <c r="E5" s="154">
        <f t="shared" si="0"/>
        <v>157415000</v>
      </c>
      <c r="F5" s="100">
        <f t="shared" si="0"/>
        <v>157415000</v>
      </c>
      <c r="G5" s="100">
        <f t="shared" si="0"/>
        <v>80015159</v>
      </c>
      <c r="H5" s="100">
        <f t="shared" si="0"/>
        <v>1351735</v>
      </c>
      <c r="I5" s="100">
        <f t="shared" si="0"/>
        <v>940436</v>
      </c>
      <c r="J5" s="100">
        <f t="shared" si="0"/>
        <v>82307330</v>
      </c>
      <c r="K5" s="100">
        <f t="shared" si="0"/>
        <v>10401151</v>
      </c>
      <c r="L5" s="100">
        <f t="shared" si="0"/>
        <v>1690981</v>
      </c>
      <c r="M5" s="100">
        <f t="shared" si="0"/>
        <v>0</v>
      </c>
      <c r="N5" s="100">
        <f t="shared" si="0"/>
        <v>12092132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94399462</v>
      </c>
      <c r="X5" s="100">
        <f t="shared" si="0"/>
        <v>118061250</v>
      </c>
      <c r="Y5" s="100">
        <f t="shared" si="0"/>
        <v>-23661788</v>
      </c>
      <c r="Z5" s="137">
        <f>+IF(X5&lt;&gt;0,+(Y5/X5)*100,0)</f>
        <v>-20.04195957606751</v>
      </c>
      <c r="AA5" s="153">
        <f>SUM(AA6:AA8)</f>
        <v>157415000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145577720</v>
      </c>
      <c r="D7" s="157"/>
      <c r="E7" s="158">
        <v>157415000</v>
      </c>
      <c r="F7" s="159">
        <v>157415000</v>
      </c>
      <c r="G7" s="159">
        <v>80015159</v>
      </c>
      <c r="H7" s="159">
        <v>1351735</v>
      </c>
      <c r="I7" s="159">
        <v>940436</v>
      </c>
      <c r="J7" s="159">
        <v>82307330</v>
      </c>
      <c r="K7" s="159">
        <v>10401151</v>
      </c>
      <c r="L7" s="159">
        <v>1690981</v>
      </c>
      <c r="M7" s="159"/>
      <c r="N7" s="159">
        <v>12092132</v>
      </c>
      <c r="O7" s="159"/>
      <c r="P7" s="159"/>
      <c r="Q7" s="159"/>
      <c r="R7" s="159"/>
      <c r="S7" s="159"/>
      <c r="T7" s="159"/>
      <c r="U7" s="159"/>
      <c r="V7" s="159"/>
      <c r="W7" s="159">
        <v>94399462</v>
      </c>
      <c r="X7" s="159">
        <v>118061250</v>
      </c>
      <c r="Y7" s="159">
        <v>-23661788</v>
      </c>
      <c r="Z7" s="141">
        <v>-20.04</v>
      </c>
      <c r="AA7" s="157">
        <v>157415000</v>
      </c>
    </row>
    <row r="8" spans="1:27" ht="12.75">
      <c r="A8" s="138" t="s">
        <v>77</v>
      </c>
      <c r="B8" s="136"/>
      <c r="C8" s="155">
        <v>109800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3113035</v>
      </c>
      <c r="D9" s="153">
        <f>SUM(D10:D14)</f>
        <v>0</v>
      </c>
      <c r="E9" s="154">
        <f t="shared" si="1"/>
        <v>5141000</v>
      </c>
      <c r="F9" s="100">
        <f t="shared" si="1"/>
        <v>5141000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3855750</v>
      </c>
      <c r="Y9" s="100">
        <f t="shared" si="1"/>
        <v>-3855750</v>
      </c>
      <c r="Z9" s="137">
        <f>+IF(X9&lt;&gt;0,+(Y9/X9)*100,0)</f>
        <v>-100</v>
      </c>
      <c r="AA9" s="153">
        <f>SUM(AA10:AA14)</f>
        <v>5141000</v>
      </c>
    </row>
    <row r="10" spans="1:27" ht="12.75">
      <c r="A10" s="138" t="s">
        <v>79</v>
      </c>
      <c r="B10" s="136"/>
      <c r="C10" s="155">
        <v>3113035</v>
      </c>
      <c r="D10" s="155"/>
      <c r="E10" s="156">
        <v>5141000</v>
      </c>
      <c r="F10" s="60">
        <v>5141000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3855750</v>
      </c>
      <c r="Y10" s="60">
        <v>-3855750</v>
      </c>
      <c r="Z10" s="140">
        <v>-100</v>
      </c>
      <c r="AA10" s="155">
        <v>5141000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76423022</v>
      </c>
      <c r="D15" s="153">
        <f>SUM(D16:D18)</f>
        <v>0</v>
      </c>
      <c r="E15" s="154">
        <f t="shared" si="2"/>
        <v>43810000</v>
      </c>
      <c r="F15" s="100">
        <f t="shared" si="2"/>
        <v>43810000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32857500</v>
      </c>
      <c r="Y15" s="100">
        <f t="shared" si="2"/>
        <v>-32857500</v>
      </c>
      <c r="Z15" s="137">
        <f>+IF(X15&lt;&gt;0,+(Y15/X15)*100,0)</f>
        <v>-100</v>
      </c>
      <c r="AA15" s="153">
        <f>SUM(AA16:AA18)</f>
        <v>43810000</v>
      </c>
    </row>
    <row r="16" spans="1:27" ht="12.75">
      <c r="A16" s="138" t="s">
        <v>85</v>
      </c>
      <c r="B16" s="136"/>
      <c r="C16" s="155">
        <v>1342919</v>
      </c>
      <c r="D16" s="155"/>
      <c r="E16" s="156">
        <v>75000</v>
      </c>
      <c r="F16" s="60">
        <v>75000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56250</v>
      </c>
      <c r="Y16" s="60">
        <v>-56250</v>
      </c>
      <c r="Z16" s="140">
        <v>-100</v>
      </c>
      <c r="AA16" s="155">
        <v>75000</v>
      </c>
    </row>
    <row r="17" spans="1:27" ht="12.75">
      <c r="A17" s="138" t="s">
        <v>86</v>
      </c>
      <c r="B17" s="136"/>
      <c r="C17" s="155">
        <v>75080103</v>
      </c>
      <c r="D17" s="155"/>
      <c r="E17" s="156">
        <v>43735000</v>
      </c>
      <c r="F17" s="60">
        <v>43735000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32801250</v>
      </c>
      <c r="Y17" s="60">
        <v>-32801250</v>
      </c>
      <c r="Z17" s="140">
        <v>-100</v>
      </c>
      <c r="AA17" s="155">
        <v>43735000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5556000</v>
      </c>
      <c r="F19" s="100">
        <f t="shared" si="3"/>
        <v>5556000</v>
      </c>
      <c r="G19" s="100">
        <f t="shared" si="3"/>
        <v>-75258</v>
      </c>
      <c r="H19" s="100">
        <f t="shared" si="3"/>
        <v>-75258</v>
      </c>
      <c r="I19" s="100">
        <f t="shared" si="3"/>
        <v>-75258</v>
      </c>
      <c r="J19" s="100">
        <f t="shared" si="3"/>
        <v>-225774</v>
      </c>
      <c r="K19" s="100">
        <f t="shared" si="3"/>
        <v>0</v>
      </c>
      <c r="L19" s="100">
        <f t="shared" si="3"/>
        <v>66777</v>
      </c>
      <c r="M19" s="100">
        <f t="shared" si="3"/>
        <v>0</v>
      </c>
      <c r="N19" s="100">
        <f t="shared" si="3"/>
        <v>66777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-158997</v>
      </c>
      <c r="X19" s="100">
        <f t="shared" si="3"/>
        <v>4167000</v>
      </c>
      <c r="Y19" s="100">
        <f t="shared" si="3"/>
        <v>-4325997</v>
      </c>
      <c r="Z19" s="137">
        <f>+IF(X19&lt;&gt;0,+(Y19/X19)*100,0)</f>
        <v>-103.81562275018</v>
      </c>
      <c r="AA19" s="153">
        <f>SUM(AA20:AA23)</f>
        <v>5556000</v>
      </c>
    </row>
    <row r="20" spans="1:27" ht="12.75">
      <c r="A20" s="138" t="s">
        <v>89</v>
      </c>
      <c r="B20" s="136"/>
      <c r="C20" s="155"/>
      <c r="D20" s="155"/>
      <c r="E20" s="156">
        <v>4500000</v>
      </c>
      <c r="F20" s="60">
        <v>4500000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3375000</v>
      </c>
      <c r="Y20" s="60">
        <v>-3375000</v>
      </c>
      <c r="Z20" s="140">
        <v>-100</v>
      </c>
      <c r="AA20" s="155">
        <v>4500000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1056000</v>
      </c>
      <c r="F23" s="60">
        <v>1056000</v>
      </c>
      <c r="G23" s="60">
        <v>-75258</v>
      </c>
      <c r="H23" s="60">
        <v>-75258</v>
      </c>
      <c r="I23" s="60">
        <v>-75258</v>
      </c>
      <c r="J23" s="60">
        <v>-225774</v>
      </c>
      <c r="K23" s="60"/>
      <c r="L23" s="60">
        <v>66777</v>
      </c>
      <c r="M23" s="60"/>
      <c r="N23" s="60">
        <v>66777</v>
      </c>
      <c r="O23" s="60"/>
      <c r="P23" s="60"/>
      <c r="Q23" s="60"/>
      <c r="R23" s="60"/>
      <c r="S23" s="60"/>
      <c r="T23" s="60"/>
      <c r="U23" s="60"/>
      <c r="V23" s="60"/>
      <c r="W23" s="60">
        <v>-158997</v>
      </c>
      <c r="X23" s="60">
        <v>792000</v>
      </c>
      <c r="Y23" s="60">
        <v>-950997</v>
      </c>
      <c r="Z23" s="140">
        <v>-120.08</v>
      </c>
      <c r="AA23" s="155">
        <v>1056000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1711000</v>
      </c>
      <c r="F24" s="100">
        <v>1711000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1283250</v>
      </c>
      <c r="Y24" s="100">
        <v>-1283250</v>
      </c>
      <c r="Z24" s="137">
        <v>-100</v>
      </c>
      <c r="AA24" s="153">
        <v>1711000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225223577</v>
      </c>
      <c r="D25" s="168">
        <f>+D5+D9+D15+D19+D24</f>
        <v>0</v>
      </c>
      <c r="E25" s="169">
        <f t="shared" si="4"/>
        <v>213633000</v>
      </c>
      <c r="F25" s="73">
        <f t="shared" si="4"/>
        <v>213633000</v>
      </c>
      <c r="G25" s="73">
        <f t="shared" si="4"/>
        <v>79939901</v>
      </c>
      <c r="H25" s="73">
        <f t="shared" si="4"/>
        <v>1276477</v>
      </c>
      <c r="I25" s="73">
        <f t="shared" si="4"/>
        <v>865178</v>
      </c>
      <c r="J25" s="73">
        <f t="shared" si="4"/>
        <v>82081556</v>
      </c>
      <c r="K25" s="73">
        <f t="shared" si="4"/>
        <v>10401151</v>
      </c>
      <c r="L25" s="73">
        <f t="shared" si="4"/>
        <v>1757758</v>
      </c>
      <c r="M25" s="73">
        <f t="shared" si="4"/>
        <v>0</v>
      </c>
      <c r="N25" s="73">
        <f t="shared" si="4"/>
        <v>12158909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94240465</v>
      </c>
      <c r="X25" s="73">
        <f t="shared" si="4"/>
        <v>160224750</v>
      </c>
      <c r="Y25" s="73">
        <f t="shared" si="4"/>
        <v>-65984285</v>
      </c>
      <c r="Z25" s="170">
        <f>+IF(X25&lt;&gt;0,+(Y25/X25)*100,0)</f>
        <v>-41.18232982107945</v>
      </c>
      <c r="AA25" s="168">
        <f>+AA5+AA9+AA15+AA19+AA24</f>
        <v>213633000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127613832</v>
      </c>
      <c r="D28" s="153">
        <f>SUM(D29:D31)</f>
        <v>0</v>
      </c>
      <c r="E28" s="154">
        <f t="shared" si="5"/>
        <v>91729435</v>
      </c>
      <c r="F28" s="100">
        <f t="shared" si="5"/>
        <v>91729435</v>
      </c>
      <c r="G28" s="100">
        <f t="shared" si="5"/>
        <v>11820654</v>
      </c>
      <c r="H28" s="100">
        <f t="shared" si="5"/>
        <v>9320460</v>
      </c>
      <c r="I28" s="100">
        <f t="shared" si="5"/>
        <v>9917869</v>
      </c>
      <c r="J28" s="100">
        <f t="shared" si="5"/>
        <v>31058983</v>
      </c>
      <c r="K28" s="100">
        <f t="shared" si="5"/>
        <v>7234568</v>
      </c>
      <c r="L28" s="100">
        <f t="shared" si="5"/>
        <v>5659375</v>
      </c>
      <c r="M28" s="100">
        <f t="shared" si="5"/>
        <v>0</v>
      </c>
      <c r="N28" s="100">
        <f t="shared" si="5"/>
        <v>12893943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43952926</v>
      </c>
      <c r="X28" s="100">
        <f t="shared" si="5"/>
        <v>68797077</v>
      </c>
      <c r="Y28" s="100">
        <f t="shared" si="5"/>
        <v>-24844151</v>
      </c>
      <c r="Z28" s="137">
        <f>+IF(X28&lt;&gt;0,+(Y28/X28)*100,0)</f>
        <v>-36.11221883743694</v>
      </c>
      <c r="AA28" s="153">
        <f>SUM(AA29:AA31)</f>
        <v>91729435</v>
      </c>
    </row>
    <row r="29" spans="1:27" ht="12.75">
      <c r="A29" s="138" t="s">
        <v>75</v>
      </c>
      <c r="B29" s="136"/>
      <c r="C29" s="155">
        <v>46358205</v>
      </c>
      <c r="D29" s="155"/>
      <c r="E29" s="156">
        <v>20230785</v>
      </c>
      <c r="F29" s="60">
        <v>20230785</v>
      </c>
      <c r="G29" s="60">
        <v>908475</v>
      </c>
      <c r="H29" s="60">
        <v>75032</v>
      </c>
      <c r="I29" s="60">
        <v>439385</v>
      </c>
      <c r="J29" s="60">
        <v>1422892</v>
      </c>
      <c r="K29" s="60">
        <v>2823398</v>
      </c>
      <c r="L29" s="60">
        <v>2910121</v>
      </c>
      <c r="M29" s="60"/>
      <c r="N29" s="60">
        <v>5733519</v>
      </c>
      <c r="O29" s="60"/>
      <c r="P29" s="60"/>
      <c r="Q29" s="60"/>
      <c r="R29" s="60"/>
      <c r="S29" s="60"/>
      <c r="T29" s="60"/>
      <c r="U29" s="60"/>
      <c r="V29" s="60"/>
      <c r="W29" s="60">
        <v>7156411</v>
      </c>
      <c r="X29" s="60">
        <v>15173089</v>
      </c>
      <c r="Y29" s="60">
        <v>-8016678</v>
      </c>
      <c r="Z29" s="140">
        <v>-52.83</v>
      </c>
      <c r="AA29" s="155">
        <v>20230785</v>
      </c>
    </row>
    <row r="30" spans="1:27" ht="12.75">
      <c r="A30" s="138" t="s">
        <v>76</v>
      </c>
      <c r="B30" s="136"/>
      <c r="C30" s="157">
        <v>59279542</v>
      </c>
      <c r="D30" s="157"/>
      <c r="E30" s="158">
        <v>71398650</v>
      </c>
      <c r="F30" s="159">
        <v>71398650</v>
      </c>
      <c r="G30" s="159">
        <v>597636</v>
      </c>
      <c r="H30" s="159"/>
      <c r="I30" s="159">
        <v>3086</v>
      </c>
      <c r="J30" s="159">
        <v>600722</v>
      </c>
      <c r="K30" s="159">
        <v>2221707</v>
      </c>
      <c r="L30" s="159">
        <v>1435877</v>
      </c>
      <c r="M30" s="159"/>
      <c r="N30" s="159">
        <v>3657584</v>
      </c>
      <c r="O30" s="159"/>
      <c r="P30" s="159"/>
      <c r="Q30" s="159"/>
      <c r="R30" s="159"/>
      <c r="S30" s="159"/>
      <c r="T30" s="159"/>
      <c r="U30" s="159"/>
      <c r="V30" s="159"/>
      <c r="W30" s="159">
        <v>4258306</v>
      </c>
      <c r="X30" s="159">
        <v>53548988</v>
      </c>
      <c r="Y30" s="159">
        <v>-49290682</v>
      </c>
      <c r="Z30" s="141">
        <v>-92.05</v>
      </c>
      <c r="AA30" s="157">
        <v>71398650</v>
      </c>
    </row>
    <row r="31" spans="1:27" ht="12.75">
      <c r="A31" s="138" t="s">
        <v>77</v>
      </c>
      <c r="B31" s="136"/>
      <c r="C31" s="155">
        <v>21976085</v>
      </c>
      <c r="D31" s="155"/>
      <c r="E31" s="156">
        <v>100000</v>
      </c>
      <c r="F31" s="60">
        <v>100000</v>
      </c>
      <c r="G31" s="60">
        <v>10314543</v>
      </c>
      <c r="H31" s="60">
        <v>9245428</v>
      </c>
      <c r="I31" s="60">
        <v>9475398</v>
      </c>
      <c r="J31" s="60">
        <v>29035369</v>
      </c>
      <c r="K31" s="60">
        <v>2189463</v>
      </c>
      <c r="L31" s="60">
        <v>1313377</v>
      </c>
      <c r="M31" s="60"/>
      <c r="N31" s="60">
        <v>3502840</v>
      </c>
      <c r="O31" s="60"/>
      <c r="P31" s="60"/>
      <c r="Q31" s="60"/>
      <c r="R31" s="60"/>
      <c r="S31" s="60"/>
      <c r="T31" s="60"/>
      <c r="U31" s="60"/>
      <c r="V31" s="60"/>
      <c r="W31" s="60">
        <v>32538209</v>
      </c>
      <c r="X31" s="60">
        <v>75000</v>
      </c>
      <c r="Y31" s="60">
        <v>32463209</v>
      </c>
      <c r="Z31" s="140">
        <v>43284.28</v>
      </c>
      <c r="AA31" s="155">
        <v>100000</v>
      </c>
    </row>
    <row r="32" spans="1:27" ht="12.75">
      <c r="A32" s="135" t="s">
        <v>78</v>
      </c>
      <c r="B32" s="136"/>
      <c r="C32" s="153">
        <f aca="true" t="shared" si="6" ref="C32:Y32">SUM(C33:C37)</f>
        <v>30108894</v>
      </c>
      <c r="D32" s="153">
        <f>SUM(D33:D37)</f>
        <v>0</v>
      </c>
      <c r="E32" s="154">
        <f t="shared" si="6"/>
        <v>32531771</v>
      </c>
      <c r="F32" s="100">
        <f t="shared" si="6"/>
        <v>32531771</v>
      </c>
      <c r="G32" s="100">
        <f t="shared" si="6"/>
        <v>103445</v>
      </c>
      <c r="H32" s="100">
        <f t="shared" si="6"/>
        <v>0</v>
      </c>
      <c r="I32" s="100">
        <f t="shared" si="6"/>
        <v>0</v>
      </c>
      <c r="J32" s="100">
        <f t="shared" si="6"/>
        <v>103445</v>
      </c>
      <c r="K32" s="100">
        <f t="shared" si="6"/>
        <v>2515846</v>
      </c>
      <c r="L32" s="100">
        <f t="shared" si="6"/>
        <v>1286299</v>
      </c>
      <c r="M32" s="100">
        <f t="shared" si="6"/>
        <v>0</v>
      </c>
      <c r="N32" s="100">
        <f t="shared" si="6"/>
        <v>3802145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3905590</v>
      </c>
      <c r="X32" s="100">
        <f t="shared" si="6"/>
        <v>24398828</v>
      </c>
      <c r="Y32" s="100">
        <f t="shared" si="6"/>
        <v>-20493238</v>
      </c>
      <c r="Z32" s="137">
        <f>+IF(X32&lt;&gt;0,+(Y32/X32)*100,0)</f>
        <v>-83.9927147320355</v>
      </c>
      <c r="AA32" s="153">
        <f>SUM(AA33:AA37)</f>
        <v>32531771</v>
      </c>
    </row>
    <row r="33" spans="1:27" ht="12.75">
      <c r="A33" s="138" t="s">
        <v>79</v>
      </c>
      <c r="B33" s="136"/>
      <c r="C33" s="155">
        <v>30108894</v>
      </c>
      <c r="D33" s="155"/>
      <c r="E33" s="156">
        <v>32531771</v>
      </c>
      <c r="F33" s="60">
        <v>32531771</v>
      </c>
      <c r="G33" s="60">
        <v>103445</v>
      </c>
      <c r="H33" s="60"/>
      <c r="I33" s="60"/>
      <c r="J33" s="60">
        <v>103445</v>
      </c>
      <c r="K33" s="60">
        <v>2515846</v>
      </c>
      <c r="L33" s="60">
        <v>1286299</v>
      </c>
      <c r="M33" s="60"/>
      <c r="N33" s="60">
        <v>3802145</v>
      </c>
      <c r="O33" s="60"/>
      <c r="P33" s="60"/>
      <c r="Q33" s="60"/>
      <c r="R33" s="60"/>
      <c r="S33" s="60"/>
      <c r="T33" s="60"/>
      <c r="U33" s="60"/>
      <c r="V33" s="60"/>
      <c r="W33" s="60">
        <v>3905590</v>
      </c>
      <c r="X33" s="60">
        <v>24398828</v>
      </c>
      <c r="Y33" s="60">
        <v>-20493238</v>
      </c>
      <c r="Z33" s="140">
        <v>-83.99</v>
      </c>
      <c r="AA33" s="155">
        <v>32531771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37979706</v>
      </c>
      <c r="D38" s="153">
        <f>SUM(D39:D41)</f>
        <v>0</v>
      </c>
      <c r="E38" s="154">
        <f t="shared" si="7"/>
        <v>39041747</v>
      </c>
      <c r="F38" s="100">
        <f t="shared" si="7"/>
        <v>39041747</v>
      </c>
      <c r="G38" s="100">
        <f t="shared" si="7"/>
        <v>1221119</v>
      </c>
      <c r="H38" s="100">
        <f t="shared" si="7"/>
        <v>1221119</v>
      </c>
      <c r="I38" s="100">
        <f t="shared" si="7"/>
        <v>1470497</v>
      </c>
      <c r="J38" s="100">
        <f t="shared" si="7"/>
        <v>3912735</v>
      </c>
      <c r="K38" s="100">
        <f t="shared" si="7"/>
        <v>3225501</v>
      </c>
      <c r="L38" s="100">
        <f t="shared" si="7"/>
        <v>3324544</v>
      </c>
      <c r="M38" s="100">
        <f t="shared" si="7"/>
        <v>0</v>
      </c>
      <c r="N38" s="100">
        <f t="shared" si="7"/>
        <v>6550045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10462780</v>
      </c>
      <c r="X38" s="100">
        <f t="shared" si="7"/>
        <v>29281310</v>
      </c>
      <c r="Y38" s="100">
        <f t="shared" si="7"/>
        <v>-18818530</v>
      </c>
      <c r="Z38" s="137">
        <f>+IF(X38&lt;&gt;0,+(Y38/X38)*100,0)</f>
        <v>-64.2680604112316</v>
      </c>
      <c r="AA38" s="153">
        <f>SUM(AA39:AA41)</f>
        <v>39041747</v>
      </c>
    </row>
    <row r="39" spans="1:27" ht="12.75">
      <c r="A39" s="138" t="s">
        <v>85</v>
      </c>
      <c r="B39" s="136"/>
      <c r="C39" s="155">
        <v>9163925</v>
      </c>
      <c r="D39" s="155"/>
      <c r="E39" s="156">
        <v>8503675</v>
      </c>
      <c r="F39" s="60">
        <v>8503675</v>
      </c>
      <c r="G39" s="60"/>
      <c r="H39" s="60"/>
      <c r="I39" s="60">
        <v>249378</v>
      </c>
      <c r="J39" s="60">
        <v>249378</v>
      </c>
      <c r="K39" s="60">
        <v>1270620</v>
      </c>
      <c r="L39" s="60">
        <v>718915</v>
      </c>
      <c r="M39" s="60"/>
      <c r="N39" s="60">
        <v>1989535</v>
      </c>
      <c r="O39" s="60"/>
      <c r="P39" s="60"/>
      <c r="Q39" s="60"/>
      <c r="R39" s="60"/>
      <c r="S39" s="60"/>
      <c r="T39" s="60"/>
      <c r="U39" s="60"/>
      <c r="V39" s="60"/>
      <c r="W39" s="60">
        <v>2238913</v>
      </c>
      <c r="X39" s="60">
        <v>6377756</v>
      </c>
      <c r="Y39" s="60">
        <v>-4138843</v>
      </c>
      <c r="Z39" s="140">
        <v>-64.89</v>
      </c>
      <c r="AA39" s="155">
        <v>8503675</v>
      </c>
    </row>
    <row r="40" spans="1:27" ht="12.75">
      <c r="A40" s="138" t="s">
        <v>86</v>
      </c>
      <c r="B40" s="136"/>
      <c r="C40" s="155">
        <v>28815781</v>
      </c>
      <c r="D40" s="155"/>
      <c r="E40" s="156">
        <v>30538072</v>
      </c>
      <c r="F40" s="60">
        <v>30538072</v>
      </c>
      <c r="G40" s="60">
        <v>1221119</v>
      </c>
      <c r="H40" s="60">
        <v>1221119</v>
      </c>
      <c r="I40" s="60">
        <v>1221119</v>
      </c>
      <c r="J40" s="60">
        <v>3663357</v>
      </c>
      <c r="K40" s="60">
        <v>1954881</v>
      </c>
      <c r="L40" s="60">
        <v>2605629</v>
      </c>
      <c r="M40" s="60"/>
      <c r="N40" s="60">
        <v>4560510</v>
      </c>
      <c r="O40" s="60"/>
      <c r="P40" s="60"/>
      <c r="Q40" s="60"/>
      <c r="R40" s="60"/>
      <c r="S40" s="60"/>
      <c r="T40" s="60"/>
      <c r="U40" s="60"/>
      <c r="V40" s="60"/>
      <c r="W40" s="60">
        <v>8223867</v>
      </c>
      <c r="X40" s="60">
        <v>22903554</v>
      </c>
      <c r="Y40" s="60">
        <v>-14679687</v>
      </c>
      <c r="Z40" s="140">
        <v>-64.09</v>
      </c>
      <c r="AA40" s="155">
        <v>30538072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24628</v>
      </c>
      <c r="H42" s="100">
        <f t="shared" si="8"/>
        <v>24628</v>
      </c>
      <c r="I42" s="100">
        <f t="shared" si="8"/>
        <v>24628</v>
      </c>
      <c r="J42" s="100">
        <f t="shared" si="8"/>
        <v>73884</v>
      </c>
      <c r="K42" s="100">
        <f t="shared" si="8"/>
        <v>0</v>
      </c>
      <c r="L42" s="100">
        <f t="shared" si="8"/>
        <v>1408851</v>
      </c>
      <c r="M42" s="100">
        <f t="shared" si="8"/>
        <v>0</v>
      </c>
      <c r="N42" s="100">
        <f t="shared" si="8"/>
        <v>1408851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1482735</v>
      </c>
      <c r="X42" s="100">
        <f t="shared" si="8"/>
        <v>0</v>
      </c>
      <c r="Y42" s="100">
        <f t="shared" si="8"/>
        <v>1482735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>
        <v>963202</v>
      </c>
      <c r="M43" s="60"/>
      <c r="N43" s="60">
        <v>963202</v>
      </c>
      <c r="O43" s="60"/>
      <c r="P43" s="60"/>
      <c r="Q43" s="60"/>
      <c r="R43" s="60"/>
      <c r="S43" s="60"/>
      <c r="T43" s="60"/>
      <c r="U43" s="60"/>
      <c r="V43" s="60"/>
      <c r="W43" s="60">
        <v>963202</v>
      </c>
      <c r="X43" s="60"/>
      <c r="Y43" s="60">
        <v>963202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24628</v>
      </c>
      <c r="H46" s="60">
        <v>24628</v>
      </c>
      <c r="I46" s="60">
        <v>24628</v>
      </c>
      <c r="J46" s="60">
        <v>73884</v>
      </c>
      <c r="K46" s="60"/>
      <c r="L46" s="60">
        <v>445649</v>
      </c>
      <c r="M46" s="60"/>
      <c r="N46" s="60">
        <v>445649</v>
      </c>
      <c r="O46" s="60"/>
      <c r="P46" s="60"/>
      <c r="Q46" s="60"/>
      <c r="R46" s="60"/>
      <c r="S46" s="60"/>
      <c r="T46" s="60"/>
      <c r="U46" s="60"/>
      <c r="V46" s="60"/>
      <c r="W46" s="60">
        <v>519533</v>
      </c>
      <c r="X46" s="60"/>
      <c r="Y46" s="60">
        <v>519533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195702432</v>
      </c>
      <c r="D48" s="168">
        <f>+D28+D32+D38+D42+D47</f>
        <v>0</v>
      </c>
      <c r="E48" s="169">
        <f t="shared" si="9"/>
        <v>163302953</v>
      </c>
      <c r="F48" s="73">
        <f t="shared" si="9"/>
        <v>163302953</v>
      </c>
      <c r="G48" s="73">
        <f t="shared" si="9"/>
        <v>13169846</v>
      </c>
      <c r="H48" s="73">
        <f t="shared" si="9"/>
        <v>10566207</v>
      </c>
      <c r="I48" s="73">
        <f t="shared" si="9"/>
        <v>11412994</v>
      </c>
      <c r="J48" s="73">
        <f t="shared" si="9"/>
        <v>35149047</v>
      </c>
      <c r="K48" s="73">
        <f t="shared" si="9"/>
        <v>12975915</v>
      </c>
      <c r="L48" s="73">
        <f t="shared" si="9"/>
        <v>11679069</v>
      </c>
      <c r="M48" s="73">
        <f t="shared" si="9"/>
        <v>0</v>
      </c>
      <c r="N48" s="73">
        <f t="shared" si="9"/>
        <v>24654984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59804031</v>
      </c>
      <c r="X48" s="73">
        <f t="shared" si="9"/>
        <v>122477215</v>
      </c>
      <c r="Y48" s="73">
        <f t="shared" si="9"/>
        <v>-62673184</v>
      </c>
      <c r="Z48" s="170">
        <f>+IF(X48&lt;&gt;0,+(Y48/X48)*100,0)</f>
        <v>-51.171300719076605</v>
      </c>
      <c r="AA48" s="168">
        <f>+AA28+AA32+AA38+AA42+AA47</f>
        <v>163302953</v>
      </c>
    </row>
    <row r="49" spans="1:27" ht="12.75">
      <c r="A49" s="148" t="s">
        <v>49</v>
      </c>
      <c r="B49" s="149"/>
      <c r="C49" s="171">
        <f aca="true" t="shared" si="10" ref="C49:Y49">+C25-C48</f>
        <v>29521145</v>
      </c>
      <c r="D49" s="171">
        <f>+D25-D48</f>
        <v>0</v>
      </c>
      <c r="E49" s="172">
        <f t="shared" si="10"/>
        <v>50330047</v>
      </c>
      <c r="F49" s="173">
        <f t="shared" si="10"/>
        <v>50330047</v>
      </c>
      <c r="G49" s="173">
        <f t="shared" si="10"/>
        <v>66770055</v>
      </c>
      <c r="H49" s="173">
        <f t="shared" si="10"/>
        <v>-9289730</v>
      </c>
      <c r="I49" s="173">
        <f t="shared" si="10"/>
        <v>-10547816</v>
      </c>
      <c r="J49" s="173">
        <f t="shared" si="10"/>
        <v>46932509</v>
      </c>
      <c r="K49" s="173">
        <f t="shared" si="10"/>
        <v>-2574764</v>
      </c>
      <c r="L49" s="173">
        <f t="shared" si="10"/>
        <v>-9921311</v>
      </c>
      <c r="M49" s="173">
        <f t="shared" si="10"/>
        <v>0</v>
      </c>
      <c r="N49" s="173">
        <f t="shared" si="10"/>
        <v>-12496075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34436434</v>
      </c>
      <c r="X49" s="173">
        <f>IF(F25=F48,0,X25-X48)</f>
        <v>37747535</v>
      </c>
      <c r="Y49" s="173">
        <f t="shared" si="10"/>
        <v>-3311101</v>
      </c>
      <c r="Z49" s="174">
        <f>+IF(X49&lt;&gt;0,+(Y49/X49)*100,0)</f>
        <v>-8.771701251485693</v>
      </c>
      <c r="AA49" s="171">
        <f>+AA25-AA48</f>
        <v>50330047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3278696</v>
      </c>
      <c r="D5" s="155">
        <v>0</v>
      </c>
      <c r="E5" s="156">
        <v>3609380</v>
      </c>
      <c r="F5" s="60">
        <v>3609380</v>
      </c>
      <c r="G5" s="60">
        <v>92521</v>
      </c>
      <c r="H5" s="60">
        <v>109201</v>
      </c>
      <c r="I5" s="60">
        <v>195150</v>
      </c>
      <c r="J5" s="60">
        <v>396872</v>
      </c>
      <c r="K5" s="60">
        <v>1982921</v>
      </c>
      <c r="L5" s="60">
        <v>64514</v>
      </c>
      <c r="M5" s="60">
        <v>0</v>
      </c>
      <c r="N5" s="60">
        <v>2047435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2444307</v>
      </c>
      <c r="X5" s="60">
        <v>2707035</v>
      </c>
      <c r="Y5" s="60">
        <v>-262728</v>
      </c>
      <c r="Z5" s="140">
        <v>-9.71</v>
      </c>
      <c r="AA5" s="155">
        <v>3609380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740000</v>
      </c>
      <c r="F10" s="54">
        <v>740000</v>
      </c>
      <c r="G10" s="54">
        <v>-75258</v>
      </c>
      <c r="H10" s="54">
        <v>-75258</v>
      </c>
      <c r="I10" s="54">
        <v>-75258</v>
      </c>
      <c r="J10" s="54">
        <v>-225774</v>
      </c>
      <c r="K10" s="54">
        <v>0</v>
      </c>
      <c r="L10" s="54">
        <v>66777</v>
      </c>
      <c r="M10" s="54">
        <v>0</v>
      </c>
      <c r="N10" s="54">
        <v>66777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-158997</v>
      </c>
      <c r="X10" s="54">
        <v>555000</v>
      </c>
      <c r="Y10" s="54">
        <v>-713997</v>
      </c>
      <c r="Z10" s="184">
        <v>-128.65</v>
      </c>
      <c r="AA10" s="130">
        <v>740000</v>
      </c>
    </row>
    <row r="11" spans="1:27" ht="12.75">
      <c r="A11" s="183" t="s">
        <v>107</v>
      </c>
      <c r="B11" s="185"/>
      <c r="C11" s="155">
        <v>732594</v>
      </c>
      <c r="D11" s="155">
        <v>0</v>
      </c>
      <c r="E11" s="156">
        <v>0</v>
      </c>
      <c r="F11" s="60">
        <v>0</v>
      </c>
      <c r="G11" s="60">
        <v>54765</v>
      </c>
      <c r="H11" s="60">
        <v>111237</v>
      </c>
      <c r="I11" s="60">
        <v>46265</v>
      </c>
      <c r="J11" s="60">
        <v>212267</v>
      </c>
      <c r="K11" s="60">
        <v>59116</v>
      </c>
      <c r="L11" s="60">
        <v>0</v>
      </c>
      <c r="M11" s="60">
        <v>0</v>
      </c>
      <c r="N11" s="60">
        <v>59116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271383</v>
      </c>
      <c r="X11" s="60"/>
      <c r="Y11" s="60">
        <v>271383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1575784</v>
      </c>
      <c r="D12" s="155">
        <v>0</v>
      </c>
      <c r="E12" s="156">
        <v>1585000</v>
      </c>
      <c r="F12" s="60">
        <v>1585000</v>
      </c>
      <c r="G12" s="60">
        <v>114247</v>
      </c>
      <c r="H12" s="60">
        <v>78954</v>
      </c>
      <c r="I12" s="60">
        <v>42674</v>
      </c>
      <c r="J12" s="60">
        <v>235875</v>
      </c>
      <c r="K12" s="60">
        <v>53079</v>
      </c>
      <c r="L12" s="60">
        <v>78543</v>
      </c>
      <c r="M12" s="60">
        <v>0</v>
      </c>
      <c r="N12" s="60">
        <v>131622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367497</v>
      </c>
      <c r="X12" s="60">
        <v>1188750</v>
      </c>
      <c r="Y12" s="60">
        <v>-821253</v>
      </c>
      <c r="Z12" s="140">
        <v>-69.09</v>
      </c>
      <c r="AA12" s="155">
        <v>1585000</v>
      </c>
    </row>
    <row r="13" spans="1:27" ht="12.75">
      <c r="A13" s="181" t="s">
        <v>109</v>
      </c>
      <c r="B13" s="185"/>
      <c r="C13" s="155">
        <v>3547665</v>
      </c>
      <c r="D13" s="155">
        <v>0</v>
      </c>
      <c r="E13" s="156">
        <v>1822620</v>
      </c>
      <c r="F13" s="60">
        <v>1822620</v>
      </c>
      <c r="G13" s="60">
        <v>6729</v>
      </c>
      <c r="H13" s="60">
        <v>4671</v>
      </c>
      <c r="I13" s="60">
        <v>71868</v>
      </c>
      <c r="J13" s="60">
        <v>83268</v>
      </c>
      <c r="K13" s="60">
        <v>7529</v>
      </c>
      <c r="L13" s="60">
        <v>0</v>
      </c>
      <c r="M13" s="60">
        <v>0</v>
      </c>
      <c r="N13" s="60">
        <v>7529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90797</v>
      </c>
      <c r="X13" s="60">
        <v>1366965</v>
      </c>
      <c r="Y13" s="60">
        <v>-1276168</v>
      </c>
      <c r="Z13" s="140">
        <v>-93.36</v>
      </c>
      <c r="AA13" s="155">
        <v>1822620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132464</v>
      </c>
      <c r="M14" s="60">
        <v>0</v>
      </c>
      <c r="N14" s="60">
        <v>132464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132464</v>
      </c>
      <c r="X14" s="60"/>
      <c r="Y14" s="60">
        <v>132464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1116145</v>
      </c>
      <c r="D16" s="155">
        <v>0</v>
      </c>
      <c r="E16" s="156">
        <v>208000</v>
      </c>
      <c r="F16" s="60">
        <v>208000</v>
      </c>
      <c r="G16" s="60">
        <v>0</v>
      </c>
      <c r="H16" s="60">
        <v>0</v>
      </c>
      <c r="I16" s="60">
        <v>0</v>
      </c>
      <c r="J16" s="60">
        <v>0</v>
      </c>
      <c r="K16" s="60">
        <v>8250</v>
      </c>
      <c r="L16" s="60">
        <v>6739</v>
      </c>
      <c r="M16" s="60">
        <v>0</v>
      </c>
      <c r="N16" s="60">
        <v>14989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14989</v>
      </c>
      <c r="X16" s="60">
        <v>156000</v>
      </c>
      <c r="Y16" s="60">
        <v>-141011</v>
      </c>
      <c r="Z16" s="140">
        <v>-90.39</v>
      </c>
      <c r="AA16" s="155">
        <v>208000</v>
      </c>
    </row>
    <row r="17" spans="1:27" ht="12.75">
      <c r="A17" s="181" t="s">
        <v>113</v>
      </c>
      <c r="B17" s="185"/>
      <c r="C17" s="155">
        <v>2500230</v>
      </c>
      <c r="D17" s="155">
        <v>0</v>
      </c>
      <c r="E17" s="156">
        <v>1711000</v>
      </c>
      <c r="F17" s="60">
        <v>1711000</v>
      </c>
      <c r="G17" s="60">
        <v>213285</v>
      </c>
      <c r="H17" s="60">
        <v>0</v>
      </c>
      <c r="I17" s="60">
        <v>0</v>
      </c>
      <c r="J17" s="60">
        <v>213285</v>
      </c>
      <c r="K17" s="60">
        <v>0</v>
      </c>
      <c r="L17" s="60">
        <v>212524</v>
      </c>
      <c r="M17" s="60">
        <v>0</v>
      </c>
      <c r="N17" s="60">
        <v>212524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425809</v>
      </c>
      <c r="X17" s="60">
        <v>1283250</v>
      </c>
      <c r="Y17" s="60">
        <v>-857441</v>
      </c>
      <c r="Z17" s="140">
        <v>-66.82</v>
      </c>
      <c r="AA17" s="155">
        <v>1711000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62071</v>
      </c>
      <c r="H18" s="60">
        <v>0</v>
      </c>
      <c r="I18" s="60">
        <v>0</v>
      </c>
      <c r="J18" s="60">
        <v>62071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62071</v>
      </c>
      <c r="X18" s="60"/>
      <c r="Y18" s="60">
        <v>62071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165080881</v>
      </c>
      <c r="D19" s="155">
        <v>0</v>
      </c>
      <c r="E19" s="156">
        <v>147333000</v>
      </c>
      <c r="F19" s="60">
        <v>147333000</v>
      </c>
      <c r="G19" s="60">
        <v>79403000</v>
      </c>
      <c r="H19" s="60">
        <v>0</v>
      </c>
      <c r="I19" s="60">
        <v>0</v>
      </c>
      <c r="J19" s="60">
        <v>79403000</v>
      </c>
      <c r="K19" s="60">
        <v>7855200</v>
      </c>
      <c r="L19" s="60">
        <v>1134000</v>
      </c>
      <c r="M19" s="60">
        <v>0</v>
      </c>
      <c r="N19" s="60">
        <v>8989200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88392200</v>
      </c>
      <c r="X19" s="60">
        <v>110499750</v>
      </c>
      <c r="Y19" s="60">
        <v>-22107550</v>
      </c>
      <c r="Z19" s="140">
        <v>-20.01</v>
      </c>
      <c r="AA19" s="155">
        <v>147333000</v>
      </c>
    </row>
    <row r="20" spans="1:27" ht="12.75">
      <c r="A20" s="181" t="s">
        <v>35</v>
      </c>
      <c r="B20" s="185"/>
      <c r="C20" s="155">
        <v>7496582</v>
      </c>
      <c r="D20" s="155">
        <v>0</v>
      </c>
      <c r="E20" s="156">
        <v>8389000</v>
      </c>
      <c r="F20" s="54">
        <v>8389000</v>
      </c>
      <c r="G20" s="54">
        <v>68541</v>
      </c>
      <c r="H20" s="54">
        <v>1047672</v>
      </c>
      <c r="I20" s="54">
        <v>0</v>
      </c>
      <c r="J20" s="54">
        <v>1116213</v>
      </c>
      <c r="K20" s="54">
        <v>435056</v>
      </c>
      <c r="L20" s="54">
        <v>62197</v>
      </c>
      <c r="M20" s="54">
        <v>0</v>
      </c>
      <c r="N20" s="54">
        <v>497253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1613466</v>
      </c>
      <c r="X20" s="54">
        <v>6291750</v>
      </c>
      <c r="Y20" s="54">
        <v>-4678284</v>
      </c>
      <c r="Z20" s="184">
        <v>-74.36</v>
      </c>
      <c r="AA20" s="130">
        <v>8389000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584479</v>
      </c>
      <c r="J21" s="60">
        <v>584479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584479</v>
      </c>
      <c r="X21" s="60"/>
      <c r="Y21" s="60">
        <v>584479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185328577</v>
      </c>
      <c r="D22" s="188">
        <f>SUM(D5:D21)</f>
        <v>0</v>
      </c>
      <c r="E22" s="189">
        <f t="shared" si="0"/>
        <v>165398000</v>
      </c>
      <c r="F22" s="190">
        <f t="shared" si="0"/>
        <v>165398000</v>
      </c>
      <c r="G22" s="190">
        <f t="shared" si="0"/>
        <v>79939901</v>
      </c>
      <c r="H22" s="190">
        <f t="shared" si="0"/>
        <v>1276477</v>
      </c>
      <c r="I22" s="190">
        <f t="shared" si="0"/>
        <v>865178</v>
      </c>
      <c r="J22" s="190">
        <f t="shared" si="0"/>
        <v>82081556</v>
      </c>
      <c r="K22" s="190">
        <f t="shared" si="0"/>
        <v>10401151</v>
      </c>
      <c r="L22" s="190">
        <f t="shared" si="0"/>
        <v>1757758</v>
      </c>
      <c r="M22" s="190">
        <f t="shared" si="0"/>
        <v>0</v>
      </c>
      <c r="N22" s="190">
        <f t="shared" si="0"/>
        <v>12158909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94240465</v>
      </c>
      <c r="X22" s="190">
        <f t="shared" si="0"/>
        <v>124048500</v>
      </c>
      <c r="Y22" s="190">
        <f t="shared" si="0"/>
        <v>-29808035</v>
      </c>
      <c r="Z22" s="191">
        <f>+IF(X22&lt;&gt;0,+(Y22/X22)*100,0)</f>
        <v>-24.029339330987476</v>
      </c>
      <c r="AA22" s="188">
        <f>SUM(AA5:AA21)</f>
        <v>165398000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100578046</v>
      </c>
      <c r="D25" s="155">
        <v>0</v>
      </c>
      <c r="E25" s="156">
        <v>105749311</v>
      </c>
      <c r="F25" s="60">
        <v>105749311</v>
      </c>
      <c r="G25" s="60">
        <v>9385102</v>
      </c>
      <c r="H25" s="60">
        <v>9245428</v>
      </c>
      <c r="I25" s="60">
        <v>8350921</v>
      </c>
      <c r="J25" s="60">
        <v>26981451</v>
      </c>
      <c r="K25" s="60">
        <v>8755372</v>
      </c>
      <c r="L25" s="60">
        <v>7668704</v>
      </c>
      <c r="M25" s="60">
        <v>0</v>
      </c>
      <c r="N25" s="60">
        <v>16424076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43405527</v>
      </c>
      <c r="X25" s="60">
        <v>79311983</v>
      </c>
      <c r="Y25" s="60">
        <v>-35906456</v>
      </c>
      <c r="Z25" s="140">
        <v>-45.27</v>
      </c>
      <c r="AA25" s="155">
        <v>105749311</v>
      </c>
    </row>
    <row r="26" spans="1:27" ht="12.75">
      <c r="A26" s="183" t="s">
        <v>38</v>
      </c>
      <c r="B26" s="182"/>
      <c r="C26" s="155">
        <v>14452208</v>
      </c>
      <c r="D26" s="155">
        <v>0</v>
      </c>
      <c r="E26" s="156">
        <v>15790785</v>
      </c>
      <c r="F26" s="60">
        <v>15790785</v>
      </c>
      <c r="G26" s="60">
        <v>0</v>
      </c>
      <c r="H26" s="60">
        <v>0</v>
      </c>
      <c r="I26" s="60">
        <v>0</v>
      </c>
      <c r="J26" s="60">
        <v>0</v>
      </c>
      <c r="K26" s="60">
        <v>1214392</v>
      </c>
      <c r="L26" s="60">
        <v>1196377</v>
      </c>
      <c r="M26" s="60">
        <v>0</v>
      </c>
      <c r="N26" s="60">
        <v>2410769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2410769</v>
      </c>
      <c r="X26" s="60">
        <v>11843089</v>
      </c>
      <c r="Y26" s="60">
        <v>-9432320</v>
      </c>
      <c r="Z26" s="140">
        <v>-79.64</v>
      </c>
      <c r="AA26" s="155">
        <v>15790785</v>
      </c>
    </row>
    <row r="27" spans="1:27" ht="12.75">
      <c r="A27" s="183" t="s">
        <v>118</v>
      </c>
      <c r="B27" s="182"/>
      <c r="C27" s="155">
        <v>248021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24287314</v>
      </c>
      <c r="D28" s="155">
        <v>0</v>
      </c>
      <c r="E28" s="156">
        <v>20134858</v>
      </c>
      <c r="F28" s="60">
        <v>20134858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15101144</v>
      </c>
      <c r="Y28" s="60">
        <v>-15101144</v>
      </c>
      <c r="Z28" s="140">
        <v>-100</v>
      </c>
      <c r="AA28" s="155">
        <v>20134858</v>
      </c>
    </row>
    <row r="29" spans="1:27" ht="12.75">
      <c r="A29" s="183" t="s">
        <v>40</v>
      </c>
      <c r="B29" s="182"/>
      <c r="C29" s="155">
        <v>540746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3707</v>
      </c>
      <c r="M29" s="60">
        <v>0</v>
      </c>
      <c r="N29" s="60">
        <v>3707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3707</v>
      </c>
      <c r="X29" s="60"/>
      <c r="Y29" s="60">
        <v>3707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2044158</v>
      </c>
      <c r="D31" s="155">
        <v>0</v>
      </c>
      <c r="E31" s="156">
        <v>0</v>
      </c>
      <c r="F31" s="60">
        <v>0</v>
      </c>
      <c r="G31" s="60">
        <v>1221119</v>
      </c>
      <c r="H31" s="60">
        <v>1221119</v>
      </c>
      <c r="I31" s="60">
        <v>1221119</v>
      </c>
      <c r="J31" s="60">
        <v>3663357</v>
      </c>
      <c r="K31" s="60">
        <v>0</v>
      </c>
      <c r="L31" s="60">
        <v>164193</v>
      </c>
      <c r="M31" s="60">
        <v>0</v>
      </c>
      <c r="N31" s="60">
        <v>164193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3827550</v>
      </c>
      <c r="X31" s="60"/>
      <c r="Y31" s="60">
        <v>3827550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521954</v>
      </c>
      <c r="M32" s="60">
        <v>0</v>
      </c>
      <c r="N32" s="60">
        <v>521954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521954</v>
      </c>
      <c r="X32" s="60"/>
      <c r="Y32" s="60">
        <v>521954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4200000</v>
      </c>
      <c r="F33" s="60">
        <v>4200000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3150000</v>
      </c>
      <c r="Y33" s="60">
        <v>-3150000</v>
      </c>
      <c r="Z33" s="140">
        <v>-100</v>
      </c>
      <c r="AA33" s="155">
        <v>4200000</v>
      </c>
    </row>
    <row r="34" spans="1:27" ht="12.75">
      <c r="A34" s="183" t="s">
        <v>43</v>
      </c>
      <c r="B34" s="182"/>
      <c r="C34" s="155">
        <v>53551939</v>
      </c>
      <c r="D34" s="155">
        <v>0</v>
      </c>
      <c r="E34" s="156">
        <v>17427999</v>
      </c>
      <c r="F34" s="60">
        <v>17427999</v>
      </c>
      <c r="G34" s="60">
        <v>2563625</v>
      </c>
      <c r="H34" s="60">
        <v>99660</v>
      </c>
      <c r="I34" s="60">
        <v>1840954</v>
      </c>
      <c r="J34" s="60">
        <v>4504239</v>
      </c>
      <c r="K34" s="60">
        <v>3006151</v>
      </c>
      <c r="L34" s="60">
        <v>2124134</v>
      </c>
      <c r="M34" s="60">
        <v>0</v>
      </c>
      <c r="N34" s="60">
        <v>5130285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9634524</v>
      </c>
      <c r="X34" s="60">
        <v>13070999</v>
      </c>
      <c r="Y34" s="60">
        <v>-3436475</v>
      </c>
      <c r="Z34" s="140">
        <v>-26.29</v>
      </c>
      <c r="AA34" s="155">
        <v>17427999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195702432</v>
      </c>
      <c r="D36" s="188">
        <f>SUM(D25:D35)</f>
        <v>0</v>
      </c>
      <c r="E36" s="189">
        <f t="shared" si="1"/>
        <v>163302953</v>
      </c>
      <c r="F36" s="190">
        <f t="shared" si="1"/>
        <v>163302953</v>
      </c>
      <c r="G36" s="190">
        <f t="shared" si="1"/>
        <v>13169846</v>
      </c>
      <c r="H36" s="190">
        <f t="shared" si="1"/>
        <v>10566207</v>
      </c>
      <c r="I36" s="190">
        <f t="shared" si="1"/>
        <v>11412994</v>
      </c>
      <c r="J36" s="190">
        <f t="shared" si="1"/>
        <v>35149047</v>
      </c>
      <c r="K36" s="190">
        <f t="shared" si="1"/>
        <v>12975915</v>
      </c>
      <c r="L36" s="190">
        <f t="shared" si="1"/>
        <v>11679069</v>
      </c>
      <c r="M36" s="190">
        <f t="shared" si="1"/>
        <v>0</v>
      </c>
      <c r="N36" s="190">
        <f t="shared" si="1"/>
        <v>24654984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59804031</v>
      </c>
      <c r="X36" s="190">
        <f t="shared" si="1"/>
        <v>122477215</v>
      </c>
      <c r="Y36" s="190">
        <f t="shared" si="1"/>
        <v>-62673184</v>
      </c>
      <c r="Z36" s="191">
        <f>+IF(X36&lt;&gt;0,+(Y36/X36)*100,0)</f>
        <v>-51.171300719076605</v>
      </c>
      <c r="AA36" s="188">
        <f>SUM(AA25:AA35)</f>
        <v>163302953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-10373855</v>
      </c>
      <c r="D38" s="199">
        <f>+D22-D36</f>
        <v>0</v>
      </c>
      <c r="E38" s="200">
        <f t="shared" si="2"/>
        <v>2095047</v>
      </c>
      <c r="F38" s="106">
        <f t="shared" si="2"/>
        <v>2095047</v>
      </c>
      <c r="G38" s="106">
        <f t="shared" si="2"/>
        <v>66770055</v>
      </c>
      <c r="H38" s="106">
        <f t="shared" si="2"/>
        <v>-9289730</v>
      </c>
      <c r="I38" s="106">
        <f t="shared" si="2"/>
        <v>-10547816</v>
      </c>
      <c r="J38" s="106">
        <f t="shared" si="2"/>
        <v>46932509</v>
      </c>
      <c r="K38" s="106">
        <f t="shared" si="2"/>
        <v>-2574764</v>
      </c>
      <c r="L38" s="106">
        <f t="shared" si="2"/>
        <v>-9921311</v>
      </c>
      <c r="M38" s="106">
        <f t="shared" si="2"/>
        <v>0</v>
      </c>
      <c r="N38" s="106">
        <f t="shared" si="2"/>
        <v>-12496075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34436434</v>
      </c>
      <c r="X38" s="106">
        <f>IF(F22=F36,0,X22-X36)</f>
        <v>1571285</v>
      </c>
      <c r="Y38" s="106">
        <f t="shared" si="2"/>
        <v>32865149</v>
      </c>
      <c r="Z38" s="201">
        <f>+IF(X38&lt;&gt;0,+(Y38/X38)*100,0)</f>
        <v>2091.609669792558</v>
      </c>
      <c r="AA38" s="199">
        <f>+AA22-AA36</f>
        <v>2095047</v>
      </c>
    </row>
    <row r="39" spans="1:27" ht="12.75">
      <c r="A39" s="181" t="s">
        <v>46</v>
      </c>
      <c r="B39" s="185"/>
      <c r="C39" s="155">
        <v>39895000</v>
      </c>
      <c r="D39" s="155">
        <v>0</v>
      </c>
      <c r="E39" s="156">
        <v>48235000</v>
      </c>
      <c r="F39" s="60">
        <v>48235000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36176250</v>
      </c>
      <c r="Y39" s="60">
        <v>-36176250</v>
      </c>
      <c r="Z39" s="140">
        <v>-100</v>
      </c>
      <c r="AA39" s="155">
        <v>48235000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29521145</v>
      </c>
      <c r="D42" s="206">
        <f>SUM(D38:D41)</f>
        <v>0</v>
      </c>
      <c r="E42" s="207">
        <f t="shared" si="3"/>
        <v>50330047</v>
      </c>
      <c r="F42" s="88">
        <f t="shared" si="3"/>
        <v>50330047</v>
      </c>
      <c r="G42" s="88">
        <f t="shared" si="3"/>
        <v>66770055</v>
      </c>
      <c r="H42" s="88">
        <f t="shared" si="3"/>
        <v>-9289730</v>
      </c>
      <c r="I42" s="88">
        <f t="shared" si="3"/>
        <v>-10547816</v>
      </c>
      <c r="J42" s="88">
        <f t="shared" si="3"/>
        <v>46932509</v>
      </c>
      <c r="K42" s="88">
        <f t="shared" si="3"/>
        <v>-2574764</v>
      </c>
      <c r="L42" s="88">
        <f t="shared" si="3"/>
        <v>-9921311</v>
      </c>
      <c r="M42" s="88">
        <f t="shared" si="3"/>
        <v>0</v>
      </c>
      <c r="N42" s="88">
        <f t="shared" si="3"/>
        <v>-12496075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34436434</v>
      </c>
      <c r="X42" s="88">
        <f t="shared" si="3"/>
        <v>37747535</v>
      </c>
      <c r="Y42" s="88">
        <f t="shared" si="3"/>
        <v>-3311101</v>
      </c>
      <c r="Z42" s="208">
        <f>+IF(X42&lt;&gt;0,+(Y42/X42)*100,0)</f>
        <v>-8.771701251485693</v>
      </c>
      <c r="AA42" s="206">
        <f>SUM(AA38:AA41)</f>
        <v>50330047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29521145</v>
      </c>
      <c r="D44" s="210">
        <f>+D42-D43</f>
        <v>0</v>
      </c>
      <c r="E44" s="211">
        <f t="shared" si="4"/>
        <v>50330047</v>
      </c>
      <c r="F44" s="77">
        <f t="shared" si="4"/>
        <v>50330047</v>
      </c>
      <c r="G44" s="77">
        <f t="shared" si="4"/>
        <v>66770055</v>
      </c>
      <c r="H44" s="77">
        <f t="shared" si="4"/>
        <v>-9289730</v>
      </c>
      <c r="I44" s="77">
        <f t="shared" si="4"/>
        <v>-10547816</v>
      </c>
      <c r="J44" s="77">
        <f t="shared" si="4"/>
        <v>46932509</v>
      </c>
      <c r="K44" s="77">
        <f t="shared" si="4"/>
        <v>-2574764</v>
      </c>
      <c r="L44" s="77">
        <f t="shared" si="4"/>
        <v>-9921311</v>
      </c>
      <c r="M44" s="77">
        <f t="shared" si="4"/>
        <v>0</v>
      </c>
      <c r="N44" s="77">
        <f t="shared" si="4"/>
        <v>-12496075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34436434</v>
      </c>
      <c r="X44" s="77">
        <f t="shared" si="4"/>
        <v>37747535</v>
      </c>
      <c r="Y44" s="77">
        <f t="shared" si="4"/>
        <v>-3311101</v>
      </c>
      <c r="Z44" s="212">
        <f>+IF(X44&lt;&gt;0,+(Y44/X44)*100,0)</f>
        <v>-8.771701251485693</v>
      </c>
      <c r="AA44" s="210">
        <f>+AA42-AA43</f>
        <v>50330047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29521145</v>
      </c>
      <c r="D46" s="206">
        <f>SUM(D44:D45)</f>
        <v>0</v>
      </c>
      <c r="E46" s="207">
        <f t="shared" si="5"/>
        <v>50330047</v>
      </c>
      <c r="F46" s="88">
        <f t="shared" si="5"/>
        <v>50330047</v>
      </c>
      <c r="G46" s="88">
        <f t="shared" si="5"/>
        <v>66770055</v>
      </c>
      <c r="H46" s="88">
        <f t="shared" si="5"/>
        <v>-9289730</v>
      </c>
      <c r="I46" s="88">
        <f t="shared" si="5"/>
        <v>-10547816</v>
      </c>
      <c r="J46" s="88">
        <f t="shared" si="5"/>
        <v>46932509</v>
      </c>
      <c r="K46" s="88">
        <f t="shared" si="5"/>
        <v>-2574764</v>
      </c>
      <c r="L46" s="88">
        <f t="shared" si="5"/>
        <v>-9921311</v>
      </c>
      <c r="M46" s="88">
        <f t="shared" si="5"/>
        <v>0</v>
      </c>
      <c r="N46" s="88">
        <f t="shared" si="5"/>
        <v>-12496075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34436434</v>
      </c>
      <c r="X46" s="88">
        <f t="shared" si="5"/>
        <v>37747535</v>
      </c>
      <c r="Y46" s="88">
        <f t="shared" si="5"/>
        <v>-3311101</v>
      </c>
      <c r="Z46" s="208">
        <f>+IF(X46&lt;&gt;0,+(Y46/X46)*100,0)</f>
        <v>-8.771701251485693</v>
      </c>
      <c r="AA46" s="206">
        <f>SUM(AA44:AA45)</f>
        <v>50330047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29521145</v>
      </c>
      <c r="D48" s="217">
        <f>SUM(D46:D47)</f>
        <v>0</v>
      </c>
      <c r="E48" s="218">
        <f t="shared" si="6"/>
        <v>50330047</v>
      </c>
      <c r="F48" s="219">
        <f t="shared" si="6"/>
        <v>50330047</v>
      </c>
      <c r="G48" s="219">
        <f t="shared" si="6"/>
        <v>66770055</v>
      </c>
      <c r="H48" s="220">
        <f t="shared" si="6"/>
        <v>-9289730</v>
      </c>
      <c r="I48" s="220">
        <f t="shared" si="6"/>
        <v>-10547816</v>
      </c>
      <c r="J48" s="220">
        <f t="shared" si="6"/>
        <v>46932509</v>
      </c>
      <c r="K48" s="220">
        <f t="shared" si="6"/>
        <v>-2574764</v>
      </c>
      <c r="L48" s="220">
        <f t="shared" si="6"/>
        <v>-9921311</v>
      </c>
      <c r="M48" s="219">
        <f t="shared" si="6"/>
        <v>0</v>
      </c>
      <c r="N48" s="219">
        <f t="shared" si="6"/>
        <v>-12496075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34436434</v>
      </c>
      <c r="X48" s="220">
        <f t="shared" si="6"/>
        <v>37747535</v>
      </c>
      <c r="Y48" s="220">
        <f t="shared" si="6"/>
        <v>-3311101</v>
      </c>
      <c r="Z48" s="221">
        <f>+IF(X48&lt;&gt;0,+(Y48/X48)*100,0)</f>
        <v>-8.771701251485693</v>
      </c>
      <c r="AA48" s="222">
        <f>SUM(AA46:AA47)</f>
        <v>50330047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14256434</v>
      </c>
      <c r="D5" s="153">
        <f>SUM(D6:D8)</f>
        <v>0</v>
      </c>
      <c r="E5" s="154">
        <f t="shared" si="0"/>
        <v>2095046</v>
      </c>
      <c r="F5" s="100">
        <f t="shared" si="0"/>
        <v>2095046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1571285</v>
      </c>
      <c r="Y5" s="100">
        <f t="shared" si="0"/>
        <v>-1571285</v>
      </c>
      <c r="Z5" s="137">
        <f>+IF(X5&lt;&gt;0,+(Y5/X5)*100,0)</f>
        <v>-100</v>
      </c>
      <c r="AA5" s="153">
        <f>SUM(AA6:AA8)</f>
        <v>2095046</v>
      </c>
    </row>
    <row r="6" spans="1:27" ht="12.75">
      <c r="A6" s="138" t="s">
        <v>75</v>
      </c>
      <c r="B6" s="136"/>
      <c r="C6" s="155">
        <v>13656909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1595046</v>
      </c>
      <c r="F7" s="159">
        <v>1595046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1196285</v>
      </c>
      <c r="Y7" s="159">
        <v>-1196285</v>
      </c>
      <c r="Z7" s="141">
        <v>-100</v>
      </c>
      <c r="AA7" s="225">
        <v>1595046</v>
      </c>
    </row>
    <row r="8" spans="1:27" ht="12.75">
      <c r="A8" s="138" t="s">
        <v>77</v>
      </c>
      <c r="B8" s="136"/>
      <c r="C8" s="155">
        <v>599525</v>
      </c>
      <c r="D8" s="155"/>
      <c r="E8" s="156">
        <v>500000</v>
      </c>
      <c r="F8" s="60">
        <v>500000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375000</v>
      </c>
      <c r="Y8" s="60">
        <v>-375000</v>
      </c>
      <c r="Z8" s="140">
        <v>-100</v>
      </c>
      <c r="AA8" s="62">
        <v>500000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42706575</v>
      </c>
      <c r="D15" s="153">
        <f>SUM(D16:D18)</f>
        <v>0</v>
      </c>
      <c r="E15" s="154">
        <f t="shared" si="2"/>
        <v>41335000</v>
      </c>
      <c r="F15" s="100">
        <f t="shared" si="2"/>
        <v>41335000</v>
      </c>
      <c r="G15" s="100">
        <f t="shared" si="2"/>
        <v>1637163</v>
      </c>
      <c r="H15" s="100">
        <f t="shared" si="2"/>
        <v>1345254</v>
      </c>
      <c r="I15" s="100">
        <f t="shared" si="2"/>
        <v>1860049</v>
      </c>
      <c r="J15" s="100">
        <f t="shared" si="2"/>
        <v>4842466</v>
      </c>
      <c r="K15" s="100">
        <f t="shared" si="2"/>
        <v>974781</v>
      </c>
      <c r="L15" s="100">
        <f t="shared" si="2"/>
        <v>974781</v>
      </c>
      <c r="M15" s="100">
        <f t="shared" si="2"/>
        <v>3084917</v>
      </c>
      <c r="N15" s="100">
        <f t="shared" si="2"/>
        <v>5034479</v>
      </c>
      <c r="O15" s="100">
        <f t="shared" si="2"/>
        <v>151420</v>
      </c>
      <c r="P15" s="100">
        <f t="shared" si="2"/>
        <v>6507671</v>
      </c>
      <c r="Q15" s="100">
        <f t="shared" si="2"/>
        <v>6192701</v>
      </c>
      <c r="R15" s="100">
        <f t="shared" si="2"/>
        <v>12851792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22728737</v>
      </c>
      <c r="X15" s="100">
        <f t="shared" si="2"/>
        <v>31001250</v>
      </c>
      <c r="Y15" s="100">
        <f t="shared" si="2"/>
        <v>-8272513</v>
      </c>
      <c r="Z15" s="137">
        <f>+IF(X15&lt;&gt;0,+(Y15/X15)*100,0)</f>
        <v>-26.68444982057175</v>
      </c>
      <c r="AA15" s="102">
        <f>SUM(AA16:AA18)</f>
        <v>41335000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42706575</v>
      </c>
      <c r="D17" s="155"/>
      <c r="E17" s="156">
        <v>41335000</v>
      </c>
      <c r="F17" s="60">
        <v>41335000</v>
      </c>
      <c r="G17" s="60">
        <v>1637163</v>
      </c>
      <c r="H17" s="60">
        <v>1345254</v>
      </c>
      <c r="I17" s="60">
        <v>1860049</v>
      </c>
      <c r="J17" s="60">
        <v>4842466</v>
      </c>
      <c r="K17" s="60">
        <v>974781</v>
      </c>
      <c r="L17" s="60">
        <v>974781</v>
      </c>
      <c r="M17" s="60">
        <v>3084917</v>
      </c>
      <c r="N17" s="60">
        <v>5034479</v>
      </c>
      <c r="O17" s="60">
        <v>151420</v>
      </c>
      <c r="P17" s="60">
        <v>6507671</v>
      </c>
      <c r="Q17" s="60">
        <v>6192701</v>
      </c>
      <c r="R17" s="60">
        <v>12851792</v>
      </c>
      <c r="S17" s="60"/>
      <c r="T17" s="60"/>
      <c r="U17" s="60"/>
      <c r="V17" s="60"/>
      <c r="W17" s="60">
        <v>22728737</v>
      </c>
      <c r="X17" s="60">
        <v>31001250</v>
      </c>
      <c r="Y17" s="60">
        <v>-8272513</v>
      </c>
      <c r="Z17" s="140">
        <v>-26.68</v>
      </c>
      <c r="AA17" s="62">
        <v>41335000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10584809</v>
      </c>
      <c r="D19" s="153">
        <f>SUM(D20:D23)</f>
        <v>0</v>
      </c>
      <c r="E19" s="154">
        <f t="shared" si="3"/>
        <v>4500000</v>
      </c>
      <c r="F19" s="100">
        <f t="shared" si="3"/>
        <v>4500000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3375000</v>
      </c>
      <c r="Y19" s="100">
        <f t="shared" si="3"/>
        <v>-3375000</v>
      </c>
      <c r="Z19" s="137">
        <f>+IF(X19&lt;&gt;0,+(Y19/X19)*100,0)</f>
        <v>-100</v>
      </c>
      <c r="AA19" s="102">
        <f>SUM(AA20:AA23)</f>
        <v>4500000</v>
      </c>
    </row>
    <row r="20" spans="1:27" ht="12.75">
      <c r="A20" s="138" t="s">
        <v>89</v>
      </c>
      <c r="B20" s="136"/>
      <c r="C20" s="155">
        <v>10584809</v>
      </c>
      <c r="D20" s="155"/>
      <c r="E20" s="156">
        <v>4500000</v>
      </c>
      <c r="F20" s="60">
        <v>4500000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3375000</v>
      </c>
      <c r="Y20" s="60">
        <v>-3375000</v>
      </c>
      <c r="Z20" s="140">
        <v>-100</v>
      </c>
      <c r="AA20" s="62">
        <v>4500000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67547818</v>
      </c>
      <c r="D25" s="217">
        <f>+D5+D9+D15+D19+D24</f>
        <v>0</v>
      </c>
      <c r="E25" s="230">
        <f t="shared" si="4"/>
        <v>47930046</v>
      </c>
      <c r="F25" s="219">
        <f t="shared" si="4"/>
        <v>47930046</v>
      </c>
      <c r="G25" s="219">
        <f t="shared" si="4"/>
        <v>1637163</v>
      </c>
      <c r="H25" s="219">
        <f t="shared" si="4"/>
        <v>1345254</v>
      </c>
      <c r="I25" s="219">
        <f t="shared" si="4"/>
        <v>1860049</v>
      </c>
      <c r="J25" s="219">
        <f t="shared" si="4"/>
        <v>4842466</v>
      </c>
      <c r="K25" s="219">
        <f t="shared" si="4"/>
        <v>974781</v>
      </c>
      <c r="L25" s="219">
        <f t="shared" si="4"/>
        <v>974781</v>
      </c>
      <c r="M25" s="219">
        <f t="shared" si="4"/>
        <v>3084917</v>
      </c>
      <c r="N25" s="219">
        <f t="shared" si="4"/>
        <v>5034479</v>
      </c>
      <c r="O25" s="219">
        <f t="shared" si="4"/>
        <v>151420</v>
      </c>
      <c r="P25" s="219">
        <f t="shared" si="4"/>
        <v>6507671</v>
      </c>
      <c r="Q25" s="219">
        <f t="shared" si="4"/>
        <v>6192701</v>
      </c>
      <c r="R25" s="219">
        <f t="shared" si="4"/>
        <v>12851792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22728737</v>
      </c>
      <c r="X25" s="219">
        <f t="shared" si="4"/>
        <v>35947535</v>
      </c>
      <c r="Y25" s="219">
        <f t="shared" si="4"/>
        <v>-13218798</v>
      </c>
      <c r="Z25" s="231">
        <f>+IF(X25&lt;&gt;0,+(Y25/X25)*100,0)</f>
        <v>-36.7724741070563</v>
      </c>
      <c r="AA25" s="232">
        <f>+AA5+AA9+AA15+AA19+AA24</f>
        <v>47930046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66948293</v>
      </c>
      <c r="D28" s="155"/>
      <c r="E28" s="156">
        <v>47430046</v>
      </c>
      <c r="F28" s="60">
        <v>47430046</v>
      </c>
      <c r="G28" s="60">
        <v>1637163</v>
      </c>
      <c r="H28" s="60">
        <v>1345254</v>
      </c>
      <c r="I28" s="60">
        <v>1860049</v>
      </c>
      <c r="J28" s="60">
        <v>4842466</v>
      </c>
      <c r="K28" s="60">
        <v>974781</v>
      </c>
      <c r="L28" s="60">
        <v>974781</v>
      </c>
      <c r="M28" s="60">
        <v>3084917</v>
      </c>
      <c r="N28" s="60">
        <v>5034479</v>
      </c>
      <c r="O28" s="60">
        <v>151420</v>
      </c>
      <c r="P28" s="60"/>
      <c r="Q28" s="60">
        <v>6192701</v>
      </c>
      <c r="R28" s="60">
        <v>6344121</v>
      </c>
      <c r="S28" s="60"/>
      <c r="T28" s="60"/>
      <c r="U28" s="60"/>
      <c r="V28" s="60"/>
      <c r="W28" s="60">
        <v>16221066</v>
      </c>
      <c r="X28" s="60">
        <v>35572535</v>
      </c>
      <c r="Y28" s="60">
        <v>-19351469</v>
      </c>
      <c r="Z28" s="140">
        <v>-54.4</v>
      </c>
      <c r="AA28" s="155">
        <v>47430046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66948293</v>
      </c>
      <c r="D32" s="210">
        <f>SUM(D28:D31)</f>
        <v>0</v>
      </c>
      <c r="E32" s="211">
        <f t="shared" si="5"/>
        <v>47430046</v>
      </c>
      <c r="F32" s="77">
        <f t="shared" si="5"/>
        <v>47430046</v>
      </c>
      <c r="G32" s="77">
        <f t="shared" si="5"/>
        <v>1637163</v>
      </c>
      <c r="H32" s="77">
        <f t="shared" si="5"/>
        <v>1345254</v>
      </c>
      <c r="I32" s="77">
        <f t="shared" si="5"/>
        <v>1860049</v>
      </c>
      <c r="J32" s="77">
        <f t="shared" si="5"/>
        <v>4842466</v>
      </c>
      <c r="K32" s="77">
        <f t="shared" si="5"/>
        <v>974781</v>
      </c>
      <c r="L32" s="77">
        <f t="shared" si="5"/>
        <v>974781</v>
      </c>
      <c r="M32" s="77">
        <f t="shared" si="5"/>
        <v>3084917</v>
      </c>
      <c r="N32" s="77">
        <f t="shared" si="5"/>
        <v>5034479</v>
      </c>
      <c r="O32" s="77">
        <f t="shared" si="5"/>
        <v>151420</v>
      </c>
      <c r="P32" s="77">
        <f t="shared" si="5"/>
        <v>0</v>
      </c>
      <c r="Q32" s="77">
        <f t="shared" si="5"/>
        <v>6192701</v>
      </c>
      <c r="R32" s="77">
        <f t="shared" si="5"/>
        <v>6344121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16221066</v>
      </c>
      <c r="X32" s="77">
        <f t="shared" si="5"/>
        <v>35572535</v>
      </c>
      <c r="Y32" s="77">
        <f t="shared" si="5"/>
        <v>-19351469</v>
      </c>
      <c r="Z32" s="212">
        <f>+IF(X32&lt;&gt;0,+(Y32/X32)*100,0)</f>
        <v>-54.40002799912911</v>
      </c>
      <c r="AA32" s="79">
        <f>SUM(AA28:AA31)</f>
        <v>47430046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6507671</v>
      </c>
      <c r="Q33" s="60"/>
      <c r="R33" s="60">
        <v>6507671</v>
      </c>
      <c r="S33" s="60"/>
      <c r="T33" s="60"/>
      <c r="U33" s="60"/>
      <c r="V33" s="60"/>
      <c r="W33" s="60">
        <v>6507671</v>
      </c>
      <c r="X33" s="60"/>
      <c r="Y33" s="60">
        <v>6507671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599525</v>
      </c>
      <c r="D35" s="155"/>
      <c r="E35" s="156">
        <v>500000</v>
      </c>
      <c r="F35" s="60">
        <v>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375000</v>
      </c>
      <c r="Y35" s="60">
        <v>-375000</v>
      </c>
      <c r="Z35" s="140">
        <v>-100</v>
      </c>
      <c r="AA35" s="62">
        <v>500000</v>
      </c>
    </row>
    <row r="36" spans="1:27" ht="12.75">
      <c r="A36" s="238" t="s">
        <v>139</v>
      </c>
      <c r="B36" s="149"/>
      <c r="C36" s="222">
        <f aca="true" t="shared" si="6" ref="C36:Y36">SUM(C32:C35)</f>
        <v>67547818</v>
      </c>
      <c r="D36" s="222">
        <f>SUM(D32:D35)</f>
        <v>0</v>
      </c>
      <c r="E36" s="218">
        <f t="shared" si="6"/>
        <v>47930046</v>
      </c>
      <c r="F36" s="220">
        <f t="shared" si="6"/>
        <v>47930046</v>
      </c>
      <c r="G36" s="220">
        <f t="shared" si="6"/>
        <v>1637163</v>
      </c>
      <c r="H36" s="220">
        <f t="shared" si="6"/>
        <v>1345254</v>
      </c>
      <c r="I36" s="220">
        <f t="shared" si="6"/>
        <v>1860049</v>
      </c>
      <c r="J36" s="220">
        <f t="shared" si="6"/>
        <v>4842466</v>
      </c>
      <c r="K36" s="220">
        <f t="shared" si="6"/>
        <v>974781</v>
      </c>
      <c r="L36" s="220">
        <f t="shared" si="6"/>
        <v>974781</v>
      </c>
      <c r="M36" s="220">
        <f t="shared" si="6"/>
        <v>3084917</v>
      </c>
      <c r="N36" s="220">
        <f t="shared" si="6"/>
        <v>5034479</v>
      </c>
      <c r="O36" s="220">
        <f t="shared" si="6"/>
        <v>151420</v>
      </c>
      <c r="P36" s="220">
        <f t="shared" si="6"/>
        <v>6507671</v>
      </c>
      <c r="Q36" s="220">
        <f t="shared" si="6"/>
        <v>6192701</v>
      </c>
      <c r="R36" s="220">
        <f t="shared" si="6"/>
        <v>12851792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22728737</v>
      </c>
      <c r="X36" s="220">
        <f t="shared" si="6"/>
        <v>35947535</v>
      </c>
      <c r="Y36" s="220">
        <f t="shared" si="6"/>
        <v>-13218798</v>
      </c>
      <c r="Z36" s="221">
        <f>+IF(X36&lt;&gt;0,+(Y36/X36)*100,0)</f>
        <v>-36.7724741070563</v>
      </c>
      <c r="AA36" s="239">
        <f>SUM(AA32:AA35)</f>
        <v>47930046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6595965</v>
      </c>
      <c r="D6" s="155"/>
      <c r="E6" s="59"/>
      <c r="F6" s="60"/>
      <c r="G6" s="60">
        <v>74625335</v>
      </c>
      <c r="H6" s="60">
        <v>61499572</v>
      </c>
      <c r="I6" s="60">
        <v>45089408</v>
      </c>
      <c r="J6" s="60">
        <v>45089408</v>
      </c>
      <c r="K6" s="60">
        <v>38280039</v>
      </c>
      <c r="L6" s="60"/>
      <c r="M6" s="60">
        <v>58892928</v>
      </c>
      <c r="N6" s="60">
        <v>58892928</v>
      </c>
      <c r="O6" s="60">
        <v>58892928</v>
      </c>
      <c r="P6" s="60">
        <v>58639278</v>
      </c>
      <c r="Q6" s="60"/>
      <c r="R6" s="60">
        <v>58639278</v>
      </c>
      <c r="S6" s="60"/>
      <c r="T6" s="60"/>
      <c r="U6" s="60"/>
      <c r="V6" s="60"/>
      <c r="W6" s="60">
        <v>58639278</v>
      </c>
      <c r="X6" s="60"/>
      <c r="Y6" s="60">
        <v>58639278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85574514</v>
      </c>
      <c r="F7" s="60">
        <v>85574514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64180886</v>
      </c>
      <c r="Y7" s="60">
        <v>-64180886</v>
      </c>
      <c r="Z7" s="140">
        <v>-100</v>
      </c>
      <c r="AA7" s="62">
        <v>85574514</v>
      </c>
    </row>
    <row r="8" spans="1:27" ht="12.75">
      <c r="A8" s="249" t="s">
        <v>145</v>
      </c>
      <c r="B8" s="182"/>
      <c r="C8" s="155">
        <v>9758383</v>
      </c>
      <c r="D8" s="155"/>
      <c r="E8" s="59">
        <v>11336969</v>
      </c>
      <c r="F8" s="60">
        <v>11336969</v>
      </c>
      <c r="G8" s="60">
        <v>13456770</v>
      </c>
      <c r="H8" s="60">
        <v>14749343</v>
      </c>
      <c r="I8" s="60">
        <v>15688566</v>
      </c>
      <c r="J8" s="60">
        <v>15688566</v>
      </c>
      <c r="K8" s="60">
        <v>12767581</v>
      </c>
      <c r="L8" s="60"/>
      <c r="M8" s="60">
        <v>14419579</v>
      </c>
      <c r="N8" s="60">
        <v>14419579</v>
      </c>
      <c r="O8" s="60">
        <v>15148679</v>
      </c>
      <c r="P8" s="60">
        <v>15148679</v>
      </c>
      <c r="Q8" s="60"/>
      <c r="R8" s="60">
        <v>15148679</v>
      </c>
      <c r="S8" s="60"/>
      <c r="T8" s="60"/>
      <c r="U8" s="60"/>
      <c r="V8" s="60"/>
      <c r="W8" s="60">
        <v>15148679</v>
      </c>
      <c r="X8" s="60">
        <v>8502727</v>
      </c>
      <c r="Y8" s="60">
        <v>6645952</v>
      </c>
      <c r="Z8" s="140">
        <v>78.16</v>
      </c>
      <c r="AA8" s="62">
        <v>11336969</v>
      </c>
    </row>
    <row r="9" spans="1:27" ht="12.75">
      <c r="A9" s="249" t="s">
        <v>146</v>
      </c>
      <c r="B9" s="182"/>
      <c r="C9" s="155">
        <v>3422935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50650683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70427966</v>
      </c>
      <c r="D12" s="168">
        <f>SUM(D6:D11)</f>
        <v>0</v>
      </c>
      <c r="E12" s="72">
        <f t="shared" si="0"/>
        <v>96911483</v>
      </c>
      <c r="F12" s="73">
        <f t="shared" si="0"/>
        <v>96911483</v>
      </c>
      <c r="G12" s="73">
        <f t="shared" si="0"/>
        <v>88082105</v>
      </c>
      <c r="H12" s="73">
        <f t="shared" si="0"/>
        <v>76248915</v>
      </c>
      <c r="I12" s="73">
        <f t="shared" si="0"/>
        <v>60777974</v>
      </c>
      <c r="J12" s="73">
        <f t="shared" si="0"/>
        <v>60777974</v>
      </c>
      <c r="K12" s="73">
        <f t="shared" si="0"/>
        <v>51047620</v>
      </c>
      <c r="L12" s="73">
        <f t="shared" si="0"/>
        <v>0</v>
      </c>
      <c r="M12" s="73">
        <f t="shared" si="0"/>
        <v>73312507</v>
      </c>
      <c r="N12" s="73">
        <f t="shared" si="0"/>
        <v>73312507</v>
      </c>
      <c r="O12" s="73">
        <f t="shared" si="0"/>
        <v>74041607</v>
      </c>
      <c r="P12" s="73">
        <f t="shared" si="0"/>
        <v>73787957</v>
      </c>
      <c r="Q12" s="73">
        <f t="shared" si="0"/>
        <v>0</v>
      </c>
      <c r="R12" s="73">
        <f t="shared" si="0"/>
        <v>73787957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73787957</v>
      </c>
      <c r="X12" s="73">
        <f t="shared" si="0"/>
        <v>72683613</v>
      </c>
      <c r="Y12" s="73">
        <f t="shared" si="0"/>
        <v>1104344</v>
      </c>
      <c r="Z12" s="170">
        <f>+IF(X12&lt;&gt;0,+(Y12/X12)*100,0)</f>
        <v>1.519385119173974</v>
      </c>
      <c r="AA12" s="74">
        <f>SUM(AA6:AA11)</f>
        <v>96911483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68982508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513332376</v>
      </c>
      <c r="D19" s="155"/>
      <c r="E19" s="59">
        <v>571770668</v>
      </c>
      <c r="F19" s="60">
        <v>571770668</v>
      </c>
      <c r="G19" s="60">
        <v>720441</v>
      </c>
      <c r="H19" s="60">
        <v>856137</v>
      </c>
      <c r="I19" s="60">
        <v>3474170</v>
      </c>
      <c r="J19" s="60">
        <v>3474170</v>
      </c>
      <c r="K19" s="60">
        <v>6302341</v>
      </c>
      <c r="L19" s="60"/>
      <c r="M19" s="60">
        <v>23655200</v>
      </c>
      <c r="N19" s="60">
        <v>23655200</v>
      </c>
      <c r="O19" s="60">
        <v>23655200</v>
      </c>
      <c r="P19" s="60">
        <v>24162500</v>
      </c>
      <c r="Q19" s="60"/>
      <c r="R19" s="60">
        <v>24162500</v>
      </c>
      <c r="S19" s="60"/>
      <c r="T19" s="60"/>
      <c r="U19" s="60"/>
      <c r="V19" s="60"/>
      <c r="W19" s="60">
        <v>24162500</v>
      </c>
      <c r="X19" s="60">
        <v>428828001</v>
      </c>
      <c r="Y19" s="60">
        <v>-404665501</v>
      </c>
      <c r="Z19" s="140">
        <v>-94.37</v>
      </c>
      <c r="AA19" s="62">
        <v>571770668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582314884</v>
      </c>
      <c r="D24" s="168">
        <f>SUM(D15:D23)</f>
        <v>0</v>
      </c>
      <c r="E24" s="76">
        <f t="shared" si="1"/>
        <v>571770668</v>
      </c>
      <c r="F24" s="77">
        <f t="shared" si="1"/>
        <v>571770668</v>
      </c>
      <c r="G24" s="77">
        <f t="shared" si="1"/>
        <v>720441</v>
      </c>
      <c r="H24" s="77">
        <f t="shared" si="1"/>
        <v>856137</v>
      </c>
      <c r="I24" s="77">
        <f t="shared" si="1"/>
        <v>3474170</v>
      </c>
      <c r="J24" s="77">
        <f t="shared" si="1"/>
        <v>3474170</v>
      </c>
      <c r="K24" s="77">
        <f t="shared" si="1"/>
        <v>6302341</v>
      </c>
      <c r="L24" s="77">
        <f t="shared" si="1"/>
        <v>0</v>
      </c>
      <c r="M24" s="77">
        <f t="shared" si="1"/>
        <v>23655200</v>
      </c>
      <c r="N24" s="77">
        <f t="shared" si="1"/>
        <v>23655200</v>
      </c>
      <c r="O24" s="77">
        <f t="shared" si="1"/>
        <v>23655200</v>
      </c>
      <c r="P24" s="77">
        <f t="shared" si="1"/>
        <v>24162500</v>
      </c>
      <c r="Q24" s="77">
        <f t="shared" si="1"/>
        <v>0</v>
      </c>
      <c r="R24" s="77">
        <f t="shared" si="1"/>
        <v>24162500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24162500</v>
      </c>
      <c r="X24" s="77">
        <f t="shared" si="1"/>
        <v>428828001</v>
      </c>
      <c r="Y24" s="77">
        <f t="shared" si="1"/>
        <v>-404665501</v>
      </c>
      <c r="Z24" s="212">
        <f>+IF(X24&lt;&gt;0,+(Y24/X24)*100,0)</f>
        <v>-94.36545655982013</v>
      </c>
      <c r="AA24" s="79">
        <f>SUM(AA15:AA23)</f>
        <v>571770668</v>
      </c>
    </row>
    <row r="25" spans="1:27" ht="12.75">
      <c r="A25" s="250" t="s">
        <v>159</v>
      </c>
      <c r="B25" s="251"/>
      <c r="C25" s="168">
        <f aca="true" t="shared" si="2" ref="C25:Y25">+C12+C24</f>
        <v>652742850</v>
      </c>
      <c r="D25" s="168">
        <f>+D12+D24</f>
        <v>0</v>
      </c>
      <c r="E25" s="72">
        <f t="shared" si="2"/>
        <v>668682151</v>
      </c>
      <c r="F25" s="73">
        <f t="shared" si="2"/>
        <v>668682151</v>
      </c>
      <c r="G25" s="73">
        <f t="shared" si="2"/>
        <v>88802546</v>
      </c>
      <c r="H25" s="73">
        <f t="shared" si="2"/>
        <v>77105052</v>
      </c>
      <c r="I25" s="73">
        <f t="shared" si="2"/>
        <v>64252144</v>
      </c>
      <c r="J25" s="73">
        <f t="shared" si="2"/>
        <v>64252144</v>
      </c>
      <c r="K25" s="73">
        <f t="shared" si="2"/>
        <v>57349961</v>
      </c>
      <c r="L25" s="73">
        <f t="shared" si="2"/>
        <v>0</v>
      </c>
      <c r="M25" s="73">
        <f t="shared" si="2"/>
        <v>96967707</v>
      </c>
      <c r="N25" s="73">
        <f t="shared" si="2"/>
        <v>96967707</v>
      </c>
      <c r="O25" s="73">
        <f t="shared" si="2"/>
        <v>97696807</v>
      </c>
      <c r="P25" s="73">
        <f t="shared" si="2"/>
        <v>97950457</v>
      </c>
      <c r="Q25" s="73">
        <f t="shared" si="2"/>
        <v>0</v>
      </c>
      <c r="R25" s="73">
        <f t="shared" si="2"/>
        <v>97950457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97950457</v>
      </c>
      <c r="X25" s="73">
        <f t="shared" si="2"/>
        <v>501511614</v>
      </c>
      <c r="Y25" s="73">
        <f t="shared" si="2"/>
        <v>-403561157</v>
      </c>
      <c r="Z25" s="170">
        <f>+IF(X25&lt;&gt;0,+(Y25/X25)*100,0)</f>
        <v>-80.46895540090124</v>
      </c>
      <c r="AA25" s="74">
        <f>+AA12+AA24</f>
        <v>668682151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10914</v>
      </c>
      <c r="F31" s="60">
        <v>10914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8186</v>
      </c>
      <c r="Y31" s="60">
        <v>-8186</v>
      </c>
      <c r="Z31" s="140">
        <v>-100</v>
      </c>
      <c r="AA31" s="62">
        <v>10914</v>
      </c>
    </row>
    <row r="32" spans="1:27" ht="12.75">
      <c r="A32" s="249" t="s">
        <v>164</v>
      </c>
      <c r="B32" s="182"/>
      <c r="C32" s="155">
        <v>23295321</v>
      </c>
      <c r="D32" s="155"/>
      <c r="E32" s="59">
        <v>6125457</v>
      </c>
      <c r="F32" s="60">
        <v>6125457</v>
      </c>
      <c r="G32" s="60">
        <v>11086072</v>
      </c>
      <c r="H32" s="60">
        <v>17965280</v>
      </c>
      <c r="I32" s="60">
        <v>17965280</v>
      </c>
      <c r="J32" s="60">
        <v>17965280</v>
      </c>
      <c r="K32" s="60">
        <v>2560778</v>
      </c>
      <c r="L32" s="60"/>
      <c r="M32" s="60">
        <v>21116725</v>
      </c>
      <c r="N32" s="60">
        <v>21116725</v>
      </c>
      <c r="O32" s="60">
        <v>21446417</v>
      </c>
      <c r="P32" s="60">
        <v>21446417</v>
      </c>
      <c r="Q32" s="60"/>
      <c r="R32" s="60">
        <v>21446417</v>
      </c>
      <c r="S32" s="60"/>
      <c r="T32" s="60"/>
      <c r="U32" s="60"/>
      <c r="V32" s="60"/>
      <c r="W32" s="60">
        <v>21446417</v>
      </c>
      <c r="X32" s="60">
        <v>4594093</v>
      </c>
      <c r="Y32" s="60">
        <v>16852324</v>
      </c>
      <c r="Z32" s="140">
        <v>366.83</v>
      </c>
      <c r="AA32" s="62">
        <v>6125457</v>
      </c>
    </row>
    <row r="33" spans="1:27" ht="12.75">
      <c r="A33" s="249" t="s">
        <v>165</v>
      </c>
      <c r="B33" s="182"/>
      <c r="C33" s="155">
        <v>9878862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33174183</v>
      </c>
      <c r="D34" s="168">
        <f>SUM(D29:D33)</f>
        <v>0</v>
      </c>
      <c r="E34" s="72">
        <f t="shared" si="3"/>
        <v>6136371</v>
      </c>
      <c r="F34" s="73">
        <f t="shared" si="3"/>
        <v>6136371</v>
      </c>
      <c r="G34" s="73">
        <f t="shared" si="3"/>
        <v>11086072</v>
      </c>
      <c r="H34" s="73">
        <f t="shared" si="3"/>
        <v>17965280</v>
      </c>
      <c r="I34" s="73">
        <f t="shared" si="3"/>
        <v>17965280</v>
      </c>
      <c r="J34" s="73">
        <f t="shared" si="3"/>
        <v>17965280</v>
      </c>
      <c r="K34" s="73">
        <f t="shared" si="3"/>
        <v>2560778</v>
      </c>
      <c r="L34" s="73">
        <f t="shared" si="3"/>
        <v>0</v>
      </c>
      <c r="M34" s="73">
        <f t="shared" si="3"/>
        <v>21116725</v>
      </c>
      <c r="N34" s="73">
        <f t="shared" si="3"/>
        <v>21116725</v>
      </c>
      <c r="O34" s="73">
        <f t="shared" si="3"/>
        <v>21446417</v>
      </c>
      <c r="P34" s="73">
        <f t="shared" si="3"/>
        <v>21446417</v>
      </c>
      <c r="Q34" s="73">
        <f t="shared" si="3"/>
        <v>0</v>
      </c>
      <c r="R34" s="73">
        <f t="shared" si="3"/>
        <v>21446417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21446417</v>
      </c>
      <c r="X34" s="73">
        <f t="shared" si="3"/>
        <v>4602279</v>
      </c>
      <c r="Y34" s="73">
        <f t="shared" si="3"/>
        <v>16844138</v>
      </c>
      <c r="Z34" s="170">
        <f>+IF(X34&lt;&gt;0,+(Y34/X34)*100,0)</f>
        <v>365.99558609984314</v>
      </c>
      <c r="AA34" s="74">
        <f>SUM(AA29:AA33)</f>
        <v>6136371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4515330</v>
      </c>
      <c r="D38" s="155"/>
      <c r="E38" s="59">
        <v>4798359</v>
      </c>
      <c r="F38" s="60">
        <v>4798359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3598769</v>
      </c>
      <c r="Y38" s="60">
        <v>-3598769</v>
      </c>
      <c r="Z38" s="140">
        <v>-100</v>
      </c>
      <c r="AA38" s="62">
        <v>4798359</v>
      </c>
    </row>
    <row r="39" spans="1:27" ht="12.75">
      <c r="A39" s="250" t="s">
        <v>59</v>
      </c>
      <c r="B39" s="253"/>
      <c r="C39" s="168">
        <f aca="true" t="shared" si="4" ref="C39:Y39">SUM(C37:C38)</f>
        <v>4515330</v>
      </c>
      <c r="D39" s="168">
        <f>SUM(D37:D38)</f>
        <v>0</v>
      </c>
      <c r="E39" s="76">
        <f t="shared" si="4"/>
        <v>4798359</v>
      </c>
      <c r="F39" s="77">
        <f t="shared" si="4"/>
        <v>4798359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3598769</v>
      </c>
      <c r="Y39" s="77">
        <f t="shared" si="4"/>
        <v>-3598769</v>
      </c>
      <c r="Z39" s="212">
        <f>+IF(X39&lt;&gt;0,+(Y39/X39)*100,0)</f>
        <v>-100</v>
      </c>
      <c r="AA39" s="79">
        <f>SUM(AA37:AA38)</f>
        <v>4798359</v>
      </c>
    </row>
    <row r="40" spans="1:27" ht="12.75">
      <c r="A40" s="250" t="s">
        <v>167</v>
      </c>
      <c r="B40" s="251"/>
      <c r="C40" s="168">
        <f aca="true" t="shared" si="5" ref="C40:Y40">+C34+C39</f>
        <v>37689513</v>
      </c>
      <c r="D40" s="168">
        <f>+D34+D39</f>
        <v>0</v>
      </c>
      <c r="E40" s="72">
        <f t="shared" si="5"/>
        <v>10934730</v>
      </c>
      <c r="F40" s="73">
        <f t="shared" si="5"/>
        <v>10934730</v>
      </c>
      <c r="G40" s="73">
        <f t="shared" si="5"/>
        <v>11086072</v>
      </c>
      <c r="H40" s="73">
        <f t="shared" si="5"/>
        <v>17965280</v>
      </c>
      <c r="I40" s="73">
        <f t="shared" si="5"/>
        <v>17965280</v>
      </c>
      <c r="J40" s="73">
        <f t="shared" si="5"/>
        <v>17965280</v>
      </c>
      <c r="K40" s="73">
        <f t="shared" si="5"/>
        <v>2560778</v>
      </c>
      <c r="L40" s="73">
        <f t="shared" si="5"/>
        <v>0</v>
      </c>
      <c r="M40" s="73">
        <f t="shared" si="5"/>
        <v>21116725</v>
      </c>
      <c r="N40" s="73">
        <f t="shared" si="5"/>
        <v>21116725</v>
      </c>
      <c r="O40" s="73">
        <f t="shared" si="5"/>
        <v>21446417</v>
      </c>
      <c r="P40" s="73">
        <f t="shared" si="5"/>
        <v>21446417</v>
      </c>
      <c r="Q40" s="73">
        <f t="shared" si="5"/>
        <v>0</v>
      </c>
      <c r="R40" s="73">
        <f t="shared" si="5"/>
        <v>21446417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21446417</v>
      </c>
      <c r="X40" s="73">
        <f t="shared" si="5"/>
        <v>8201048</v>
      </c>
      <c r="Y40" s="73">
        <f t="shared" si="5"/>
        <v>13245369</v>
      </c>
      <c r="Z40" s="170">
        <f>+IF(X40&lt;&gt;0,+(Y40/X40)*100,0)</f>
        <v>161.5082487018732</v>
      </c>
      <c r="AA40" s="74">
        <f>+AA34+AA39</f>
        <v>10934730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615053337</v>
      </c>
      <c r="D42" s="257">
        <f>+D25-D40</f>
        <v>0</v>
      </c>
      <c r="E42" s="258">
        <f t="shared" si="6"/>
        <v>657747421</v>
      </c>
      <c r="F42" s="259">
        <f t="shared" si="6"/>
        <v>657747421</v>
      </c>
      <c r="G42" s="259">
        <f t="shared" si="6"/>
        <v>77716474</v>
      </c>
      <c r="H42" s="259">
        <f t="shared" si="6"/>
        <v>59139772</v>
      </c>
      <c r="I42" s="259">
        <f t="shared" si="6"/>
        <v>46286864</v>
      </c>
      <c r="J42" s="259">
        <f t="shared" si="6"/>
        <v>46286864</v>
      </c>
      <c r="K42" s="259">
        <f t="shared" si="6"/>
        <v>54789183</v>
      </c>
      <c r="L42" s="259">
        <f t="shared" si="6"/>
        <v>0</v>
      </c>
      <c r="M42" s="259">
        <f t="shared" si="6"/>
        <v>75850982</v>
      </c>
      <c r="N42" s="259">
        <f t="shared" si="6"/>
        <v>75850982</v>
      </c>
      <c r="O42" s="259">
        <f t="shared" si="6"/>
        <v>76250390</v>
      </c>
      <c r="P42" s="259">
        <f t="shared" si="6"/>
        <v>76504040</v>
      </c>
      <c r="Q42" s="259">
        <f t="shared" si="6"/>
        <v>0</v>
      </c>
      <c r="R42" s="259">
        <f t="shared" si="6"/>
        <v>76504040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76504040</v>
      </c>
      <c r="X42" s="259">
        <f t="shared" si="6"/>
        <v>493310566</v>
      </c>
      <c r="Y42" s="259">
        <f t="shared" si="6"/>
        <v>-416806526</v>
      </c>
      <c r="Z42" s="260">
        <f>+IF(X42&lt;&gt;0,+(Y42/X42)*100,0)</f>
        <v>-84.49170861667699</v>
      </c>
      <c r="AA42" s="261">
        <f>+AA25-AA40</f>
        <v>657747421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615053337</v>
      </c>
      <c r="D45" s="155"/>
      <c r="E45" s="59">
        <v>657747421</v>
      </c>
      <c r="F45" s="60">
        <v>657747421</v>
      </c>
      <c r="G45" s="60">
        <v>77716474</v>
      </c>
      <c r="H45" s="60">
        <v>59139772</v>
      </c>
      <c r="I45" s="60">
        <v>46286864</v>
      </c>
      <c r="J45" s="60">
        <v>46286864</v>
      </c>
      <c r="K45" s="60">
        <v>54789183</v>
      </c>
      <c r="L45" s="60"/>
      <c r="M45" s="60">
        <v>75850982</v>
      </c>
      <c r="N45" s="60">
        <v>75850982</v>
      </c>
      <c r="O45" s="60">
        <v>76250390</v>
      </c>
      <c r="P45" s="60">
        <v>76504040</v>
      </c>
      <c r="Q45" s="60"/>
      <c r="R45" s="60">
        <v>76504040</v>
      </c>
      <c r="S45" s="60"/>
      <c r="T45" s="60"/>
      <c r="U45" s="60"/>
      <c r="V45" s="60"/>
      <c r="W45" s="60">
        <v>76504040</v>
      </c>
      <c r="X45" s="60">
        <v>493310566</v>
      </c>
      <c r="Y45" s="60">
        <v>-416806526</v>
      </c>
      <c r="Z45" s="139">
        <v>-84.49</v>
      </c>
      <c r="AA45" s="62">
        <v>657747421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615053337</v>
      </c>
      <c r="D48" s="217">
        <f>SUM(D45:D47)</f>
        <v>0</v>
      </c>
      <c r="E48" s="264">
        <f t="shared" si="7"/>
        <v>657747421</v>
      </c>
      <c r="F48" s="219">
        <f t="shared" si="7"/>
        <v>657747421</v>
      </c>
      <c r="G48" s="219">
        <f t="shared" si="7"/>
        <v>77716474</v>
      </c>
      <c r="H48" s="219">
        <f t="shared" si="7"/>
        <v>59139772</v>
      </c>
      <c r="I48" s="219">
        <f t="shared" si="7"/>
        <v>46286864</v>
      </c>
      <c r="J48" s="219">
        <f t="shared" si="7"/>
        <v>46286864</v>
      </c>
      <c r="K48" s="219">
        <f t="shared" si="7"/>
        <v>54789183</v>
      </c>
      <c r="L48" s="219">
        <f t="shared" si="7"/>
        <v>0</v>
      </c>
      <c r="M48" s="219">
        <f t="shared" si="7"/>
        <v>75850982</v>
      </c>
      <c r="N48" s="219">
        <f t="shared" si="7"/>
        <v>75850982</v>
      </c>
      <c r="O48" s="219">
        <f t="shared" si="7"/>
        <v>76250390</v>
      </c>
      <c r="P48" s="219">
        <f t="shared" si="7"/>
        <v>76504040</v>
      </c>
      <c r="Q48" s="219">
        <f t="shared" si="7"/>
        <v>0</v>
      </c>
      <c r="R48" s="219">
        <f t="shared" si="7"/>
        <v>76504040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76504040</v>
      </c>
      <c r="X48" s="219">
        <f t="shared" si="7"/>
        <v>493310566</v>
      </c>
      <c r="Y48" s="219">
        <f t="shared" si="7"/>
        <v>-416806526</v>
      </c>
      <c r="Z48" s="265">
        <f>+IF(X48&lt;&gt;0,+(Y48/X48)*100,0)</f>
        <v>-84.49170861667699</v>
      </c>
      <c r="AA48" s="232">
        <f>SUM(AA45:AA47)</f>
        <v>657747421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3609032</v>
      </c>
      <c r="F6" s="60">
        <v>3609032</v>
      </c>
      <c r="G6" s="60">
        <v>195150</v>
      </c>
      <c r="H6" s="60">
        <v>109201</v>
      </c>
      <c r="I6" s="60">
        <v>92521</v>
      </c>
      <c r="J6" s="60">
        <v>396872</v>
      </c>
      <c r="K6" s="60">
        <v>1982921</v>
      </c>
      <c r="L6" s="60">
        <v>1208680</v>
      </c>
      <c r="M6" s="60">
        <v>137993</v>
      </c>
      <c r="N6" s="60">
        <v>3329594</v>
      </c>
      <c r="O6" s="60"/>
      <c r="P6" s="60"/>
      <c r="Q6" s="60"/>
      <c r="R6" s="60"/>
      <c r="S6" s="60"/>
      <c r="T6" s="60"/>
      <c r="U6" s="60"/>
      <c r="V6" s="60"/>
      <c r="W6" s="60">
        <v>3726466</v>
      </c>
      <c r="X6" s="60">
        <v>2706750</v>
      </c>
      <c r="Y6" s="60">
        <v>1019716</v>
      </c>
      <c r="Z6" s="140">
        <v>37.67</v>
      </c>
      <c r="AA6" s="62">
        <v>3609032</v>
      </c>
    </row>
    <row r="7" spans="1:27" ht="12.75">
      <c r="A7" s="249" t="s">
        <v>32</v>
      </c>
      <c r="B7" s="182"/>
      <c r="C7" s="155"/>
      <c r="D7" s="155"/>
      <c r="E7" s="59">
        <v>692004</v>
      </c>
      <c r="F7" s="60">
        <v>692004</v>
      </c>
      <c r="G7" s="60">
        <v>187035</v>
      </c>
      <c r="H7" s="60">
        <v>190191</v>
      </c>
      <c r="I7" s="60">
        <v>122731</v>
      </c>
      <c r="J7" s="60">
        <v>499957</v>
      </c>
      <c r="K7" s="60">
        <v>59116</v>
      </c>
      <c r="L7" s="60">
        <v>143803</v>
      </c>
      <c r="M7" s="60">
        <v>29946</v>
      </c>
      <c r="N7" s="60">
        <v>232865</v>
      </c>
      <c r="O7" s="60"/>
      <c r="P7" s="60"/>
      <c r="Q7" s="60"/>
      <c r="R7" s="60"/>
      <c r="S7" s="60"/>
      <c r="T7" s="60"/>
      <c r="U7" s="60"/>
      <c r="V7" s="60"/>
      <c r="W7" s="60">
        <v>732822</v>
      </c>
      <c r="X7" s="60">
        <v>519003</v>
      </c>
      <c r="Y7" s="60">
        <v>213819</v>
      </c>
      <c r="Z7" s="140">
        <v>41.2</v>
      </c>
      <c r="AA7" s="62">
        <v>692004</v>
      </c>
    </row>
    <row r="8" spans="1:27" ht="12.75">
      <c r="A8" s="249" t="s">
        <v>178</v>
      </c>
      <c r="B8" s="182"/>
      <c r="C8" s="155">
        <v>7837125</v>
      </c>
      <c r="D8" s="155"/>
      <c r="E8" s="59">
        <v>50149992</v>
      </c>
      <c r="F8" s="60">
        <v>50149992</v>
      </c>
      <c r="G8" s="60">
        <v>3330363</v>
      </c>
      <c r="H8" s="60">
        <v>684496</v>
      </c>
      <c r="I8" s="60">
        <v>496529</v>
      </c>
      <c r="J8" s="60">
        <v>4511388</v>
      </c>
      <c r="K8" s="60">
        <v>503914</v>
      </c>
      <c r="L8" s="60">
        <v>525613</v>
      </c>
      <c r="M8" s="60">
        <v>947551</v>
      </c>
      <c r="N8" s="60">
        <v>1977078</v>
      </c>
      <c r="O8" s="60"/>
      <c r="P8" s="60"/>
      <c r="Q8" s="60"/>
      <c r="R8" s="60"/>
      <c r="S8" s="60"/>
      <c r="T8" s="60"/>
      <c r="U8" s="60"/>
      <c r="V8" s="60"/>
      <c r="W8" s="60">
        <v>6488466</v>
      </c>
      <c r="X8" s="60">
        <v>37612494</v>
      </c>
      <c r="Y8" s="60">
        <v>-31124028</v>
      </c>
      <c r="Z8" s="140">
        <v>-82.75</v>
      </c>
      <c r="AA8" s="62">
        <v>50149992</v>
      </c>
    </row>
    <row r="9" spans="1:27" ht="12.75">
      <c r="A9" s="249" t="s">
        <v>179</v>
      </c>
      <c r="B9" s="182"/>
      <c r="C9" s="155">
        <v>214601258</v>
      </c>
      <c r="D9" s="155"/>
      <c r="E9" s="59">
        <v>154698000</v>
      </c>
      <c r="F9" s="60">
        <v>154698000</v>
      </c>
      <c r="G9" s="60">
        <v>67619228</v>
      </c>
      <c r="H9" s="60">
        <v>630000</v>
      </c>
      <c r="I9" s="60"/>
      <c r="J9" s="60">
        <v>68249228</v>
      </c>
      <c r="K9" s="60">
        <v>7855200</v>
      </c>
      <c r="L9" s="60">
        <v>1354000</v>
      </c>
      <c r="M9" s="60">
        <v>49111000</v>
      </c>
      <c r="N9" s="60">
        <v>58320200</v>
      </c>
      <c r="O9" s="60"/>
      <c r="P9" s="60"/>
      <c r="Q9" s="60"/>
      <c r="R9" s="60"/>
      <c r="S9" s="60"/>
      <c r="T9" s="60"/>
      <c r="U9" s="60"/>
      <c r="V9" s="60"/>
      <c r="W9" s="60">
        <v>126569428</v>
      </c>
      <c r="X9" s="60">
        <v>154698000</v>
      </c>
      <c r="Y9" s="60">
        <v>-28128572</v>
      </c>
      <c r="Z9" s="140">
        <v>-18.18</v>
      </c>
      <c r="AA9" s="62">
        <v>154698000</v>
      </c>
    </row>
    <row r="10" spans="1:27" ht="12.75">
      <c r="A10" s="249" t="s">
        <v>180</v>
      </c>
      <c r="B10" s="182"/>
      <c r="C10" s="155"/>
      <c r="D10" s="155"/>
      <c r="E10" s="59">
        <v>48235000</v>
      </c>
      <c r="F10" s="60">
        <v>48235000</v>
      </c>
      <c r="G10" s="60">
        <v>13469000</v>
      </c>
      <c r="H10" s="60"/>
      <c r="I10" s="60"/>
      <c r="J10" s="60">
        <v>13469000</v>
      </c>
      <c r="K10" s="60"/>
      <c r="L10" s="60"/>
      <c r="M10" s="60">
        <v>13829000</v>
      </c>
      <c r="N10" s="60">
        <v>13829000</v>
      </c>
      <c r="O10" s="60"/>
      <c r="P10" s="60"/>
      <c r="Q10" s="60"/>
      <c r="R10" s="60"/>
      <c r="S10" s="60"/>
      <c r="T10" s="60"/>
      <c r="U10" s="60"/>
      <c r="V10" s="60"/>
      <c r="W10" s="60">
        <v>27298000</v>
      </c>
      <c r="X10" s="60">
        <v>48235000</v>
      </c>
      <c r="Y10" s="60">
        <v>-20937000</v>
      </c>
      <c r="Z10" s="140">
        <v>-43.41</v>
      </c>
      <c r="AA10" s="62">
        <v>48235000</v>
      </c>
    </row>
    <row r="11" spans="1:27" ht="12.75">
      <c r="A11" s="249" t="s">
        <v>181</v>
      </c>
      <c r="B11" s="182"/>
      <c r="C11" s="155">
        <v>3547665</v>
      </c>
      <c r="D11" s="155"/>
      <c r="E11" s="59">
        <v>309000</v>
      </c>
      <c r="F11" s="60">
        <v>309000</v>
      </c>
      <c r="G11" s="60"/>
      <c r="H11" s="60"/>
      <c r="I11" s="60"/>
      <c r="J11" s="60"/>
      <c r="K11" s="60"/>
      <c r="L11" s="60">
        <v>11578</v>
      </c>
      <c r="M11" s="60">
        <v>397554</v>
      </c>
      <c r="N11" s="60">
        <v>409132</v>
      </c>
      <c r="O11" s="60"/>
      <c r="P11" s="60"/>
      <c r="Q11" s="60"/>
      <c r="R11" s="60"/>
      <c r="S11" s="60"/>
      <c r="T11" s="60"/>
      <c r="U11" s="60"/>
      <c r="V11" s="60"/>
      <c r="W11" s="60">
        <v>409132</v>
      </c>
      <c r="X11" s="60">
        <v>231750</v>
      </c>
      <c r="Y11" s="60">
        <v>177382</v>
      </c>
      <c r="Z11" s="140">
        <v>76.54</v>
      </c>
      <c r="AA11" s="62">
        <v>309000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-172251843</v>
      </c>
      <c r="D14" s="155"/>
      <c r="E14" s="59">
        <v>-159652692</v>
      </c>
      <c r="F14" s="60">
        <v>-159652692</v>
      </c>
      <c r="G14" s="60">
        <v>-12908430</v>
      </c>
      <c r="H14" s="60">
        <v>-10938443</v>
      </c>
      <c r="I14" s="60">
        <v>-13355820</v>
      </c>
      <c r="J14" s="60">
        <v>-37202693</v>
      </c>
      <c r="K14" s="60">
        <v>-12975901</v>
      </c>
      <c r="L14" s="60">
        <v>-12616622</v>
      </c>
      <c r="M14" s="60">
        <v>-16305220</v>
      </c>
      <c r="N14" s="60">
        <v>-41897743</v>
      </c>
      <c r="O14" s="60"/>
      <c r="P14" s="60"/>
      <c r="Q14" s="60"/>
      <c r="R14" s="60"/>
      <c r="S14" s="60"/>
      <c r="T14" s="60"/>
      <c r="U14" s="60"/>
      <c r="V14" s="60"/>
      <c r="W14" s="60">
        <v>-79100436</v>
      </c>
      <c r="X14" s="60">
        <v>-119739519</v>
      </c>
      <c r="Y14" s="60">
        <v>40639083</v>
      </c>
      <c r="Z14" s="140">
        <v>-33.94</v>
      </c>
      <c r="AA14" s="62">
        <v>-159652692</v>
      </c>
    </row>
    <row r="15" spans="1:27" ht="12.75">
      <c r="A15" s="249" t="s">
        <v>40</v>
      </c>
      <c r="B15" s="182"/>
      <c r="C15" s="155">
        <v>-145815</v>
      </c>
      <c r="D15" s="155"/>
      <c r="E15" s="59">
        <v>-1809228</v>
      </c>
      <c r="F15" s="60">
        <v>-1809228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-1356921</v>
      </c>
      <c r="Y15" s="60">
        <v>1356921</v>
      </c>
      <c r="Z15" s="140">
        <v>-100</v>
      </c>
      <c r="AA15" s="62">
        <v>-1809228</v>
      </c>
    </row>
    <row r="16" spans="1:27" ht="12.75">
      <c r="A16" s="249" t="s">
        <v>42</v>
      </c>
      <c r="B16" s="182"/>
      <c r="C16" s="155"/>
      <c r="D16" s="155"/>
      <c r="E16" s="59">
        <v>-4080000</v>
      </c>
      <c r="F16" s="60">
        <v>-4080000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-3060000</v>
      </c>
      <c r="Y16" s="60">
        <v>3060000</v>
      </c>
      <c r="Z16" s="140">
        <v>-100</v>
      </c>
      <c r="AA16" s="62">
        <v>-4080000</v>
      </c>
    </row>
    <row r="17" spans="1:27" ht="12.75">
      <c r="A17" s="250" t="s">
        <v>185</v>
      </c>
      <c r="B17" s="251"/>
      <c r="C17" s="168">
        <f aca="true" t="shared" si="0" ref="C17:Y17">SUM(C6:C16)</f>
        <v>53588390</v>
      </c>
      <c r="D17" s="168">
        <f t="shared" si="0"/>
        <v>0</v>
      </c>
      <c r="E17" s="72">
        <f t="shared" si="0"/>
        <v>92151108</v>
      </c>
      <c r="F17" s="73">
        <f t="shared" si="0"/>
        <v>92151108</v>
      </c>
      <c r="G17" s="73">
        <f t="shared" si="0"/>
        <v>71892346</v>
      </c>
      <c r="H17" s="73">
        <f t="shared" si="0"/>
        <v>-9324555</v>
      </c>
      <c r="I17" s="73">
        <f t="shared" si="0"/>
        <v>-12644039</v>
      </c>
      <c r="J17" s="73">
        <f t="shared" si="0"/>
        <v>49923752</v>
      </c>
      <c r="K17" s="73">
        <f t="shared" si="0"/>
        <v>-2574750</v>
      </c>
      <c r="L17" s="73">
        <f t="shared" si="0"/>
        <v>-9372948</v>
      </c>
      <c r="M17" s="73">
        <f t="shared" si="0"/>
        <v>48147824</v>
      </c>
      <c r="N17" s="73">
        <f t="shared" si="0"/>
        <v>36200126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86123878</v>
      </c>
      <c r="X17" s="73">
        <f t="shared" si="0"/>
        <v>119846557</v>
      </c>
      <c r="Y17" s="73">
        <f t="shared" si="0"/>
        <v>-33722679</v>
      </c>
      <c r="Z17" s="170">
        <f>+IF(X17&lt;&gt;0,+(Y17/X17)*100,0)</f>
        <v>-28.138212597963914</v>
      </c>
      <c r="AA17" s="74">
        <f>SUM(AA6:AA16)</f>
        <v>92151108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230565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-42081136</v>
      </c>
      <c r="D26" s="155"/>
      <c r="E26" s="59">
        <v>-50330052</v>
      </c>
      <c r="F26" s="60">
        <v>-50330052</v>
      </c>
      <c r="G26" s="60"/>
      <c r="H26" s="60"/>
      <c r="I26" s="60"/>
      <c r="J26" s="60"/>
      <c r="K26" s="60">
        <v>-3259192</v>
      </c>
      <c r="L26" s="60">
        <v>-231255</v>
      </c>
      <c r="M26" s="60">
        <v>-12837475</v>
      </c>
      <c r="N26" s="60">
        <v>-16327922</v>
      </c>
      <c r="O26" s="60"/>
      <c r="P26" s="60"/>
      <c r="Q26" s="60"/>
      <c r="R26" s="60"/>
      <c r="S26" s="60"/>
      <c r="T26" s="60"/>
      <c r="U26" s="60"/>
      <c r="V26" s="60"/>
      <c r="W26" s="60">
        <v>-16327922</v>
      </c>
      <c r="X26" s="60">
        <v>-37747539</v>
      </c>
      <c r="Y26" s="60">
        <v>21419617</v>
      </c>
      <c r="Z26" s="140">
        <v>-56.74</v>
      </c>
      <c r="AA26" s="62">
        <v>-50330052</v>
      </c>
    </row>
    <row r="27" spans="1:27" ht="12.75">
      <c r="A27" s="250" t="s">
        <v>192</v>
      </c>
      <c r="B27" s="251"/>
      <c r="C27" s="168">
        <f aca="true" t="shared" si="1" ref="C27:Y27">SUM(C21:C26)</f>
        <v>-41850571</v>
      </c>
      <c r="D27" s="168">
        <f>SUM(D21:D26)</f>
        <v>0</v>
      </c>
      <c r="E27" s="72">
        <f t="shared" si="1"/>
        <v>-50330052</v>
      </c>
      <c r="F27" s="73">
        <f t="shared" si="1"/>
        <v>-50330052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-3259192</v>
      </c>
      <c r="L27" s="73">
        <f t="shared" si="1"/>
        <v>-231255</v>
      </c>
      <c r="M27" s="73">
        <f t="shared" si="1"/>
        <v>-12837475</v>
      </c>
      <c r="N27" s="73">
        <f t="shared" si="1"/>
        <v>-16327922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-16327922</v>
      </c>
      <c r="X27" s="73">
        <f t="shared" si="1"/>
        <v>-37747539</v>
      </c>
      <c r="Y27" s="73">
        <f t="shared" si="1"/>
        <v>21419617</v>
      </c>
      <c r="Z27" s="170">
        <f>+IF(X27&lt;&gt;0,+(Y27/X27)*100,0)</f>
        <v>-56.74440656912759</v>
      </c>
      <c r="AA27" s="74">
        <f>SUM(AA21:AA26)</f>
        <v>-50330052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-7986374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-7986374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3751445</v>
      </c>
      <c r="D38" s="153">
        <f>+D17+D27+D36</f>
        <v>0</v>
      </c>
      <c r="E38" s="99">
        <f t="shared" si="3"/>
        <v>41821056</v>
      </c>
      <c r="F38" s="100">
        <f t="shared" si="3"/>
        <v>41821056</v>
      </c>
      <c r="G38" s="100">
        <f t="shared" si="3"/>
        <v>71892346</v>
      </c>
      <c r="H38" s="100">
        <f t="shared" si="3"/>
        <v>-9324555</v>
      </c>
      <c r="I38" s="100">
        <f t="shared" si="3"/>
        <v>-12644039</v>
      </c>
      <c r="J38" s="100">
        <f t="shared" si="3"/>
        <v>49923752</v>
      </c>
      <c r="K38" s="100">
        <f t="shared" si="3"/>
        <v>-5833942</v>
      </c>
      <c r="L38" s="100">
        <f t="shared" si="3"/>
        <v>-9604203</v>
      </c>
      <c r="M38" s="100">
        <f t="shared" si="3"/>
        <v>35310349</v>
      </c>
      <c r="N38" s="100">
        <f t="shared" si="3"/>
        <v>19872204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69795956</v>
      </c>
      <c r="X38" s="100">
        <f t="shared" si="3"/>
        <v>82099018</v>
      </c>
      <c r="Y38" s="100">
        <f t="shared" si="3"/>
        <v>-12303062</v>
      </c>
      <c r="Z38" s="137">
        <f>+IF(X38&lt;&gt;0,+(Y38/X38)*100,0)</f>
        <v>-14.985638439670495</v>
      </c>
      <c r="AA38" s="102">
        <f>+AA17+AA27+AA36</f>
        <v>41821056</v>
      </c>
    </row>
    <row r="39" spans="1:27" ht="12.75">
      <c r="A39" s="249" t="s">
        <v>200</v>
      </c>
      <c r="B39" s="182"/>
      <c r="C39" s="153">
        <v>2843520</v>
      </c>
      <c r="D39" s="153"/>
      <c r="E39" s="99">
        <v>6594965</v>
      </c>
      <c r="F39" s="100">
        <v>6594965</v>
      </c>
      <c r="G39" s="100">
        <v>6594965</v>
      </c>
      <c r="H39" s="100">
        <v>78487311</v>
      </c>
      <c r="I39" s="100">
        <v>69162756</v>
      </c>
      <c r="J39" s="100">
        <v>6594965</v>
      </c>
      <c r="K39" s="100">
        <v>56518717</v>
      </c>
      <c r="L39" s="100">
        <v>50684775</v>
      </c>
      <c r="M39" s="100">
        <v>41080572</v>
      </c>
      <c r="N39" s="100">
        <v>56518717</v>
      </c>
      <c r="O39" s="100"/>
      <c r="P39" s="100"/>
      <c r="Q39" s="100"/>
      <c r="R39" s="100"/>
      <c r="S39" s="100"/>
      <c r="T39" s="100"/>
      <c r="U39" s="100"/>
      <c r="V39" s="100"/>
      <c r="W39" s="100">
        <v>6594965</v>
      </c>
      <c r="X39" s="100">
        <v>6594965</v>
      </c>
      <c r="Y39" s="100"/>
      <c r="Z39" s="137"/>
      <c r="AA39" s="102">
        <v>6594965</v>
      </c>
    </row>
    <row r="40" spans="1:27" ht="12.75">
      <c r="A40" s="269" t="s">
        <v>201</v>
      </c>
      <c r="B40" s="256"/>
      <c r="C40" s="257">
        <v>6594965</v>
      </c>
      <c r="D40" s="257"/>
      <c r="E40" s="258">
        <v>48416021</v>
      </c>
      <c r="F40" s="259">
        <v>48416021</v>
      </c>
      <c r="G40" s="259">
        <v>78487311</v>
      </c>
      <c r="H40" s="259">
        <v>69162756</v>
      </c>
      <c r="I40" s="259">
        <v>56518717</v>
      </c>
      <c r="J40" s="259">
        <v>56518717</v>
      </c>
      <c r="K40" s="259">
        <v>50684775</v>
      </c>
      <c r="L40" s="259">
        <v>41080572</v>
      </c>
      <c r="M40" s="259">
        <v>76390921</v>
      </c>
      <c r="N40" s="259">
        <v>76390921</v>
      </c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88693983</v>
      </c>
      <c r="Y40" s="259">
        <v>-88693983</v>
      </c>
      <c r="Z40" s="260">
        <v>-100</v>
      </c>
      <c r="AA40" s="261">
        <v>48416021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67547818</v>
      </c>
      <c r="D5" s="200">
        <f t="shared" si="0"/>
        <v>0</v>
      </c>
      <c r="E5" s="106">
        <f t="shared" si="0"/>
        <v>47930046</v>
      </c>
      <c r="F5" s="106">
        <f t="shared" si="0"/>
        <v>47930046</v>
      </c>
      <c r="G5" s="106">
        <f t="shared" si="0"/>
        <v>1637163</v>
      </c>
      <c r="H5" s="106">
        <f t="shared" si="0"/>
        <v>1345254</v>
      </c>
      <c r="I5" s="106">
        <f t="shared" si="0"/>
        <v>1860049</v>
      </c>
      <c r="J5" s="106">
        <f t="shared" si="0"/>
        <v>4842466</v>
      </c>
      <c r="K5" s="106">
        <f t="shared" si="0"/>
        <v>974781</v>
      </c>
      <c r="L5" s="106">
        <f t="shared" si="0"/>
        <v>974781</v>
      </c>
      <c r="M5" s="106">
        <f t="shared" si="0"/>
        <v>3084917</v>
      </c>
      <c r="N5" s="106">
        <f t="shared" si="0"/>
        <v>5034479</v>
      </c>
      <c r="O5" s="106">
        <f t="shared" si="0"/>
        <v>151420</v>
      </c>
      <c r="P5" s="106">
        <f t="shared" si="0"/>
        <v>6507671</v>
      </c>
      <c r="Q5" s="106">
        <f t="shared" si="0"/>
        <v>6192701</v>
      </c>
      <c r="R5" s="106">
        <f t="shared" si="0"/>
        <v>12851792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22728737</v>
      </c>
      <c r="X5" s="106">
        <f t="shared" si="0"/>
        <v>35947535</v>
      </c>
      <c r="Y5" s="106">
        <f t="shared" si="0"/>
        <v>-13218798</v>
      </c>
      <c r="Z5" s="201">
        <f>+IF(X5&lt;&gt;0,+(Y5/X5)*100,0)</f>
        <v>-36.7724741070563</v>
      </c>
      <c r="AA5" s="199">
        <f>SUM(AA11:AA18)</f>
        <v>47930046</v>
      </c>
    </row>
    <row r="6" spans="1:27" ht="12.75">
      <c r="A6" s="291" t="s">
        <v>205</v>
      </c>
      <c r="B6" s="142"/>
      <c r="C6" s="62">
        <v>5569667</v>
      </c>
      <c r="D6" s="156"/>
      <c r="E6" s="60">
        <v>25100000</v>
      </c>
      <c r="F6" s="60">
        <v>25100000</v>
      </c>
      <c r="G6" s="60">
        <v>720441</v>
      </c>
      <c r="H6" s="60">
        <v>1201850</v>
      </c>
      <c r="I6" s="60">
        <v>1841332</v>
      </c>
      <c r="J6" s="60">
        <v>3763623</v>
      </c>
      <c r="K6" s="60">
        <v>974781</v>
      </c>
      <c r="L6" s="60">
        <v>974781</v>
      </c>
      <c r="M6" s="60">
        <v>3084917</v>
      </c>
      <c r="N6" s="60">
        <v>5034479</v>
      </c>
      <c r="O6" s="60">
        <v>151420</v>
      </c>
      <c r="P6" s="60">
        <v>6421164</v>
      </c>
      <c r="Q6" s="60">
        <v>6192701</v>
      </c>
      <c r="R6" s="60">
        <v>12765285</v>
      </c>
      <c r="S6" s="60"/>
      <c r="T6" s="60"/>
      <c r="U6" s="60"/>
      <c r="V6" s="60"/>
      <c r="W6" s="60">
        <v>21563387</v>
      </c>
      <c r="X6" s="60">
        <v>18825000</v>
      </c>
      <c r="Y6" s="60">
        <v>2738387</v>
      </c>
      <c r="Z6" s="140">
        <v>14.55</v>
      </c>
      <c r="AA6" s="155">
        <v>25100000</v>
      </c>
    </row>
    <row r="7" spans="1:27" ht="12.75">
      <c r="A7" s="291" t="s">
        <v>206</v>
      </c>
      <c r="B7" s="142"/>
      <c r="C7" s="62">
        <v>10584809</v>
      </c>
      <c r="D7" s="156"/>
      <c r="E7" s="60">
        <v>4500000</v>
      </c>
      <c r="F7" s="60">
        <v>4500000</v>
      </c>
      <c r="G7" s="60">
        <v>723201</v>
      </c>
      <c r="H7" s="60"/>
      <c r="I7" s="60"/>
      <c r="J7" s="60">
        <v>723201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723201</v>
      </c>
      <c r="X7" s="60">
        <v>3375000</v>
      </c>
      <c r="Y7" s="60">
        <v>-2651799</v>
      </c>
      <c r="Z7" s="140">
        <v>-78.57</v>
      </c>
      <c r="AA7" s="155">
        <v>4500000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37136908</v>
      </c>
      <c r="D10" s="156"/>
      <c r="E10" s="60">
        <v>10300000</v>
      </c>
      <c r="F10" s="60">
        <v>10300000</v>
      </c>
      <c r="G10" s="60">
        <v>193521</v>
      </c>
      <c r="H10" s="60"/>
      <c r="I10" s="60"/>
      <c r="J10" s="60">
        <v>193521</v>
      </c>
      <c r="K10" s="60"/>
      <c r="L10" s="60"/>
      <c r="M10" s="60"/>
      <c r="N10" s="60"/>
      <c r="O10" s="60"/>
      <c r="P10" s="60">
        <v>86507</v>
      </c>
      <c r="Q10" s="60"/>
      <c r="R10" s="60">
        <v>86507</v>
      </c>
      <c r="S10" s="60"/>
      <c r="T10" s="60"/>
      <c r="U10" s="60"/>
      <c r="V10" s="60"/>
      <c r="W10" s="60">
        <v>280028</v>
      </c>
      <c r="X10" s="60">
        <v>7725000</v>
      </c>
      <c r="Y10" s="60">
        <v>-7444972</v>
      </c>
      <c r="Z10" s="140">
        <v>-96.38</v>
      </c>
      <c r="AA10" s="155">
        <v>10300000</v>
      </c>
    </row>
    <row r="11" spans="1:27" ht="12.75">
      <c r="A11" s="292" t="s">
        <v>210</v>
      </c>
      <c r="B11" s="142"/>
      <c r="C11" s="293">
        <f aca="true" t="shared" si="1" ref="C11:Y11">SUM(C6:C10)</f>
        <v>53291384</v>
      </c>
      <c r="D11" s="294">
        <f t="shared" si="1"/>
        <v>0</v>
      </c>
      <c r="E11" s="295">
        <f t="shared" si="1"/>
        <v>39900000</v>
      </c>
      <c r="F11" s="295">
        <f t="shared" si="1"/>
        <v>39900000</v>
      </c>
      <c r="G11" s="295">
        <f t="shared" si="1"/>
        <v>1637163</v>
      </c>
      <c r="H11" s="295">
        <f t="shared" si="1"/>
        <v>1201850</v>
      </c>
      <c r="I11" s="295">
        <f t="shared" si="1"/>
        <v>1841332</v>
      </c>
      <c r="J11" s="295">
        <f t="shared" si="1"/>
        <v>4680345</v>
      </c>
      <c r="K11" s="295">
        <f t="shared" si="1"/>
        <v>974781</v>
      </c>
      <c r="L11" s="295">
        <f t="shared" si="1"/>
        <v>974781</v>
      </c>
      <c r="M11" s="295">
        <f t="shared" si="1"/>
        <v>3084917</v>
      </c>
      <c r="N11" s="295">
        <f t="shared" si="1"/>
        <v>5034479</v>
      </c>
      <c r="O11" s="295">
        <f t="shared" si="1"/>
        <v>151420</v>
      </c>
      <c r="P11" s="295">
        <f t="shared" si="1"/>
        <v>6507671</v>
      </c>
      <c r="Q11" s="295">
        <f t="shared" si="1"/>
        <v>6192701</v>
      </c>
      <c r="R11" s="295">
        <f t="shared" si="1"/>
        <v>12851792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22566616</v>
      </c>
      <c r="X11" s="295">
        <f t="shared" si="1"/>
        <v>29925000</v>
      </c>
      <c r="Y11" s="295">
        <f t="shared" si="1"/>
        <v>-7358384</v>
      </c>
      <c r="Z11" s="296">
        <f>+IF(X11&lt;&gt;0,+(Y11/X11)*100,0)</f>
        <v>-24.58942021720969</v>
      </c>
      <c r="AA11" s="297">
        <f>SUM(AA6:AA10)</f>
        <v>39900000</v>
      </c>
    </row>
    <row r="12" spans="1:27" ht="12.75">
      <c r="A12" s="298" t="s">
        <v>211</v>
      </c>
      <c r="B12" s="136"/>
      <c r="C12" s="62"/>
      <c r="D12" s="156"/>
      <c r="E12" s="60">
        <v>5935000</v>
      </c>
      <c r="F12" s="60">
        <v>5935000</v>
      </c>
      <c r="G12" s="60"/>
      <c r="H12" s="60">
        <v>143404</v>
      </c>
      <c r="I12" s="60">
        <v>18717</v>
      </c>
      <c r="J12" s="60">
        <v>162121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162121</v>
      </c>
      <c r="X12" s="60">
        <v>4451250</v>
      </c>
      <c r="Y12" s="60">
        <v>-4289129</v>
      </c>
      <c r="Z12" s="140">
        <v>-96.36</v>
      </c>
      <c r="AA12" s="155">
        <v>5935000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14256434</v>
      </c>
      <c r="D15" s="156"/>
      <c r="E15" s="60">
        <v>2095046</v>
      </c>
      <c r="F15" s="60">
        <v>2095046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1571285</v>
      </c>
      <c r="Y15" s="60">
        <v>-1571285</v>
      </c>
      <c r="Z15" s="140">
        <v>-100</v>
      </c>
      <c r="AA15" s="155">
        <v>2095046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5569667</v>
      </c>
      <c r="D36" s="156">
        <f t="shared" si="4"/>
        <v>0</v>
      </c>
      <c r="E36" s="60">
        <f t="shared" si="4"/>
        <v>25100000</v>
      </c>
      <c r="F36" s="60">
        <f t="shared" si="4"/>
        <v>25100000</v>
      </c>
      <c r="G36" s="60">
        <f t="shared" si="4"/>
        <v>720441</v>
      </c>
      <c r="H36" s="60">
        <f t="shared" si="4"/>
        <v>1201850</v>
      </c>
      <c r="I36" s="60">
        <f t="shared" si="4"/>
        <v>1841332</v>
      </c>
      <c r="J36" s="60">
        <f t="shared" si="4"/>
        <v>3763623</v>
      </c>
      <c r="K36" s="60">
        <f t="shared" si="4"/>
        <v>974781</v>
      </c>
      <c r="L36" s="60">
        <f t="shared" si="4"/>
        <v>974781</v>
      </c>
      <c r="M36" s="60">
        <f t="shared" si="4"/>
        <v>3084917</v>
      </c>
      <c r="N36" s="60">
        <f t="shared" si="4"/>
        <v>5034479</v>
      </c>
      <c r="O36" s="60">
        <f t="shared" si="4"/>
        <v>151420</v>
      </c>
      <c r="P36" s="60">
        <f t="shared" si="4"/>
        <v>6421164</v>
      </c>
      <c r="Q36" s="60">
        <f t="shared" si="4"/>
        <v>6192701</v>
      </c>
      <c r="R36" s="60">
        <f t="shared" si="4"/>
        <v>12765285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21563387</v>
      </c>
      <c r="X36" s="60">
        <f t="shared" si="4"/>
        <v>18825000</v>
      </c>
      <c r="Y36" s="60">
        <f t="shared" si="4"/>
        <v>2738387</v>
      </c>
      <c r="Z36" s="140">
        <f aca="true" t="shared" si="5" ref="Z36:Z49">+IF(X36&lt;&gt;0,+(Y36/X36)*100,0)</f>
        <v>14.546544488711818</v>
      </c>
      <c r="AA36" s="155">
        <f>AA6+AA21</f>
        <v>25100000</v>
      </c>
    </row>
    <row r="37" spans="1:27" ht="12.75">
      <c r="A37" s="291" t="s">
        <v>206</v>
      </c>
      <c r="B37" s="142"/>
      <c r="C37" s="62">
        <f t="shared" si="4"/>
        <v>10584809</v>
      </c>
      <c r="D37" s="156">
        <f t="shared" si="4"/>
        <v>0</v>
      </c>
      <c r="E37" s="60">
        <f t="shared" si="4"/>
        <v>4500000</v>
      </c>
      <c r="F37" s="60">
        <f t="shared" si="4"/>
        <v>4500000</v>
      </c>
      <c r="G37" s="60">
        <f t="shared" si="4"/>
        <v>723201</v>
      </c>
      <c r="H37" s="60">
        <f t="shared" si="4"/>
        <v>0</v>
      </c>
      <c r="I37" s="60">
        <f t="shared" si="4"/>
        <v>0</v>
      </c>
      <c r="J37" s="60">
        <f t="shared" si="4"/>
        <v>723201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723201</v>
      </c>
      <c r="X37" s="60">
        <f t="shared" si="4"/>
        <v>3375000</v>
      </c>
      <c r="Y37" s="60">
        <f t="shared" si="4"/>
        <v>-2651799</v>
      </c>
      <c r="Z37" s="140">
        <f t="shared" si="5"/>
        <v>-78.57182222222222</v>
      </c>
      <c r="AA37" s="155">
        <f>AA7+AA22</f>
        <v>4500000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37136908</v>
      </c>
      <c r="D40" s="156">
        <f t="shared" si="4"/>
        <v>0</v>
      </c>
      <c r="E40" s="60">
        <f t="shared" si="4"/>
        <v>10300000</v>
      </c>
      <c r="F40" s="60">
        <f t="shared" si="4"/>
        <v>10300000</v>
      </c>
      <c r="G40" s="60">
        <f t="shared" si="4"/>
        <v>193521</v>
      </c>
      <c r="H40" s="60">
        <f t="shared" si="4"/>
        <v>0</v>
      </c>
      <c r="I40" s="60">
        <f t="shared" si="4"/>
        <v>0</v>
      </c>
      <c r="J40" s="60">
        <f t="shared" si="4"/>
        <v>193521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86507</v>
      </c>
      <c r="Q40" s="60">
        <f t="shared" si="4"/>
        <v>0</v>
      </c>
      <c r="R40" s="60">
        <f t="shared" si="4"/>
        <v>86507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280028</v>
      </c>
      <c r="X40" s="60">
        <f t="shared" si="4"/>
        <v>7725000</v>
      </c>
      <c r="Y40" s="60">
        <f t="shared" si="4"/>
        <v>-7444972</v>
      </c>
      <c r="Z40" s="140">
        <f t="shared" si="5"/>
        <v>-96.37504207119741</v>
      </c>
      <c r="AA40" s="155">
        <f>AA10+AA25</f>
        <v>10300000</v>
      </c>
    </row>
    <row r="41" spans="1:27" ht="12.75">
      <c r="A41" s="292" t="s">
        <v>210</v>
      </c>
      <c r="B41" s="142"/>
      <c r="C41" s="293">
        <f aca="true" t="shared" si="6" ref="C41:Y41">SUM(C36:C40)</f>
        <v>53291384</v>
      </c>
      <c r="D41" s="294">
        <f t="shared" si="6"/>
        <v>0</v>
      </c>
      <c r="E41" s="295">
        <f t="shared" si="6"/>
        <v>39900000</v>
      </c>
      <c r="F41" s="295">
        <f t="shared" si="6"/>
        <v>39900000</v>
      </c>
      <c r="G41" s="295">
        <f t="shared" si="6"/>
        <v>1637163</v>
      </c>
      <c r="H41" s="295">
        <f t="shared" si="6"/>
        <v>1201850</v>
      </c>
      <c r="I41" s="295">
        <f t="shared" si="6"/>
        <v>1841332</v>
      </c>
      <c r="J41" s="295">
        <f t="shared" si="6"/>
        <v>4680345</v>
      </c>
      <c r="K41" s="295">
        <f t="shared" si="6"/>
        <v>974781</v>
      </c>
      <c r="L41" s="295">
        <f t="shared" si="6"/>
        <v>974781</v>
      </c>
      <c r="M41" s="295">
        <f t="shared" si="6"/>
        <v>3084917</v>
      </c>
      <c r="N41" s="295">
        <f t="shared" si="6"/>
        <v>5034479</v>
      </c>
      <c r="O41" s="295">
        <f t="shared" si="6"/>
        <v>151420</v>
      </c>
      <c r="P41" s="295">
        <f t="shared" si="6"/>
        <v>6507671</v>
      </c>
      <c r="Q41" s="295">
        <f t="shared" si="6"/>
        <v>6192701</v>
      </c>
      <c r="R41" s="295">
        <f t="shared" si="6"/>
        <v>12851792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22566616</v>
      </c>
      <c r="X41" s="295">
        <f t="shared" si="6"/>
        <v>29925000</v>
      </c>
      <c r="Y41" s="295">
        <f t="shared" si="6"/>
        <v>-7358384</v>
      </c>
      <c r="Z41" s="296">
        <f t="shared" si="5"/>
        <v>-24.58942021720969</v>
      </c>
      <c r="AA41" s="297">
        <f>SUM(AA36:AA40)</f>
        <v>39900000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5935000</v>
      </c>
      <c r="F42" s="54">
        <f t="shared" si="7"/>
        <v>5935000</v>
      </c>
      <c r="G42" s="54">
        <f t="shared" si="7"/>
        <v>0</v>
      </c>
      <c r="H42" s="54">
        <f t="shared" si="7"/>
        <v>143404</v>
      </c>
      <c r="I42" s="54">
        <f t="shared" si="7"/>
        <v>18717</v>
      </c>
      <c r="J42" s="54">
        <f t="shared" si="7"/>
        <v>162121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162121</v>
      </c>
      <c r="X42" s="54">
        <f t="shared" si="7"/>
        <v>4451250</v>
      </c>
      <c r="Y42" s="54">
        <f t="shared" si="7"/>
        <v>-4289129</v>
      </c>
      <c r="Z42" s="184">
        <f t="shared" si="5"/>
        <v>-96.35785453524291</v>
      </c>
      <c r="AA42" s="130">
        <f aca="true" t="shared" si="8" ref="AA42:AA48">AA12+AA27</f>
        <v>5935000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14256434</v>
      </c>
      <c r="D45" s="129">
        <f t="shared" si="7"/>
        <v>0</v>
      </c>
      <c r="E45" s="54">
        <f t="shared" si="7"/>
        <v>2095046</v>
      </c>
      <c r="F45" s="54">
        <f t="shared" si="7"/>
        <v>2095046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1571285</v>
      </c>
      <c r="Y45" s="54">
        <f t="shared" si="7"/>
        <v>-1571285</v>
      </c>
      <c r="Z45" s="184">
        <f t="shared" si="5"/>
        <v>-100</v>
      </c>
      <c r="AA45" s="130">
        <f t="shared" si="8"/>
        <v>2095046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67547818</v>
      </c>
      <c r="D49" s="218">
        <f t="shared" si="9"/>
        <v>0</v>
      </c>
      <c r="E49" s="220">
        <f t="shared" si="9"/>
        <v>47930046</v>
      </c>
      <c r="F49" s="220">
        <f t="shared" si="9"/>
        <v>47930046</v>
      </c>
      <c r="G49" s="220">
        <f t="shared" si="9"/>
        <v>1637163</v>
      </c>
      <c r="H49" s="220">
        <f t="shared" si="9"/>
        <v>1345254</v>
      </c>
      <c r="I49" s="220">
        <f t="shared" si="9"/>
        <v>1860049</v>
      </c>
      <c r="J49" s="220">
        <f t="shared" si="9"/>
        <v>4842466</v>
      </c>
      <c r="K49" s="220">
        <f t="shared" si="9"/>
        <v>974781</v>
      </c>
      <c r="L49" s="220">
        <f t="shared" si="9"/>
        <v>974781</v>
      </c>
      <c r="M49" s="220">
        <f t="shared" si="9"/>
        <v>3084917</v>
      </c>
      <c r="N49" s="220">
        <f t="shared" si="9"/>
        <v>5034479</v>
      </c>
      <c r="O49" s="220">
        <f t="shared" si="9"/>
        <v>151420</v>
      </c>
      <c r="P49" s="220">
        <f t="shared" si="9"/>
        <v>6507671</v>
      </c>
      <c r="Q49" s="220">
        <f t="shared" si="9"/>
        <v>6192701</v>
      </c>
      <c r="R49" s="220">
        <f t="shared" si="9"/>
        <v>12851792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22728737</v>
      </c>
      <c r="X49" s="220">
        <f t="shared" si="9"/>
        <v>35947535</v>
      </c>
      <c r="Y49" s="220">
        <f t="shared" si="9"/>
        <v>-13218798</v>
      </c>
      <c r="Z49" s="221">
        <f t="shared" si="5"/>
        <v>-36.7724741070563</v>
      </c>
      <c r="AA49" s="222">
        <f>SUM(AA41:AA48)</f>
        <v>47930046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2044158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2044158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118679</v>
      </c>
      <c r="H68" s="60">
        <v>40972</v>
      </c>
      <c r="I68" s="60">
        <v>118679</v>
      </c>
      <c r="J68" s="60">
        <v>278330</v>
      </c>
      <c r="K68" s="60">
        <v>94886</v>
      </c>
      <c r="L68" s="60">
        <v>139292</v>
      </c>
      <c r="M68" s="60">
        <v>35030</v>
      </c>
      <c r="N68" s="60">
        <v>269208</v>
      </c>
      <c r="O68" s="60">
        <v>152746</v>
      </c>
      <c r="P68" s="60">
        <v>10767</v>
      </c>
      <c r="Q68" s="60">
        <v>310674</v>
      </c>
      <c r="R68" s="60">
        <v>474187</v>
      </c>
      <c r="S68" s="60"/>
      <c r="T68" s="60"/>
      <c r="U68" s="60"/>
      <c r="V68" s="60"/>
      <c r="W68" s="60">
        <v>1021725</v>
      </c>
      <c r="X68" s="60"/>
      <c r="Y68" s="60">
        <v>1021725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118679</v>
      </c>
      <c r="H69" s="220">
        <f t="shared" si="12"/>
        <v>40972</v>
      </c>
      <c r="I69" s="220">
        <f t="shared" si="12"/>
        <v>118679</v>
      </c>
      <c r="J69" s="220">
        <f t="shared" si="12"/>
        <v>278330</v>
      </c>
      <c r="K69" s="220">
        <f t="shared" si="12"/>
        <v>94886</v>
      </c>
      <c r="L69" s="220">
        <f t="shared" si="12"/>
        <v>139292</v>
      </c>
      <c r="M69" s="220">
        <f t="shared" si="12"/>
        <v>35030</v>
      </c>
      <c r="N69" s="220">
        <f t="shared" si="12"/>
        <v>269208</v>
      </c>
      <c r="O69" s="220">
        <f t="shared" si="12"/>
        <v>152746</v>
      </c>
      <c r="P69" s="220">
        <f t="shared" si="12"/>
        <v>10767</v>
      </c>
      <c r="Q69" s="220">
        <f t="shared" si="12"/>
        <v>310674</v>
      </c>
      <c r="R69" s="220">
        <f t="shared" si="12"/>
        <v>474187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1021725</v>
      </c>
      <c r="X69" s="220">
        <f t="shared" si="12"/>
        <v>0</v>
      </c>
      <c r="Y69" s="220">
        <f t="shared" si="12"/>
        <v>1021725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53291384</v>
      </c>
      <c r="D5" s="357">
        <f t="shared" si="0"/>
        <v>0</v>
      </c>
      <c r="E5" s="356">
        <f t="shared" si="0"/>
        <v>39900000</v>
      </c>
      <c r="F5" s="358">
        <f t="shared" si="0"/>
        <v>39900000</v>
      </c>
      <c r="G5" s="358">
        <f t="shared" si="0"/>
        <v>1637163</v>
      </c>
      <c r="H5" s="356">
        <f t="shared" si="0"/>
        <v>1201850</v>
      </c>
      <c r="I5" s="356">
        <f t="shared" si="0"/>
        <v>1841332</v>
      </c>
      <c r="J5" s="358">
        <f t="shared" si="0"/>
        <v>4680345</v>
      </c>
      <c r="K5" s="358">
        <f t="shared" si="0"/>
        <v>974781</v>
      </c>
      <c r="L5" s="356">
        <f t="shared" si="0"/>
        <v>974781</v>
      </c>
      <c r="M5" s="356">
        <f t="shared" si="0"/>
        <v>3084917</v>
      </c>
      <c r="N5" s="358">
        <f t="shared" si="0"/>
        <v>5034479</v>
      </c>
      <c r="O5" s="358">
        <f t="shared" si="0"/>
        <v>151420</v>
      </c>
      <c r="P5" s="356">
        <f t="shared" si="0"/>
        <v>6507671</v>
      </c>
      <c r="Q5" s="356">
        <f t="shared" si="0"/>
        <v>6192701</v>
      </c>
      <c r="R5" s="358">
        <f t="shared" si="0"/>
        <v>12851792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22566616</v>
      </c>
      <c r="X5" s="356">
        <f t="shared" si="0"/>
        <v>29925000</v>
      </c>
      <c r="Y5" s="358">
        <f t="shared" si="0"/>
        <v>-7358384</v>
      </c>
      <c r="Z5" s="359">
        <f>+IF(X5&lt;&gt;0,+(Y5/X5)*100,0)</f>
        <v>-24.58942021720969</v>
      </c>
      <c r="AA5" s="360">
        <f>+AA6+AA8+AA11+AA13+AA15</f>
        <v>39900000</v>
      </c>
    </row>
    <row r="6" spans="1:27" ht="12.75">
      <c r="A6" s="361" t="s">
        <v>205</v>
      </c>
      <c r="B6" s="142"/>
      <c r="C6" s="60">
        <f>+C7</f>
        <v>5569667</v>
      </c>
      <c r="D6" s="340">
        <f aca="true" t="shared" si="1" ref="D6:AA6">+D7</f>
        <v>0</v>
      </c>
      <c r="E6" s="60">
        <f t="shared" si="1"/>
        <v>25100000</v>
      </c>
      <c r="F6" s="59">
        <f t="shared" si="1"/>
        <v>25100000</v>
      </c>
      <c r="G6" s="59">
        <f t="shared" si="1"/>
        <v>720441</v>
      </c>
      <c r="H6" s="60">
        <f t="shared" si="1"/>
        <v>1201850</v>
      </c>
      <c r="I6" s="60">
        <f t="shared" si="1"/>
        <v>1841332</v>
      </c>
      <c r="J6" s="59">
        <f t="shared" si="1"/>
        <v>3763623</v>
      </c>
      <c r="K6" s="59">
        <f t="shared" si="1"/>
        <v>974781</v>
      </c>
      <c r="L6" s="60">
        <f t="shared" si="1"/>
        <v>974781</v>
      </c>
      <c r="M6" s="60">
        <f t="shared" si="1"/>
        <v>3084917</v>
      </c>
      <c r="N6" s="59">
        <f t="shared" si="1"/>
        <v>5034479</v>
      </c>
      <c r="O6" s="59">
        <f t="shared" si="1"/>
        <v>151420</v>
      </c>
      <c r="P6" s="60">
        <f t="shared" si="1"/>
        <v>6421164</v>
      </c>
      <c r="Q6" s="60">
        <f t="shared" si="1"/>
        <v>6192701</v>
      </c>
      <c r="R6" s="59">
        <f t="shared" si="1"/>
        <v>12765285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21563387</v>
      </c>
      <c r="X6" s="60">
        <f t="shared" si="1"/>
        <v>18825000</v>
      </c>
      <c r="Y6" s="59">
        <f t="shared" si="1"/>
        <v>2738387</v>
      </c>
      <c r="Z6" s="61">
        <f>+IF(X6&lt;&gt;0,+(Y6/X6)*100,0)</f>
        <v>14.546544488711818</v>
      </c>
      <c r="AA6" s="62">
        <f t="shared" si="1"/>
        <v>25100000</v>
      </c>
    </row>
    <row r="7" spans="1:27" ht="12.75">
      <c r="A7" s="291" t="s">
        <v>229</v>
      </c>
      <c r="B7" s="142"/>
      <c r="C7" s="60">
        <v>5569667</v>
      </c>
      <c r="D7" s="340"/>
      <c r="E7" s="60">
        <v>25100000</v>
      </c>
      <c r="F7" s="59">
        <v>25100000</v>
      </c>
      <c r="G7" s="59">
        <v>720441</v>
      </c>
      <c r="H7" s="60">
        <v>1201850</v>
      </c>
      <c r="I7" s="60">
        <v>1841332</v>
      </c>
      <c r="J7" s="59">
        <v>3763623</v>
      </c>
      <c r="K7" s="59">
        <v>974781</v>
      </c>
      <c r="L7" s="60">
        <v>974781</v>
      </c>
      <c r="M7" s="60">
        <v>3084917</v>
      </c>
      <c r="N7" s="59">
        <v>5034479</v>
      </c>
      <c r="O7" s="59">
        <v>151420</v>
      </c>
      <c r="P7" s="60">
        <v>6421164</v>
      </c>
      <c r="Q7" s="60">
        <v>6192701</v>
      </c>
      <c r="R7" s="59">
        <v>12765285</v>
      </c>
      <c r="S7" s="59"/>
      <c r="T7" s="60"/>
      <c r="U7" s="60"/>
      <c r="V7" s="59"/>
      <c r="W7" s="59">
        <v>21563387</v>
      </c>
      <c r="X7" s="60">
        <v>18825000</v>
      </c>
      <c r="Y7" s="59">
        <v>2738387</v>
      </c>
      <c r="Z7" s="61">
        <v>14.55</v>
      </c>
      <c r="AA7" s="62">
        <v>25100000</v>
      </c>
    </row>
    <row r="8" spans="1:27" ht="12.75">
      <c r="A8" s="361" t="s">
        <v>206</v>
      </c>
      <c r="B8" s="142"/>
      <c r="C8" s="60">
        <f aca="true" t="shared" si="2" ref="C8:Y8">SUM(C9:C10)</f>
        <v>10584809</v>
      </c>
      <c r="D8" s="340">
        <f t="shared" si="2"/>
        <v>0</v>
      </c>
      <c r="E8" s="60">
        <f t="shared" si="2"/>
        <v>4500000</v>
      </c>
      <c r="F8" s="59">
        <f t="shared" si="2"/>
        <v>4500000</v>
      </c>
      <c r="G8" s="59">
        <f t="shared" si="2"/>
        <v>723201</v>
      </c>
      <c r="H8" s="60">
        <f t="shared" si="2"/>
        <v>0</v>
      </c>
      <c r="I8" s="60">
        <f t="shared" si="2"/>
        <v>0</v>
      </c>
      <c r="J8" s="59">
        <f t="shared" si="2"/>
        <v>723201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723201</v>
      </c>
      <c r="X8" s="60">
        <f t="shared" si="2"/>
        <v>3375000</v>
      </c>
      <c r="Y8" s="59">
        <f t="shared" si="2"/>
        <v>-2651799</v>
      </c>
      <c r="Z8" s="61">
        <f>+IF(X8&lt;&gt;0,+(Y8/X8)*100,0)</f>
        <v>-78.57182222222222</v>
      </c>
      <c r="AA8" s="62">
        <f>SUM(AA9:AA10)</f>
        <v>4500000</v>
      </c>
    </row>
    <row r="9" spans="1:27" ht="12.75">
      <c r="A9" s="291" t="s">
        <v>230</v>
      </c>
      <c r="B9" s="142"/>
      <c r="C9" s="60">
        <v>10584809</v>
      </c>
      <c r="D9" s="340"/>
      <c r="E9" s="60">
        <v>4500000</v>
      </c>
      <c r="F9" s="59">
        <v>4500000</v>
      </c>
      <c r="G9" s="59">
        <v>723201</v>
      </c>
      <c r="H9" s="60"/>
      <c r="I9" s="60"/>
      <c r="J9" s="59">
        <v>723201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723201</v>
      </c>
      <c r="X9" s="60">
        <v>3375000</v>
      </c>
      <c r="Y9" s="59">
        <v>-2651799</v>
      </c>
      <c r="Z9" s="61">
        <v>-78.57</v>
      </c>
      <c r="AA9" s="62">
        <v>4500000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37136908</v>
      </c>
      <c r="D15" s="340">
        <f t="shared" si="5"/>
        <v>0</v>
      </c>
      <c r="E15" s="60">
        <f t="shared" si="5"/>
        <v>10300000</v>
      </c>
      <c r="F15" s="59">
        <f t="shared" si="5"/>
        <v>10300000</v>
      </c>
      <c r="G15" s="59">
        <f t="shared" si="5"/>
        <v>193521</v>
      </c>
      <c r="H15" s="60">
        <f t="shared" si="5"/>
        <v>0</v>
      </c>
      <c r="I15" s="60">
        <f t="shared" si="5"/>
        <v>0</v>
      </c>
      <c r="J15" s="59">
        <f t="shared" si="5"/>
        <v>193521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86507</v>
      </c>
      <c r="Q15" s="60">
        <f t="shared" si="5"/>
        <v>0</v>
      </c>
      <c r="R15" s="59">
        <f t="shared" si="5"/>
        <v>86507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280028</v>
      </c>
      <c r="X15" s="60">
        <f t="shared" si="5"/>
        <v>7725000</v>
      </c>
      <c r="Y15" s="59">
        <f t="shared" si="5"/>
        <v>-7444972</v>
      </c>
      <c r="Z15" s="61">
        <f>+IF(X15&lt;&gt;0,+(Y15/X15)*100,0)</f>
        <v>-96.37504207119741</v>
      </c>
      <c r="AA15" s="62">
        <f>SUM(AA16:AA20)</f>
        <v>10300000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5800000</v>
      </c>
      <c r="F17" s="59">
        <v>5800000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4350000</v>
      </c>
      <c r="Y17" s="59">
        <v>-4350000</v>
      </c>
      <c r="Z17" s="61">
        <v>-100</v>
      </c>
      <c r="AA17" s="62">
        <v>5800000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37136908</v>
      </c>
      <c r="D20" s="340"/>
      <c r="E20" s="60">
        <v>4500000</v>
      </c>
      <c r="F20" s="59">
        <v>4500000</v>
      </c>
      <c r="G20" s="59">
        <v>193521</v>
      </c>
      <c r="H20" s="60"/>
      <c r="I20" s="60"/>
      <c r="J20" s="59">
        <v>193521</v>
      </c>
      <c r="K20" s="59"/>
      <c r="L20" s="60"/>
      <c r="M20" s="60"/>
      <c r="N20" s="59"/>
      <c r="O20" s="59"/>
      <c r="P20" s="60">
        <v>86507</v>
      </c>
      <c r="Q20" s="60"/>
      <c r="R20" s="59">
        <v>86507</v>
      </c>
      <c r="S20" s="59"/>
      <c r="T20" s="60"/>
      <c r="U20" s="60"/>
      <c r="V20" s="59"/>
      <c r="W20" s="59">
        <v>280028</v>
      </c>
      <c r="X20" s="60">
        <v>3375000</v>
      </c>
      <c r="Y20" s="59">
        <v>-3094972</v>
      </c>
      <c r="Z20" s="61">
        <v>-91.7</v>
      </c>
      <c r="AA20" s="62">
        <v>4500000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5935000</v>
      </c>
      <c r="F22" s="345">
        <f t="shared" si="6"/>
        <v>5935000</v>
      </c>
      <c r="G22" s="345">
        <f t="shared" si="6"/>
        <v>0</v>
      </c>
      <c r="H22" s="343">
        <f t="shared" si="6"/>
        <v>143404</v>
      </c>
      <c r="I22" s="343">
        <f t="shared" si="6"/>
        <v>18717</v>
      </c>
      <c r="J22" s="345">
        <f t="shared" si="6"/>
        <v>162121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162121</v>
      </c>
      <c r="X22" s="343">
        <f t="shared" si="6"/>
        <v>4451250</v>
      </c>
      <c r="Y22" s="345">
        <f t="shared" si="6"/>
        <v>-4289129</v>
      </c>
      <c r="Z22" s="336">
        <f>+IF(X22&lt;&gt;0,+(Y22/X22)*100,0)</f>
        <v>-96.35785453524291</v>
      </c>
      <c r="AA22" s="350">
        <f>SUM(AA23:AA32)</f>
        <v>5935000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5200000</v>
      </c>
      <c r="F24" s="59">
        <v>5200000</v>
      </c>
      <c r="G24" s="59"/>
      <c r="H24" s="60">
        <v>143404</v>
      </c>
      <c r="I24" s="60">
        <v>18717</v>
      </c>
      <c r="J24" s="59">
        <v>162121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162121</v>
      </c>
      <c r="X24" s="60">
        <v>3900000</v>
      </c>
      <c r="Y24" s="59">
        <v>-3737879</v>
      </c>
      <c r="Z24" s="61">
        <v>-95.84</v>
      </c>
      <c r="AA24" s="62">
        <v>5200000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735000</v>
      </c>
      <c r="F32" s="59">
        <v>735000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551250</v>
      </c>
      <c r="Y32" s="59">
        <v>-551250</v>
      </c>
      <c r="Z32" s="61">
        <v>-100</v>
      </c>
      <c r="AA32" s="62">
        <v>735000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14256434</v>
      </c>
      <c r="D40" s="344">
        <f t="shared" si="9"/>
        <v>0</v>
      </c>
      <c r="E40" s="343">
        <f t="shared" si="9"/>
        <v>2095046</v>
      </c>
      <c r="F40" s="345">
        <f t="shared" si="9"/>
        <v>2095046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1571285</v>
      </c>
      <c r="Y40" s="345">
        <f t="shared" si="9"/>
        <v>-1571285</v>
      </c>
      <c r="Z40" s="336">
        <f>+IF(X40&lt;&gt;0,+(Y40/X40)*100,0)</f>
        <v>-100</v>
      </c>
      <c r="AA40" s="350">
        <f>SUM(AA41:AA49)</f>
        <v>2095046</v>
      </c>
    </row>
    <row r="41" spans="1:27" ht="12.75">
      <c r="A41" s="361" t="s">
        <v>248</v>
      </c>
      <c r="B41" s="142"/>
      <c r="C41" s="362">
        <v>1202487</v>
      </c>
      <c r="D41" s="363"/>
      <c r="E41" s="362">
        <v>1595046</v>
      </c>
      <c r="F41" s="364">
        <v>1595046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1196285</v>
      </c>
      <c r="Y41" s="364">
        <v>-1196285</v>
      </c>
      <c r="Z41" s="365">
        <v>-100</v>
      </c>
      <c r="AA41" s="366">
        <v>1595046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816315</v>
      </c>
      <c r="D44" s="368"/>
      <c r="E44" s="54">
        <v>500000</v>
      </c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375000</v>
      </c>
      <c r="Y44" s="53">
        <v>-375000</v>
      </c>
      <c r="Z44" s="94">
        <v>-100</v>
      </c>
      <c r="AA44" s="95">
        <v>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12237632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67547818</v>
      </c>
      <c r="D60" s="346">
        <f t="shared" si="14"/>
        <v>0</v>
      </c>
      <c r="E60" s="219">
        <f t="shared" si="14"/>
        <v>47930046</v>
      </c>
      <c r="F60" s="264">
        <f t="shared" si="14"/>
        <v>47930046</v>
      </c>
      <c r="G60" s="264">
        <f t="shared" si="14"/>
        <v>1637163</v>
      </c>
      <c r="H60" s="219">
        <f t="shared" si="14"/>
        <v>1345254</v>
      </c>
      <c r="I60" s="219">
        <f t="shared" si="14"/>
        <v>1860049</v>
      </c>
      <c r="J60" s="264">
        <f t="shared" si="14"/>
        <v>4842466</v>
      </c>
      <c r="K60" s="264">
        <f t="shared" si="14"/>
        <v>974781</v>
      </c>
      <c r="L60" s="219">
        <f t="shared" si="14"/>
        <v>974781</v>
      </c>
      <c r="M60" s="219">
        <f t="shared" si="14"/>
        <v>3084917</v>
      </c>
      <c r="N60" s="264">
        <f t="shared" si="14"/>
        <v>5034479</v>
      </c>
      <c r="O60" s="264">
        <f t="shared" si="14"/>
        <v>151420</v>
      </c>
      <c r="P60" s="219">
        <f t="shared" si="14"/>
        <v>6507671</v>
      </c>
      <c r="Q60" s="219">
        <f t="shared" si="14"/>
        <v>6192701</v>
      </c>
      <c r="R60" s="264">
        <f t="shared" si="14"/>
        <v>12851792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22728737</v>
      </c>
      <c r="X60" s="219">
        <f t="shared" si="14"/>
        <v>35947535</v>
      </c>
      <c r="Y60" s="264">
        <f t="shared" si="14"/>
        <v>-13218798</v>
      </c>
      <c r="Z60" s="337">
        <f>+IF(X60&lt;&gt;0,+(Y60/X60)*100,0)</f>
        <v>-36.7724741070563</v>
      </c>
      <c r="AA60" s="232">
        <f>+AA57+AA54+AA51+AA40+AA37+AA34+AA22+AA5</f>
        <v>47930046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2018-05-09T09:49:25Z</dcterms:created>
  <dcterms:modified xsi:type="dcterms:W3CDTF">2018-05-09T09:49:29Z</dcterms:modified>
  <cp:category/>
  <cp:version/>
  <cp:contentType/>
  <cp:contentStatus/>
</cp:coreProperties>
</file>