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<sst xmlns="http://schemas.openxmlformats.org/spreadsheetml/2006/main" count="857" uniqueCount="303">
  <si>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Engcobo(EC137)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</si>
  <si>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</si>
  <si>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</si>
  <si>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</si>
  <si>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</si>
  <si>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</si>
  <si>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</si>
  <si>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</si>
  <si>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</si>
  <si>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</si>
  <si>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</si>
  <si>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</si>
  <si>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</si>
  <si>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</si>
  <si>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</si>
  <si>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</si>
  <si>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</si>
  <si>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</si>
  <si>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</si>
  <si>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</si>
  <si>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</si>
  <si>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</si>
  <si>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</si>
  <si>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</si>
  <si>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</si>
  <si>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</si>
  <si>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</si>
  <si>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</si>
  <si>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</si>
  <si>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</si>
  <si>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</si>
  <si>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</si>
  <si>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</si>
  <si>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</si>
  <si>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</si>
  <si>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</si>
  <si>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</si>
  <si>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</si>
  <si>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</si>
  <si>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</si>
  <si>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</si>
  <si>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</si>
  <si>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</si>
  <si>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</si>
  <si>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</si>
  <si>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</si>
  <si>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</si>
  <si>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</si>
  <si>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</si>
  <si>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</si>
  <si>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</si>
  <si>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</si>
  <si>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</si>
  <si>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</si>
  <si>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</si>
  <si>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</si>
  <si>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</si>
  <si>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</si>
  <si>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</si>
  <si>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</si>
  <si>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</si>
  <si>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</si>
  <si>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</si>
  <si>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</si>
  <si>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</si>
  <si>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</si>
  <si>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</si>
  <si>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</si>
  <si>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</si>
  <si>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</si>
  <si>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Engcobo(EC137)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</si>
  <si>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</si>
  <si>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</si>
  <si>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</si>
  <si>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</si>
  <si>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</si>
  <si>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</si>
  <si>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</si>
  <si>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</si>
  <si>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</si>
  <si>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</si>
  <si>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</si>
  <si>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</si>
  <si>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</si>
  <si>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</si>
  <si>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</si>
  <si>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</si>
  <si>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</si>
  <si>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</si>
  <si>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</si>
  <si>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</si>
  <si>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</si>
  <si>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</si>
  <si>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</si>
  <si>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</si>
  <si>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</si>
  <si>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</si>
  <si>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</si>
  <si>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</si>
  <si>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</si>
  <si>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Engcobo(EC137)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</si>
  <si>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</si>
  <si>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</si>
  <si>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</si>
  <si>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</si>
  <si>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</si>
  <si>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</si>
  <si>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</si>
  <si>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</si>
  <si>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</si>
  <si>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</si>
  <si>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</si>
  <si>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</si>
  <si>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</si>
  <si>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</si>
  <si>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</si>
  <si>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</si>
  <si>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</si>
  <si>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</si>
  <si>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</si>
  <si>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</si>
  <si>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</si>
  <si>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</si>
  <si>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</si>
  <si>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</si>
  <si>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</si>
  <si>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</si>
  <si>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</si>
  <si>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</si>
  <si>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Engcobo(EC137)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</si>
  <si>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</si>
  <si>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</si>
  <si>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</si>
  <si>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</si>
  <si>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</si>
  <si>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</si>
  <si>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</si>
  <si>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</si>
  <si>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</si>
  <si>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</si>
  <si>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Engcobo(EC137)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</si>
  <si>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</si>
  <si>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</si>
  <si>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</si>
  <si>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</si>
  <si>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</si>
  <si>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</si>
  <si>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</si>
  <si>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</si>
  <si>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</si>
  <si>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</si>
  <si>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</si>
  <si>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</si>
  <si>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</si>
  <si>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</si>
  <si>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</si>
  <si>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</si>
  <si>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</si>
  <si>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</si>
  <si>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</si>
  <si>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</si>
  <si>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</si>
  <si>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</si>
  <si>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</si>
  <si>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</si>
  <si>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</si>
  <si>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</si>
  <si>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</si>
  <si>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</si>
  <si>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</si>
  <si>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</si>
  <si>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</si>
  <si>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</si>
  <si>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</si>
  <si>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Engcobo(EC137)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</si>
  <si>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</si>
  <si>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</si>
  <si>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</si>
  <si>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</si>
  <si>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</si>
  <si>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</si>
  <si>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</si>
  <si>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</si>
  <si>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</si>
  <si>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</si>
  <si>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</si>
  <si>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</si>
  <si>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</si>
  <si>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</si>
  <si>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</si>
  <si>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</si>
  <si>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</si>
  <si>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</si>
  <si>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</si>
  <si>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</si>
  <si>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</si>
  <si>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</si>
  <si>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</si>
  <si>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</si>
  <si>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</si>
  <si>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</si>
  <si>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</si>
  <si>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Engcobo(EC137)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</si>
  <si>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</si>
  <si>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</si>
  <si>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</si>
  <si>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</si>
  <si>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</si>
  <si>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</si>
  <si>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</si>
  <si>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</si>
  <si>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</si>
  <si>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</si>
  <si>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</si>
  <si>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</si>
  <si>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</si>
  <si>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</si>
  <si>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</si>
  <si>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</si>
  <si>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</si>
  <si>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</si>
  <si>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</si>
  <si>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</si>
  <si>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</si>
  <si>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</si>
  <si>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</si>
  <si>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</si>
  <si>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Engcobo(EC137)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</si>
  <si>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</si>
  <si>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</si>
  <si>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</si>
  <si>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</si>
  <si>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</si>
  <si>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</si>
  <si>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</si>
  <si>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</si>
  <si>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</si>
  <si>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</si>
  <si>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</si>
  <si>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</si>
  <si>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</si>
  <si>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</si>
  <si>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</si>
  <si>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</si>
  <si>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</si>
  <si>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</si>
  <si>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</si>
  <si>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</si>
  <si>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</si>
  <si>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</si>
  <si>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</si>
  <si>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</si>
  <si>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</si>
  <si>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</si>
  <si>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</si>
  <si>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</si>
  <si>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</si>
  <si>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</si>
  <si>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</si>
  <si>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</si>
  <si>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</si>
  <si>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</si>
  <si>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</si>
  <si>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Engcobo(EC137)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</si>
  <si>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</si>
  <si>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</si>
  <si>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Engcobo(EC137)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</si>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</sst>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3719860</v>
      </c>
      <c r="C5" s="19">
        <v>0</v>
      </c>
      <c r="D5" s="59">
        <v>3858564</v>
      </c>
      <c r="E5" s="60">
        <v>3858564</v>
      </c>
      <c r="F5" s="60">
        <v>89436</v>
      </c>
      <c r="G5" s="60">
        <v>0</v>
      </c>
      <c r="H5" s="60">
        <v>0</v>
      </c>
      <c r="I5" s="60">
        <v>89436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89436</v>
      </c>
      <c r="W5" s="60">
        <v>3858564</v>
      </c>
      <c r="X5" s="60">
        <v>-3769128</v>
      </c>
      <c r="Y5" s="61">
        <v>-97.68</v>
      </c>
      <c r="Z5" s="62">
        <v>3858564</v>
      </c>
    </row>
    <row r="6" spans="1:26" ht="12.75">
      <c r="A6" s="58" t="s">
        <v>32</v>
      </c>
      <c r="B6" s="19">
        <v>905729</v>
      </c>
      <c r="C6" s="19">
        <v>0</v>
      </c>
      <c r="D6" s="59">
        <v>1038472</v>
      </c>
      <c r="E6" s="60">
        <v>1038472</v>
      </c>
      <c r="F6" s="60">
        <v>55122</v>
      </c>
      <c r="G6" s="60">
        <v>85513</v>
      </c>
      <c r="H6" s="60">
        <v>85513</v>
      </c>
      <c r="I6" s="60">
        <v>226148</v>
      </c>
      <c r="J6" s="60">
        <v>85411</v>
      </c>
      <c r="K6" s="60">
        <v>85411</v>
      </c>
      <c r="L6" s="60">
        <v>85411</v>
      </c>
      <c r="M6" s="60">
        <v>256233</v>
      </c>
      <c r="N6" s="60">
        <v>85125</v>
      </c>
      <c r="O6" s="60">
        <v>85125</v>
      </c>
      <c r="P6" s="60">
        <v>85125</v>
      </c>
      <c r="Q6" s="60">
        <v>255375</v>
      </c>
      <c r="R6" s="60">
        <v>0</v>
      </c>
      <c r="S6" s="60">
        <v>0</v>
      </c>
      <c r="T6" s="60">
        <v>0</v>
      </c>
      <c r="U6" s="60">
        <v>0</v>
      </c>
      <c r="V6" s="60">
        <v>737756</v>
      </c>
      <c r="W6" s="60">
        <v>778869</v>
      </c>
      <c r="X6" s="60">
        <v>-41113</v>
      </c>
      <c r="Y6" s="61">
        <v>-5.28</v>
      </c>
      <c r="Z6" s="62">
        <v>1038472</v>
      </c>
    </row>
    <row r="7" spans="1:26" ht="12.75">
      <c r="A7" s="58" t="s">
        <v>33</v>
      </c>
      <c r="B7" s="19">
        <v>5930460</v>
      </c>
      <c r="C7" s="19">
        <v>0</v>
      </c>
      <c r="D7" s="59">
        <v>8000000</v>
      </c>
      <c r="E7" s="60">
        <v>8000000</v>
      </c>
      <c r="F7" s="60">
        <v>563567</v>
      </c>
      <c r="G7" s="60">
        <v>667106</v>
      </c>
      <c r="H7" s="60">
        <v>593631</v>
      </c>
      <c r="I7" s="60">
        <v>1824304</v>
      </c>
      <c r="J7" s="60">
        <v>8050</v>
      </c>
      <c r="K7" s="60">
        <v>490112</v>
      </c>
      <c r="L7" s="60">
        <v>560472</v>
      </c>
      <c r="M7" s="60">
        <v>1058634</v>
      </c>
      <c r="N7" s="60">
        <v>572239</v>
      </c>
      <c r="O7" s="60">
        <v>503316</v>
      </c>
      <c r="P7" s="60">
        <v>503316</v>
      </c>
      <c r="Q7" s="60">
        <v>1578871</v>
      </c>
      <c r="R7" s="60">
        <v>0</v>
      </c>
      <c r="S7" s="60">
        <v>0</v>
      </c>
      <c r="T7" s="60">
        <v>0</v>
      </c>
      <c r="U7" s="60">
        <v>0</v>
      </c>
      <c r="V7" s="60">
        <v>4461809</v>
      </c>
      <c r="W7" s="60">
        <v>4397283</v>
      </c>
      <c r="X7" s="60">
        <v>64526</v>
      </c>
      <c r="Y7" s="61">
        <v>1.47</v>
      </c>
      <c r="Z7" s="62">
        <v>8000000</v>
      </c>
    </row>
    <row r="8" spans="1:26" ht="12.75">
      <c r="A8" s="58" t="s">
        <v>34</v>
      </c>
      <c r="B8" s="19">
        <v>144192836</v>
      </c>
      <c r="C8" s="19">
        <v>0</v>
      </c>
      <c r="D8" s="59">
        <v>137849000</v>
      </c>
      <c r="E8" s="60">
        <v>137849000</v>
      </c>
      <c r="F8" s="60">
        <v>57579000</v>
      </c>
      <c r="G8" s="60">
        <v>348000</v>
      </c>
      <c r="H8" s="60">
        <v>0</v>
      </c>
      <c r="I8" s="60">
        <v>57927000</v>
      </c>
      <c r="J8" s="60">
        <v>0</v>
      </c>
      <c r="K8" s="60">
        <v>0</v>
      </c>
      <c r="L8" s="60">
        <v>45327000</v>
      </c>
      <c r="M8" s="60">
        <v>45327000</v>
      </c>
      <c r="N8" s="60">
        <v>0</v>
      </c>
      <c r="O8" s="60">
        <v>418000</v>
      </c>
      <c r="P8" s="60">
        <v>418000</v>
      </c>
      <c r="Q8" s="60">
        <v>836000</v>
      </c>
      <c r="R8" s="60">
        <v>0</v>
      </c>
      <c r="S8" s="60">
        <v>0</v>
      </c>
      <c r="T8" s="60">
        <v>0</v>
      </c>
      <c r="U8" s="60">
        <v>0</v>
      </c>
      <c r="V8" s="60">
        <v>104090000</v>
      </c>
      <c r="W8" s="60">
        <v>143812000</v>
      </c>
      <c r="X8" s="60">
        <v>-39722000</v>
      </c>
      <c r="Y8" s="61">
        <v>-27.62</v>
      </c>
      <c r="Z8" s="62">
        <v>137849000</v>
      </c>
    </row>
    <row r="9" spans="1:26" ht="12.75">
      <c r="A9" s="58" t="s">
        <v>35</v>
      </c>
      <c r="B9" s="19">
        <v>8045431</v>
      </c>
      <c r="C9" s="19">
        <v>0</v>
      </c>
      <c r="D9" s="59">
        <v>13701264</v>
      </c>
      <c r="E9" s="60">
        <v>13701264</v>
      </c>
      <c r="F9" s="60">
        <v>3174801</v>
      </c>
      <c r="G9" s="60">
        <v>2483739</v>
      </c>
      <c r="H9" s="60">
        <v>1033293</v>
      </c>
      <c r="I9" s="60">
        <v>6691833</v>
      </c>
      <c r="J9" s="60">
        <v>998537</v>
      </c>
      <c r="K9" s="60">
        <v>1458271</v>
      </c>
      <c r="L9" s="60">
        <v>2255258</v>
      </c>
      <c r="M9" s="60">
        <v>4712066</v>
      </c>
      <c r="N9" s="60">
        <v>1513281</v>
      </c>
      <c r="O9" s="60">
        <v>1942416</v>
      </c>
      <c r="P9" s="60">
        <v>1942416</v>
      </c>
      <c r="Q9" s="60">
        <v>5398113</v>
      </c>
      <c r="R9" s="60">
        <v>0</v>
      </c>
      <c r="S9" s="60">
        <v>0</v>
      </c>
      <c r="T9" s="60">
        <v>0</v>
      </c>
      <c r="U9" s="60">
        <v>0</v>
      </c>
      <c r="V9" s="60">
        <v>16802012</v>
      </c>
      <c r="W9" s="60">
        <v>6514102</v>
      </c>
      <c r="X9" s="60">
        <v>10287910</v>
      </c>
      <c r="Y9" s="61">
        <v>157.93</v>
      </c>
      <c r="Z9" s="62">
        <v>13701264</v>
      </c>
    </row>
    <row r="10" spans="1:26" ht="22.5">
      <c r="A10" s="63" t="s">
        <v>278</v>
      </c>
      <c r="B10" s="64">
        <f>SUM(B5:B9)</f>
        <v>162794316</v>
      </c>
      <c r="C10" s="64">
        <f>SUM(C5:C9)</f>
        <v>0</v>
      </c>
      <c r="D10" s="65">
        <f aca="true" t="shared" si="0" ref="D10:Z10">SUM(D5:D9)</f>
        <v>164447300</v>
      </c>
      <c r="E10" s="66">
        <f t="shared" si="0"/>
        <v>164447300</v>
      </c>
      <c r="F10" s="66">
        <f t="shared" si="0"/>
        <v>61461926</v>
      </c>
      <c r="G10" s="66">
        <f t="shared" si="0"/>
        <v>3584358</v>
      </c>
      <c r="H10" s="66">
        <f t="shared" si="0"/>
        <v>1712437</v>
      </c>
      <c r="I10" s="66">
        <f t="shared" si="0"/>
        <v>66758721</v>
      </c>
      <c r="J10" s="66">
        <f t="shared" si="0"/>
        <v>1091998</v>
      </c>
      <c r="K10" s="66">
        <f t="shared" si="0"/>
        <v>2033794</v>
      </c>
      <c r="L10" s="66">
        <f t="shared" si="0"/>
        <v>48228141</v>
      </c>
      <c r="M10" s="66">
        <f t="shared" si="0"/>
        <v>51353933</v>
      </c>
      <c r="N10" s="66">
        <f t="shared" si="0"/>
        <v>2170645</v>
      </c>
      <c r="O10" s="66">
        <f t="shared" si="0"/>
        <v>2948857</v>
      </c>
      <c r="P10" s="66">
        <f t="shared" si="0"/>
        <v>2948857</v>
      </c>
      <c r="Q10" s="66">
        <f t="shared" si="0"/>
        <v>8068359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126181013</v>
      </c>
      <c r="W10" s="66">
        <f t="shared" si="0"/>
        <v>159360818</v>
      </c>
      <c r="X10" s="66">
        <f t="shared" si="0"/>
        <v>-33179805</v>
      </c>
      <c r="Y10" s="67">
        <f>+IF(W10&lt;&gt;0,(X10/W10)*100,0)</f>
        <v>-20.82055389550021</v>
      </c>
      <c r="Z10" s="68">
        <f t="shared" si="0"/>
        <v>164447300</v>
      </c>
    </row>
    <row r="11" spans="1:26" ht="12.75">
      <c r="A11" s="58" t="s">
        <v>37</v>
      </c>
      <c r="B11" s="19">
        <v>61106009</v>
      </c>
      <c r="C11" s="19">
        <v>0</v>
      </c>
      <c r="D11" s="59">
        <v>72568370</v>
      </c>
      <c r="E11" s="60">
        <v>72568370</v>
      </c>
      <c r="F11" s="60">
        <v>4981150</v>
      </c>
      <c r="G11" s="60">
        <v>5523675</v>
      </c>
      <c r="H11" s="60">
        <v>5268696</v>
      </c>
      <c r="I11" s="60">
        <v>15773521</v>
      </c>
      <c r="J11" s="60">
        <v>5358971</v>
      </c>
      <c r="K11" s="60">
        <v>4625827</v>
      </c>
      <c r="L11" s="60">
        <v>5303715</v>
      </c>
      <c r="M11" s="60">
        <v>15288513</v>
      </c>
      <c r="N11" s="60">
        <v>5188609</v>
      </c>
      <c r="O11" s="60">
        <v>4908977</v>
      </c>
      <c r="P11" s="60">
        <v>5771958</v>
      </c>
      <c r="Q11" s="60">
        <v>15869544</v>
      </c>
      <c r="R11" s="60">
        <v>0</v>
      </c>
      <c r="S11" s="60">
        <v>0</v>
      </c>
      <c r="T11" s="60">
        <v>0</v>
      </c>
      <c r="U11" s="60">
        <v>0</v>
      </c>
      <c r="V11" s="60">
        <v>46931578</v>
      </c>
      <c r="W11" s="60">
        <v>44048160</v>
      </c>
      <c r="X11" s="60">
        <v>2883418</v>
      </c>
      <c r="Y11" s="61">
        <v>6.55</v>
      </c>
      <c r="Z11" s="62">
        <v>72568370</v>
      </c>
    </row>
    <row r="12" spans="1:26" ht="12.75">
      <c r="A12" s="58" t="s">
        <v>38</v>
      </c>
      <c r="B12" s="19">
        <v>13490351</v>
      </c>
      <c r="C12" s="19">
        <v>0</v>
      </c>
      <c r="D12" s="59">
        <v>13691430</v>
      </c>
      <c r="E12" s="60">
        <v>13691430</v>
      </c>
      <c r="F12" s="60">
        <v>1056568</v>
      </c>
      <c r="G12" s="60">
        <v>1042297</v>
      </c>
      <c r="H12" s="60">
        <v>1095523</v>
      </c>
      <c r="I12" s="60">
        <v>3194388</v>
      </c>
      <c r="J12" s="60">
        <v>1105669</v>
      </c>
      <c r="K12" s="60">
        <v>1215121</v>
      </c>
      <c r="L12" s="60">
        <v>1184703</v>
      </c>
      <c r="M12" s="60">
        <v>3505493</v>
      </c>
      <c r="N12" s="60">
        <v>1184703</v>
      </c>
      <c r="O12" s="60">
        <v>1769975</v>
      </c>
      <c r="P12" s="60">
        <v>1275368</v>
      </c>
      <c r="Q12" s="60">
        <v>4230046</v>
      </c>
      <c r="R12" s="60">
        <v>0</v>
      </c>
      <c r="S12" s="60">
        <v>0</v>
      </c>
      <c r="T12" s="60">
        <v>0</v>
      </c>
      <c r="U12" s="60">
        <v>0</v>
      </c>
      <c r="V12" s="60">
        <v>10929927</v>
      </c>
      <c r="W12" s="60">
        <v>9956915</v>
      </c>
      <c r="X12" s="60">
        <v>973012</v>
      </c>
      <c r="Y12" s="61">
        <v>9.77</v>
      </c>
      <c r="Z12" s="62">
        <v>13691430</v>
      </c>
    </row>
    <row r="13" spans="1:26" ht="12.75">
      <c r="A13" s="58" t="s">
        <v>279</v>
      </c>
      <c r="B13" s="19">
        <v>42558786</v>
      </c>
      <c r="C13" s="19">
        <v>0</v>
      </c>
      <c r="D13" s="59">
        <v>40000000</v>
      </c>
      <c r="E13" s="60">
        <v>40000000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40000000</v>
      </c>
    </row>
    <row r="14" spans="1:26" ht="12.75">
      <c r="A14" s="58" t="s">
        <v>40</v>
      </c>
      <c r="B14" s="19">
        <v>653577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5581821</v>
      </c>
      <c r="C15" s="19">
        <v>0</v>
      </c>
      <c r="D15" s="59">
        <v>5470000</v>
      </c>
      <c r="E15" s="60">
        <v>5470000</v>
      </c>
      <c r="F15" s="60">
        <v>123957</v>
      </c>
      <c r="G15" s="60">
        <v>17339</v>
      </c>
      <c r="H15" s="60">
        <v>221163</v>
      </c>
      <c r="I15" s="60">
        <v>362459</v>
      </c>
      <c r="J15" s="60">
        <v>53701</v>
      </c>
      <c r="K15" s="60">
        <v>198826</v>
      </c>
      <c r="L15" s="60">
        <v>103292</v>
      </c>
      <c r="M15" s="60">
        <v>355819</v>
      </c>
      <c r="N15" s="60">
        <v>156302</v>
      </c>
      <c r="O15" s="60">
        <v>192866</v>
      </c>
      <c r="P15" s="60">
        <v>237984</v>
      </c>
      <c r="Q15" s="60">
        <v>587152</v>
      </c>
      <c r="R15" s="60">
        <v>0</v>
      </c>
      <c r="S15" s="60">
        <v>0</v>
      </c>
      <c r="T15" s="60">
        <v>0</v>
      </c>
      <c r="U15" s="60">
        <v>0</v>
      </c>
      <c r="V15" s="60">
        <v>1305430</v>
      </c>
      <c r="W15" s="60">
        <v>4126023</v>
      </c>
      <c r="X15" s="60">
        <v>-2820593</v>
      </c>
      <c r="Y15" s="61">
        <v>-68.36</v>
      </c>
      <c r="Z15" s="62">
        <v>5470000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89830488</v>
      </c>
      <c r="C17" s="19">
        <v>0</v>
      </c>
      <c r="D17" s="59">
        <v>61032000</v>
      </c>
      <c r="E17" s="60">
        <v>61032000</v>
      </c>
      <c r="F17" s="60">
        <v>2386713</v>
      </c>
      <c r="G17" s="60">
        <v>4883372</v>
      </c>
      <c r="H17" s="60">
        <v>4810244</v>
      </c>
      <c r="I17" s="60">
        <v>12080329</v>
      </c>
      <c r="J17" s="60">
        <v>3742723</v>
      </c>
      <c r="K17" s="60">
        <v>4776862</v>
      </c>
      <c r="L17" s="60">
        <v>4104693</v>
      </c>
      <c r="M17" s="60">
        <v>12624278</v>
      </c>
      <c r="N17" s="60">
        <v>5318808</v>
      </c>
      <c r="O17" s="60">
        <v>4733191</v>
      </c>
      <c r="P17" s="60">
        <v>5311504</v>
      </c>
      <c r="Q17" s="60">
        <v>15363503</v>
      </c>
      <c r="R17" s="60">
        <v>0</v>
      </c>
      <c r="S17" s="60">
        <v>0</v>
      </c>
      <c r="T17" s="60">
        <v>0</v>
      </c>
      <c r="U17" s="60">
        <v>0</v>
      </c>
      <c r="V17" s="60">
        <v>40068110</v>
      </c>
      <c r="W17" s="60">
        <v>47519650</v>
      </c>
      <c r="X17" s="60">
        <v>-7451540</v>
      </c>
      <c r="Y17" s="61">
        <v>-15.68</v>
      </c>
      <c r="Z17" s="62">
        <v>61032000</v>
      </c>
    </row>
    <row r="18" spans="1:26" ht="12.75">
      <c r="A18" s="70" t="s">
        <v>44</v>
      </c>
      <c r="B18" s="71">
        <f>SUM(B11:B17)</f>
        <v>213221032</v>
      </c>
      <c r="C18" s="71">
        <f>SUM(C11:C17)</f>
        <v>0</v>
      </c>
      <c r="D18" s="72">
        <f aca="true" t="shared" si="1" ref="D18:Z18">SUM(D11:D17)</f>
        <v>192761800</v>
      </c>
      <c r="E18" s="73">
        <f t="shared" si="1"/>
        <v>192761800</v>
      </c>
      <c r="F18" s="73">
        <f t="shared" si="1"/>
        <v>8548388</v>
      </c>
      <c r="G18" s="73">
        <f t="shared" si="1"/>
        <v>11466683</v>
      </c>
      <c r="H18" s="73">
        <f t="shared" si="1"/>
        <v>11395626</v>
      </c>
      <c r="I18" s="73">
        <f t="shared" si="1"/>
        <v>31410697</v>
      </c>
      <c r="J18" s="73">
        <f t="shared" si="1"/>
        <v>10261064</v>
      </c>
      <c r="K18" s="73">
        <f t="shared" si="1"/>
        <v>10816636</v>
      </c>
      <c r="L18" s="73">
        <f t="shared" si="1"/>
        <v>10696403</v>
      </c>
      <c r="M18" s="73">
        <f t="shared" si="1"/>
        <v>31774103</v>
      </c>
      <c r="N18" s="73">
        <f t="shared" si="1"/>
        <v>11848422</v>
      </c>
      <c r="O18" s="73">
        <f t="shared" si="1"/>
        <v>11605009</v>
      </c>
      <c r="P18" s="73">
        <f t="shared" si="1"/>
        <v>12596814</v>
      </c>
      <c r="Q18" s="73">
        <f t="shared" si="1"/>
        <v>36050245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99235045</v>
      </c>
      <c r="W18" s="73">
        <f t="shared" si="1"/>
        <v>105650748</v>
      </c>
      <c r="X18" s="73">
        <f t="shared" si="1"/>
        <v>-6415703</v>
      </c>
      <c r="Y18" s="67">
        <f>+IF(W18&lt;&gt;0,(X18/W18)*100,0)</f>
        <v>-6.072558047577666</v>
      </c>
      <c r="Z18" s="74">
        <f t="shared" si="1"/>
        <v>192761800</v>
      </c>
    </row>
    <row r="19" spans="1:26" ht="12.75">
      <c r="A19" s="70" t="s">
        <v>45</v>
      </c>
      <c r="B19" s="75">
        <f>+B10-B18</f>
        <v>-50426716</v>
      </c>
      <c r="C19" s="75">
        <f>+C10-C18</f>
        <v>0</v>
      </c>
      <c r="D19" s="76">
        <f aca="true" t="shared" si="2" ref="D19:Z19">+D10-D18</f>
        <v>-28314500</v>
      </c>
      <c r="E19" s="77">
        <f t="shared" si="2"/>
        <v>-28314500</v>
      </c>
      <c r="F19" s="77">
        <f t="shared" si="2"/>
        <v>52913538</v>
      </c>
      <c r="G19" s="77">
        <f t="shared" si="2"/>
        <v>-7882325</v>
      </c>
      <c r="H19" s="77">
        <f t="shared" si="2"/>
        <v>-9683189</v>
      </c>
      <c r="I19" s="77">
        <f t="shared" si="2"/>
        <v>35348024</v>
      </c>
      <c r="J19" s="77">
        <f t="shared" si="2"/>
        <v>-9169066</v>
      </c>
      <c r="K19" s="77">
        <f t="shared" si="2"/>
        <v>-8782842</v>
      </c>
      <c r="L19" s="77">
        <f t="shared" si="2"/>
        <v>37531738</v>
      </c>
      <c r="M19" s="77">
        <f t="shared" si="2"/>
        <v>19579830</v>
      </c>
      <c r="N19" s="77">
        <f t="shared" si="2"/>
        <v>-9677777</v>
      </c>
      <c r="O19" s="77">
        <f t="shared" si="2"/>
        <v>-8656152</v>
      </c>
      <c r="P19" s="77">
        <f t="shared" si="2"/>
        <v>-9647957</v>
      </c>
      <c r="Q19" s="77">
        <f t="shared" si="2"/>
        <v>-27981886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26945968</v>
      </c>
      <c r="W19" s="77">
        <f>IF(E10=E18,0,W10-W18)</f>
        <v>53710070</v>
      </c>
      <c r="X19" s="77">
        <f t="shared" si="2"/>
        <v>-26764102</v>
      </c>
      <c r="Y19" s="78">
        <f>+IF(W19&lt;&gt;0,(X19/W19)*100,0)</f>
        <v>-49.83069655280658</v>
      </c>
      <c r="Z19" s="79">
        <f t="shared" si="2"/>
        <v>-28314500</v>
      </c>
    </row>
    <row r="20" spans="1:26" ht="12.75">
      <c r="A20" s="58" t="s">
        <v>46</v>
      </c>
      <c r="B20" s="19">
        <v>62502607</v>
      </c>
      <c r="C20" s="19">
        <v>0</v>
      </c>
      <c r="D20" s="59">
        <v>52156000</v>
      </c>
      <c r="E20" s="60">
        <v>52156000</v>
      </c>
      <c r="F20" s="60">
        <v>21756000</v>
      </c>
      <c r="G20" s="60">
        <v>0</v>
      </c>
      <c r="H20" s="60">
        <v>0</v>
      </c>
      <c r="I20" s="60">
        <v>21756000</v>
      </c>
      <c r="J20" s="60">
        <v>0</v>
      </c>
      <c r="K20" s="60">
        <v>0</v>
      </c>
      <c r="L20" s="60">
        <v>7000000</v>
      </c>
      <c r="M20" s="60">
        <v>7000000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28756000</v>
      </c>
      <c r="W20" s="60">
        <v>52392000</v>
      </c>
      <c r="X20" s="60">
        <v>-23636000</v>
      </c>
      <c r="Y20" s="61">
        <v>-45.11</v>
      </c>
      <c r="Z20" s="62">
        <v>52156000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12075891</v>
      </c>
      <c r="C22" s="86">
        <f>SUM(C19:C21)</f>
        <v>0</v>
      </c>
      <c r="D22" s="87">
        <f aca="true" t="shared" si="3" ref="D22:Z22">SUM(D19:D21)</f>
        <v>23841500</v>
      </c>
      <c r="E22" s="88">
        <f t="shared" si="3"/>
        <v>23841500</v>
      </c>
      <c r="F22" s="88">
        <f t="shared" si="3"/>
        <v>74669538</v>
      </c>
      <c r="G22" s="88">
        <f t="shared" si="3"/>
        <v>-7882325</v>
      </c>
      <c r="H22" s="88">
        <f t="shared" si="3"/>
        <v>-9683189</v>
      </c>
      <c r="I22" s="88">
        <f t="shared" si="3"/>
        <v>57104024</v>
      </c>
      <c r="J22" s="88">
        <f t="shared" si="3"/>
        <v>-9169066</v>
      </c>
      <c r="K22" s="88">
        <f t="shared" si="3"/>
        <v>-8782842</v>
      </c>
      <c r="L22" s="88">
        <f t="shared" si="3"/>
        <v>44531738</v>
      </c>
      <c r="M22" s="88">
        <f t="shared" si="3"/>
        <v>26579830</v>
      </c>
      <c r="N22" s="88">
        <f t="shared" si="3"/>
        <v>-9677777</v>
      </c>
      <c r="O22" s="88">
        <f t="shared" si="3"/>
        <v>-8656152</v>
      </c>
      <c r="P22" s="88">
        <f t="shared" si="3"/>
        <v>-9647957</v>
      </c>
      <c r="Q22" s="88">
        <f t="shared" si="3"/>
        <v>-27981886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55701968</v>
      </c>
      <c r="W22" s="88">
        <f t="shared" si="3"/>
        <v>106102070</v>
      </c>
      <c r="X22" s="88">
        <f t="shared" si="3"/>
        <v>-50400102</v>
      </c>
      <c r="Y22" s="89">
        <f>+IF(W22&lt;&gt;0,(X22/W22)*100,0)</f>
        <v>-47.501525653552285</v>
      </c>
      <c r="Z22" s="90">
        <f t="shared" si="3"/>
        <v>23841500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12075891</v>
      </c>
      <c r="C24" s="75">
        <f>SUM(C22:C23)</f>
        <v>0</v>
      </c>
      <c r="D24" s="76">
        <f aca="true" t="shared" si="4" ref="D24:Z24">SUM(D22:D23)</f>
        <v>23841500</v>
      </c>
      <c r="E24" s="77">
        <f t="shared" si="4"/>
        <v>23841500</v>
      </c>
      <c r="F24" s="77">
        <f t="shared" si="4"/>
        <v>74669538</v>
      </c>
      <c r="G24" s="77">
        <f t="shared" si="4"/>
        <v>-7882325</v>
      </c>
      <c r="H24" s="77">
        <f t="shared" si="4"/>
        <v>-9683189</v>
      </c>
      <c r="I24" s="77">
        <f t="shared" si="4"/>
        <v>57104024</v>
      </c>
      <c r="J24" s="77">
        <f t="shared" si="4"/>
        <v>-9169066</v>
      </c>
      <c r="K24" s="77">
        <f t="shared" si="4"/>
        <v>-8782842</v>
      </c>
      <c r="L24" s="77">
        <f t="shared" si="4"/>
        <v>44531738</v>
      </c>
      <c r="M24" s="77">
        <f t="shared" si="4"/>
        <v>26579830</v>
      </c>
      <c r="N24" s="77">
        <f t="shared" si="4"/>
        <v>-9677777</v>
      </c>
      <c r="O24" s="77">
        <f t="shared" si="4"/>
        <v>-8656152</v>
      </c>
      <c r="P24" s="77">
        <f t="shared" si="4"/>
        <v>-9647957</v>
      </c>
      <c r="Q24" s="77">
        <f t="shared" si="4"/>
        <v>-27981886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55701968</v>
      </c>
      <c r="W24" s="77">
        <f t="shared" si="4"/>
        <v>106102070</v>
      </c>
      <c r="X24" s="77">
        <f t="shared" si="4"/>
        <v>-50400102</v>
      </c>
      <c r="Y24" s="78">
        <f>+IF(W24&lt;&gt;0,(X24/W24)*100,0)</f>
        <v>-47.501525653552285</v>
      </c>
      <c r="Z24" s="79">
        <f t="shared" si="4"/>
        <v>23841500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61594120</v>
      </c>
      <c r="C27" s="22">
        <v>0</v>
      </c>
      <c r="D27" s="99">
        <v>66641500</v>
      </c>
      <c r="E27" s="100">
        <v>107096930</v>
      </c>
      <c r="F27" s="100">
        <v>1874298</v>
      </c>
      <c r="G27" s="100">
        <v>5076465</v>
      </c>
      <c r="H27" s="100">
        <v>340754</v>
      </c>
      <c r="I27" s="100">
        <v>7291517</v>
      </c>
      <c r="J27" s="100">
        <v>798920</v>
      </c>
      <c r="K27" s="100">
        <v>3965568</v>
      </c>
      <c r="L27" s="100">
        <v>11003064</v>
      </c>
      <c r="M27" s="100">
        <v>15767552</v>
      </c>
      <c r="N27" s="100">
        <v>426559</v>
      </c>
      <c r="O27" s="100">
        <v>7982295</v>
      </c>
      <c r="P27" s="100">
        <v>7558612</v>
      </c>
      <c r="Q27" s="100">
        <v>15967466</v>
      </c>
      <c r="R27" s="100">
        <v>0</v>
      </c>
      <c r="S27" s="100">
        <v>0</v>
      </c>
      <c r="T27" s="100">
        <v>0</v>
      </c>
      <c r="U27" s="100">
        <v>0</v>
      </c>
      <c r="V27" s="100">
        <v>39026535</v>
      </c>
      <c r="W27" s="100">
        <v>80322698</v>
      </c>
      <c r="X27" s="100">
        <v>-41296163</v>
      </c>
      <c r="Y27" s="101">
        <v>-51.41</v>
      </c>
      <c r="Z27" s="102">
        <v>107096930</v>
      </c>
    </row>
    <row r="28" spans="1:26" ht="12.75">
      <c r="A28" s="103" t="s">
        <v>46</v>
      </c>
      <c r="B28" s="19">
        <v>33700724</v>
      </c>
      <c r="C28" s="19">
        <v>0</v>
      </c>
      <c r="D28" s="59">
        <v>52156000</v>
      </c>
      <c r="E28" s="60">
        <v>66084393</v>
      </c>
      <c r="F28" s="60">
        <v>517424</v>
      </c>
      <c r="G28" s="60">
        <v>3739671</v>
      </c>
      <c r="H28" s="60">
        <v>0</v>
      </c>
      <c r="I28" s="60">
        <v>4257095</v>
      </c>
      <c r="J28" s="60">
        <v>458166</v>
      </c>
      <c r="K28" s="60">
        <v>3950022</v>
      </c>
      <c r="L28" s="60">
        <v>10707272</v>
      </c>
      <c r="M28" s="60">
        <v>15115460</v>
      </c>
      <c r="N28" s="60">
        <v>274740</v>
      </c>
      <c r="O28" s="60">
        <v>6460903</v>
      </c>
      <c r="P28" s="60">
        <v>6186380</v>
      </c>
      <c r="Q28" s="60">
        <v>12922023</v>
      </c>
      <c r="R28" s="60">
        <v>0</v>
      </c>
      <c r="S28" s="60">
        <v>0</v>
      </c>
      <c r="T28" s="60">
        <v>0</v>
      </c>
      <c r="U28" s="60">
        <v>0</v>
      </c>
      <c r="V28" s="60">
        <v>32294578</v>
      </c>
      <c r="W28" s="60">
        <v>49563295</v>
      </c>
      <c r="X28" s="60">
        <v>-17268717</v>
      </c>
      <c r="Y28" s="61">
        <v>-34.84</v>
      </c>
      <c r="Z28" s="62">
        <v>66084393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27893396</v>
      </c>
      <c r="C31" s="19">
        <v>0</v>
      </c>
      <c r="D31" s="59">
        <v>14485500</v>
      </c>
      <c r="E31" s="60">
        <v>41012535</v>
      </c>
      <c r="F31" s="60">
        <v>1356874</v>
      </c>
      <c r="G31" s="60">
        <v>1336794</v>
      </c>
      <c r="H31" s="60">
        <v>340754</v>
      </c>
      <c r="I31" s="60">
        <v>3034422</v>
      </c>
      <c r="J31" s="60">
        <v>340754</v>
      </c>
      <c r="K31" s="60">
        <v>15546</v>
      </c>
      <c r="L31" s="60">
        <v>295792</v>
      </c>
      <c r="M31" s="60">
        <v>652092</v>
      </c>
      <c r="N31" s="60">
        <v>151819</v>
      </c>
      <c r="O31" s="60">
        <v>1521393</v>
      </c>
      <c r="P31" s="60">
        <v>1372232</v>
      </c>
      <c r="Q31" s="60">
        <v>3045444</v>
      </c>
      <c r="R31" s="60">
        <v>0</v>
      </c>
      <c r="S31" s="60">
        <v>0</v>
      </c>
      <c r="T31" s="60">
        <v>0</v>
      </c>
      <c r="U31" s="60">
        <v>0</v>
      </c>
      <c r="V31" s="60">
        <v>6731958</v>
      </c>
      <c r="W31" s="60">
        <v>30759401</v>
      </c>
      <c r="X31" s="60">
        <v>-24027443</v>
      </c>
      <c r="Y31" s="61">
        <v>-78.11</v>
      </c>
      <c r="Z31" s="62">
        <v>41012535</v>
      </c>
    </row>
    <row r="32" spans="1:26" ht="12.75">
      <c r="A32" s="70" t="s">
        <v>54</v>
      </c>
      <c r="B32" s="22">
        <f>SUM(B28:B31)</f>
        <v>61594120</v>
      </c>
      <c r="C32" s="22">
        <f>SUM(C28:C31)</f>
        <v>0</v>
      </c>
      <c r="D32" s="99">
        <f aca="true" t="shared" si="5" ref="D32:Z32">SUM(D28:D31)</f>
        <v>66641500</v>
      </c>
      <c r="E32" s="100">
        <f t="shared" si="5"/>
        <v>107096928</v>
      </c>
      <c r="F32" s="100">
        <f t="shared" si="5"/>
        <v>1874298</v>
      </c>
      <c r="G32" s="100">
        <f t="shared" si="5"/>
        <v>5076465</v>
      </c>
      <c r="H32" s="100">
        <f t="shared" si="5"/>
        <v>340754</v>
      </c>
      <c r="I32" s="100">
        <f t="shared" si="5"/>
        <v>7291517</v>
      </c>
      <c r="J32" s="100">
        <f t="shared" si="5"/>
        <v>798920</v>
      </c>
      <c r="K32" s="100">
        <f t="shared" si="5"/>
        <v>3965568</v>
      </c>
      <c r="L32" s="100">
        <f t="shared" si="5"/>
        <v>11003064</v>
      </c>
      <c r="M32" s="100">
        <f t="shared" si="5"/>
        <v>15767552</v>
      </c>
      <c r="N32" s="100">
        <f t="shared" si="5"/>
        <v>426559</v>
      </c>
      <c r="O32" s="100">
        <f t="shared" si="5"/>
        <v>7982296</v>
      </c>
      <c r="P32" s="100">
        <f t="shared" si="5"/>
        <v>7558612</v>
      </c>
      <c r="Q32" s="100">
        <f t="shared" si="5"/>
        <v>15967467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39026536</v>
      </c>
      <c r="W32" s="100">
        <f t="shared" si="5"/>
        <v>80322696</v>
      </c>
      <c r="X32" s="100">
        <f t="shared" si="5"/>
        <v>-41296160</v>
      </c>
      <c r="Y32" s="101">
        <f>+IF(W32&lt;&gt;0,(X32/W32)*100,0)</f>
        <v>-51.41281612360223</v>
      </c>
      <c r="Z32" s="102">
        <f t="shared" si="5"/>
        <v>107096928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94572702</v>
      </c>
      <c r="C35" s="19">
        <v>0</v>
      </c>
      <c r="D35" s="59">
        <v>19384625</v>
      </c>
      <c r="E35" s="60">
        <v>17384625</v>
      </c>
      <c r="F35" s="60">
        <v>120920221</v>
      </c>
      <c r="G35" s="60">
        <v>16191534</v>
      </c>
      <c r="H35" s="60">
        <v>122801901</v>
      </c>
      <c r="I35" s="60">
        <v>122801901</v>
      </c>
      <c r="J35" s="60">
        <v>124453950</v>
      </c>
      <c r="K35" s="60">
        <v>130165553</v>
      </c>
      <c r="L35" s="60">
        <v>130165553</v>
      </c>
      <c r="M35" s="60">
        <v>130165553</v>
      </c>
      <c r="N35" s="60">
        <v>134687778</v>
      </c>
      <c r="O35" s="60">
        <v>134687778</v>
      </c>
      <c r="P35" s="60">
        <v>131557441</v>
      </c>
      <c r="Q35" s="60">
        <v>131557441</v>
      </c>
      <c r="R35" s="60">
        <v>0</v>
      </c>
      <c r="S35" s="60">
        <v>0</v>
      </c>
      <c r="T35" s="60">
        <v>0</v>
      </c>
      <c r="U35" s="60">
        <v>0</v>
      </c>
      <c r="V35" s="60">
        <v>131557441</v>
      </c>
      <c r="W35" s="60">
        <v>13038469</v>
      </c>
      <c r="X35" s="60">
        <v>118518972</v>
      </c>
      <c r="Y35" s="61">
        <v>908.99</v>
      </c>
      <c r="Z35" s="62">
        <v>17384625</v>
      </c>
    </row>
    <row r="36" spans="1:26" ht="12.75">
      <c r="A36" s="58" t="s">
        <v>57</v>
      </c>
      <c r="B36" s="19">
        <v>392057512</v>
      </c>
      <c r="C36" s="19">
        <v>0</v>
      </c>
      <c r="D36" s="59">
        <v>421743353</v>
      </c>
      <c r="E36" s="60">
        <v>421743353</v>
      </c>
      <c r="F36" s="60">
        <v>393936367</v>
      </c>
      <c r="G36" s="60">
        <v>497404854</v>
      </c>
      <c r="H36" s="60">
        <v>387513435</v>
      </c>
      <c r="I36" s="60">
        <v>387513435</v>
      </c>
      <c r="J36" s="60">
        <v>387513435</v>
      </c>
      <c r="K36" s="60">
        <v>387513435</v>
      </c>
      <c r="L36" s="60">
        <v>387513435</v>
      </c>
      <c r="M36" s="60">
        <v>387513435</v>
      </c>
      <c r="N36" s="60">
        <v>387513435</v>
      </c>
      <c r="O36" s="60">
        <v>387513435</v>
      </c>
      <c r="P36" s="60">
        <v>387513435</v>
      </c>
      <c r="Q36" s="60">
        <v>387513435</v>
      </c>
      <c r="R36" s="60">
        <v>0</v>
      </c>
      <c r="S36" s="60">
        <v>0</v>
      </c>
      <c r="T36" s="60">
        <v>0</v>
      </c>
      <c r="U36" s="60">
        <v>0</v>
      </c>
      <c r="V36" s="60">
        <v>387513435</v>
      </c>
      <c r="W36" s="60">
        <v>316307515</v>
      </c>
      <c r="X36" s="60">
        <v>71205920</v>
      </c>
      <c r="Y36" s="61">
        <v>22.51</v>
      </c>
      <c r="Z36" s="62">
        <v>421743353</v>
      </c>
    </row>
    <row r="37" spans="1:26" ht="12.75">
      <c r="A37" s="58" t="s">
        <v>58</v>
      </c>
      <c r="B37" s="19">
        <v>50439621</v>
      </c>
      <c r="C37" s="19">
        <v>0</v>
      </c>
      <c r="D37" s="59">
        <v>2800000</v>
      </c>
      <c r="E37" s="60">
        <v>2000000</v>
      </c>
      <c r="F37" s="60">
        <v>76787140</v>
      </c>
      <c r="G37" s="60">
        <v>75526940</v>
      </c>
      <c r="H37" s="60">
        <v>72245888</v>
      </c>
      <c r="I37" s="60">
        <v>72245888</v>
      </c>
      <c r="J37" s="60">
        <v>73897937</v>
      </c>
      <c r="K37" s="60">
        <v>79609540</v>
      </c>
      <c r="L37" s="60">
        <v>79609540</v>
      </c>
      <c r="M37" s="60">
        <v>79609540</v>
      </c>
      <c r="N37" s="60">
        <v>84131765</v>
      </c>
      <c r="O37" s="60">
        <v>84131765</v>
      </c>
      <c r="P37" s="60">
        <v>81001428</v>
      </c>
      <c r="Q37" s="60">
        <v>81001428</v>
      </c>
      <c r="R37" s="60">
        <v>0</v>
      </c>
      <c r="S37" s="60">
        <v>0</v>
      </c>
      <c r="T37" s="60">
        <v>0</v>
      </c>
      <c r="U37" s="60">
        <v>0</v>
      </c>
      <c r="V37" s="60">
        <v>81001428</v>
      </c>
      <c r="W37" s="60">
        <v>1500000</v>
      </c>
      <c r="X37" s="60">
        <v>79501428</v>
      </c>
      <c r="Y37" s="61">
        <v>5300.1</v>
      </c>
      <c r="Z37" s="62">
        <v>2000000</v>
      </c>
    </row>
    <row r="38" spans="1:26" ht="12.7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436190593</v>
      </c>
      <c r="C39" s="19">
        <v>0</v>
      </c>
      <c r="D39" s="59">
        <v>438327978</v>
      </c>
      <c r="E39" s="60">
        <v>437127978</v>
      </c>
      <c r="F39" s="60">
        <v>438069448</v>
      </c>
      <c r="G39" s="60">
        <v>438069448</v>
      </c>
      <c r="H39" s="60">
        <v>438069448</v>
      </c>
      <c r="I39" s="60">
        <v>438069448</v>
      </c>
      <c r="J39" s="60">
        <v>438069448</v>
      </c>
      <c r="K39" s="60">
        <v>438069448</v>
      </c>
      <c r="L39" s="60">
        <v>438069448</v>
      </c>
      <c r="M39" s="60">
        <v>438069448</v>
      </c>
      <c r="N39" s="60">
        <v>438069448</v>
      </c>
      <c r="O39" s="60">
        <v>438069448</v>
      </c>
      <c r="P39" s="60">
        <v>438069448</v>
      </c>
      <c r="Q39" s="60">
        <v>438069448</v>
      </c>
      <c r="R39" s="60">
        <v>0</v>
      </c>
      <c r="S39" s="60">
        <v>0</v>
      </c>
      <c r="T39" s="60">
        <v>0</v>
      </c>
      <c r="U39" s="60">
        <v>0</v>
      </c>
      <c r="V39" s="60">
        <v>438069448</v>
      </c>
      <c r="W39" s="60">
        <v>327845984</v>
      </c>
      <c r="X39" s="60">
        <v>110223464</v>
      </c>
      <c r="Y39" s="61">
        <v>33.62</v>
      </c>
      <c r="Z39" s="62">
        <v>437127978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67066395</v>
      </c>
      <c r="C42" s="19">
        <v>0</v>
      </c>
      <c r="D42" s="59">
        <v>66641320</v>
      </c>
      <c r="E42" s="60">
        <v>65628725</v>
      </c>
      <c r="F42" s="60">
        <v>74669535</v>
      </c>
      <c r="G42" s="60">
        <v>-7541996</v>
      </c>
      <c r="H42" s="60">
        <v>-8835084</v>
      </c>
      <c r="I42" s="60">
        <v>58292455</v>
      </c>
      <c r="J42" s="60">
        <v>-8673890</v>
      </c>
      <c r="K42" s="60">
        <v>-8465554</v>
      </c>
      <c r="L42" s="60">
        <v>45067263</v>
      </c>
      <c r="M42" s="60">
        <v>27927819</v>
      </c>
      <c r="N42" s="60">
        <v>-9389032</v>
      </c>
      <c r="O42" s="60">
        <v>-9069811</v>
      </c>
      <c r="P42" s="60">
        <v>37466520</v>
      </c>
      <c r="Q42" s="60">
        <v>19007677</v>
      </c>
      <c r="R42" s="60">
        <v>0</v>
      </c>
      <c r="S42" s="60">
        <v>0</v>
      </c>
      <c r="T42" s="60">
        <v>0</v>
      </c>
      <c r="U42" s="60">
        <v>0</v>
      </c>
      <c r="V42" s="60">
        <v>105227951</v>
      </c>
      <c r="W42" s="60">
        <v>81788386</v>
      </c>
      <c r="X42" s="60">
        <v>23439565</v>
      </c>
      <c r="Y42" s="61">
        <v>28.66</v>
      </c>
      <c r="Z42" s="62">
        <v>65628725</v>
      </c>
    </row>
    <row r="43" spans="1:26" ht="12.75">
      <c r="A43" s="58" t="s">
        <v>63</v>
      </c>
      <c r="B43" s="19">
        <v>-58577139</v>
      </c>
      <c r="C43" s="19">
        <v>0</v>
      </c>
      <c r="D43" s="59">
        <v>-66641500</v>
      </c>
      <c r="E43" s="60">
        <v>-94290842</v>
      </c>
      <c r="F43" s="60">
        <v>-1874298</v>
      </c>
      <c r="G43" s="60">
        <v>-5076465</v>
      </c>
      <c r="H43" s="60">
        <v>-2222112</v>
      </c>
      <c r="I43" s="60">
        <v>-9172875</v>
      </c>
      <c r="J43" s="60">
        <v>-340754</v>
      </c>
      <c r="K43" s="60">
        <v>-3965568</v>
      </c>
      <c r="L43" s="60">
        <v>-11003064</v>
      </c>
      <c r="M43" s="60">
        <v>-15309386</v>
      </c>
      <c r="N43" s="60">
        <v>-426559</v>
      </c>
      <c r="O43" s="60">
        <v>-7982296</v>
      </c>
      <c r="P43" s="60">
        <v>-7558612</v>
      </c>
      <c r="Q43" s="60">
        <v>-15967467</v>
      </c>
      <c r="R43" s="60">
        <v>0</v>
      </c>
      <c r="S43" s="60">
        <v>0</v>
      </c>
      <c r="T43" s="60">
        <v>0</v>
      </c>
      <c r="U43" s="60">
        <v>0</v>
      </c>
      <c r="V43" s="60">
        <v>-40449728</v>
      </c>
      <c r="W43" s="60">
        <v>-78456188</v>
      </c>
      <c r="X43" s="60">
        <v>38006460</v>
      </c>
      <c r="Y43" s="61">
        <v>-48.44</v>
      </c>
      <c r="Z43" s="62">
        <v>-94290842</v>
      </c>
    </row>
    <row r="44" spans="1:26" ht="12.75">
      <c r="A44" s="58" t="s">
        <v>64</v>
      </c>
      <c r="B44" s="19">
        <v>-413641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87398417</v>
      </c>
      <c r="C45" s="22">
        <v>0</v>
      </c>
      <c r="D45" s="99">
        <v>113200154</v>
      </c>
      <c r="E45" s="100">
        <v>84538217</v>
      </c>
      <c r="F45" s="100">
        <v>141061374</v>
      </c>
      <c r="G45" s="100">
        <v>128442913</v>
      </c>
      <c r="H45" s="100">
        <v>117385717</v>
      </c>
      <c r="I45" s="100">
        <v>117385717</v>
      </c>
      <c r="J45" s="100">
        <v>108371073</v>
      </c>
      <c r="K45" s="100">
        <v>95939951</v>
      </c>
      <c r="L45" s="100">
        <v>130004150</v>
      </c>
      <c r="M45" s="100">
        <v>130004150</v>
      </c>
      <c r="N45" s="100">
        <v>120188559</v>
      </c>
      <c r="O45" s="100">
        <v>103136452</v>
      </c>
      <c r="P45" s="100">
        <v>133044360</v>
      </c>
      <c r="Q45" s="100">
        <v>133044360</v>
      </c>
      <c r="R45" s="100">
        <v>0</v>
      </c>
      <c r="S45" s="100">
        <v>0</v>
      </c>
      <c r="T45" s="100">
        <v>0</v>
      </c>
      <c r="U45" s="100">
        <v>0</v>
      </c>
      <c r="V45" s="100">
        <v>133044360</v>
      </c>
      <c r="W45" s="100">
        <v>116532532</v>
      </c>
      <c r="X45" s="100">
        <v>16511828</v>
      </c>
      <c r="Y45" s="101">
        <v>14.17</v>
      </c>
      <c r="Z45" s="102">
        <v>84538217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57626</v>
      </c>
      <c r="C49" s="52">
        <v>0</v>
      </c>
      <c r="D49" s="129">
        <v>90080</v>
      </c>
      <c r="E49" s="54">
        <v>80796</v>
      </c>
      <c r="F49" s="54">
        <v>0</v>
      </c>
      <c r="G49" s="54">
        <v>0</v>
      </c>
      <c r="H49" s="54">
        <v>0</v>
      </c>
      <c r="I49" s="54">
        <v>74725</v>
      </c>
      <c r="J49" s="54">
        <v>0</v>
      </c>
      <c r="K49" s="54">
        <v>0</v>
      </c>
      <c r="L49" s="54">
        <v>0</v>
      </c>
      <c r="M49" s="54">
        <v>5847377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6150604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2467753</v>
      </c>
      <c r="C51" s="52">
        <v>0</v>
      </c>
      <c r="D51" s="129">
        <v>22500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2490253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688.2006475155489</v>
      </c>
      <c r="C58" s="5">
        <f>IF(C67=0,0,+(C76/C67)*100)</f>
        <v>0</v>
      </c>
      <c r="D58" s="6">
        <f aca="true" t="shared" si="6" ref="D58:Z58">IF(D67=0,0,+(D76/D67)*100)</f>
        <v>90.73602621883568</v>
      </c>
      <c r="E58" s="7">
        <f t="shared" si="6"/>
        <v>64.42819725493771</v>
      </c>
      <c r="F58" s="7">
        <f t="shared" si="6"/>
        <v>100</v>
      </c>
      <c r="G58" s="7">
        <f t="shared" si="6"/>
        <v>381.53270904338046</v>
      </c>
      <c r="H58" s="7">
        <f t="shared" si="6"/>
        <v>802.6728087690664</v>
      </c>
      <c r="I58" s="7">
        <f t="shared" si="6"/>
        <v>381.69595979947144</v>
      </c>
      <c r="J58" s="7">
        <f t="shared" si="6"/>
        <v>668.5462059922024</v>
      </c>
      <c r="K58" s="7">
        <f t="shared" si="6"/>
        <v>343.0535766266795</v>
      </c>
      <c r="L58" s="7">
        <f t="shared" si="6"/>
        <v>112.35572099293061</v>
      </c>
      <c r="M58" s="7">
        <f t="shared" si="6"/>
        <v>336.3584942686629</v>
      </c>
      <c r="N58" s="7">
        <f t="shared" si="6"/>
        <v>151.83875162548765</v>
      </c>
      <c r="O58" s="7">
        <f t="shared" si="6"/>
        <v>238.0261628996589</v>
      </c>
      <c r="P58" s="7">
        <f t="shared" si="6"/>
        <v>174.2104276771993</v>
      </c>
      <c r="Q58" s="7">
        <f t="shared" si="6"/>
        <v>187.91872734294222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301.777791455727</v>
      </c>
      <c r="W58" s="7">
        <f t="shared" si="6"/>
        <v>68.14162059052929</v>
      </c>
      <c r="X58" s="7">
        <f t="shared" si="6"/>
        <v>0</v>
      </c>
      <c r="Y58" s="7">
        <f t="shared" si="6"/>
        <v>0</v>
      </c>
      <c r="Z58" s="8">
        <f t="shared" si="6"/>
        <v>64.42819725493771</v>
      </c>
    </row>
    <row r="59" spans="1:26" ht="12.75">
      <c r="A59" s="37" t="s">
        <v>31</v>
      </c>
      <c r="B59" s="9">
        <f aca="true" t="shared" si="7" ref="B59:Z66">IF(B68=0,0,+(B77/B68)*100)</f>
        <v>935.0993316952788</v>
      </c>
      <c r="C59" s="9">
        <f t="shared" si="7"/>
        <v>0</v>
      </c>
      <c r="D59" s="2">
        <f t="shared" si="7"/>
        <v>100</v>
      </c>
      <c r="E59" s="10">
        <f t="shared" si="7"/>
        <v>64.20038646501652</v>
      </c>
      <c r="F59" s="10">
        <f t="shared" si="7"/>
        <v>100</v>
      </c>
      <c r="G59" s="10">
        <f t="shared" si="7"/>
        <v>0</v>
      </c>
      <c r="H59" s="10">
        <f t="shared" si="7"/>
        <v>0</v>
      </c>
      <c r="I59" s="10">
        <f t="shared" si="7"/>
        <v>1507.1704906301713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2933.1376626861665</v>
      </c>
      <c r="W59" s="10">
        <f t="shared" si="7"/>
        <v>64.20038646501652</v>
      </c>
      <c r="X59" s="10">
        <f t="shared" si="7"/>
        <v>0</v>
      </c>
      <c r="Y59" s="10">
        <f t="shared" si="7"/>
        <v>0</v>
      </c>
      <c r="Z59" s="11">
        <f t="shared" si="7"/>
        <v>64.20038646501652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100.00192590652419</v>
      </c>
      <c r="E60" s="13">
        <f t="shared" si="7"/>
        <v>96.29532621004707</v>
      </c>
      <c r="F60" s="13">
        <f t="shared" si="7"/>
        <v>100</v>
      </c>
      <c r="G60" s="13">
        <f t="shared" si="7"/>
        <v>64.84277244395588</v>
      </c>
      <c r="H60" s="13">
        <f t="shared" si="7"/>
        <v>94.34471951633085</v>
      </c>
      <c r="I60" s="13">
        <f t="shared" si="7"/>
        <v>84.56762827882626</v>
      </c>
      <c r="J60" s="13">
        <f t="shared" si="7"/>
        <v>96.29790073878071</v>
      </c>
      <c r="K60" s="13">
        <f t="shared" si="7"/>
        <v>79.22749997072977</v>
      </c>
      <c r="L60" s="13">
        <f t="shared" si="7"/>
        <v>61.32582454250623</v>
      </c>
      <c r="M60" s="13">
        <f t="shared" si="7"/>
        <v>78.9504084173389</v>
      </c>
      <c r="N60" s="13">
        <f t="shared" si="7"/>
        <v>83.75447870778268</v>
      </c>
      <c r="O60" s="13">
        <f t="shared" si="7"/>
        <v>113.40029368575624</v>
      </c>
      <c r="P60" s="13">
        <f t="shared" si="7"/>
        <v>101.40381791483112</v>
      </c>
      <c r="Q60" s="13">
        <f t="shared" si="7"/>
        <v>99.51953010279001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87.79230531503642</v>
      </c>
      <c r="W60" s="13">
        <f t="shared" si="7"/>
        <v>87.66673214622742</v>
      </c>
      <c r="X60" s="13">
        <f t="shared" si="7"/>
        <v>0</v>
      </c>
      <c r="Y60" s="13">
        <f t="shared" si="7"/>
        <v>0</v>
      </c>
      <c r="Z60" s="14">
        <f t="shared" si="7"/>
        <v>96.29532621004707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100.00192590652419</v>
      </c>
      <c r="E64" s="13">
        <f t="shared" si="7"/>
        <v>96.29532621004707</v>
      </c>
      <c r="F64" s="13">
        <f t="shared" si="7"/>
        <v>100</v>
      </c>
      <c r="G64" s="13">
        <f t="shared" si="7"/>
        <v>64.84277244395588</v>
      </c>
      <c r="H64" s="13">
        <f t="shared" si="7"/>
        <v>94.34471951633085</v>
      </c>
      <c r="I64" s="13">
        <f t="shared" si="7"/>
        <v>84.56762827882626</v>
      </c>
      <c r="J64" s="13">
        <f t="shared" si="7"/>
        <v>96.29790073878071</v>
      </c>
      <c r="K64" s="13">
        <f t="shared" si="7"/>
        <v>79.22749997072977</v>
      </c>
      <c r="L64" s="13">
        <f t="shared" si="7"/>
        <v>61.32582454250623</v>
      </c>
      <c r="M64" s="13">
        <f t="shared" si="7"/>
        <v>78.9504084173389</v>
      </c>
      <c r="N64" s="13">
        <f t="shared" si="7"/>
        <v>83.75447870778268</v>
      </c>
      <c r="O64" s="13">
        <f t="shared" si="7"/>
        <v>113.40029368575624</v>
      </c>
      <c r="P64" s="13">
        <f t="shared" si="7"/>
        <v>101.40381791483112</v>
      </c>
      <c r="Q64" s="13">
        <f t="shared" si="7"/>
        <v>99.51953010279001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87.79230531503642</v>
      </c>
      <c r="W64" s="13">
        <f t="shared" si="7"/>
        <v>87.66673214622742</v>
      </c>
      <c r="X64" s="13">
        <f t="shared" si="7"/>
        <v>0</v>
      </c>
      <c r="Y64" s="13">
        <f t="shared" si="7"/>
        <v>0</v>
      </c>
      <c r="Z64" s="14">
        <f t="shared" si="7"/>
        <v>96.29532621004707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66.9015343223488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66.93609151311733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75.63913198316277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5054396</v>
      </c>
      <c r="C67" s="24"/>
      <c r="D67" s="25">
        <v>5397036</v>
      </c>
      <c r="E67" s="26">
        <v>5397036</v>
      </c>
      <c r="F67" s="26">
        <v>180304</v>
      </c>
      <c r="G67" s="26">
        <v>120884</v>
      </c>
      <c r="H67" s="26">
        <v>120697</v>
      </c>
      <c r="I67" s="26">
        <v>421885</v>
      </c>
      <c r="J67" s="26">
        <v>85411</v>
      </c>
      <c r="K67" s="26">
        <v>130542</v>
      </c>
      <c r="L67" s="26">
        <v>130563</v>
      </c>
      <c r="M67" s="26">
        <v>346516</v>
      </c>
      <c r="N67" s="26">
        <v>134575</v>
      </c>
      <c r="O67" s="26">
        <v>133395</v>
      </c>
      <c r="P67" s="26">
        <v>133395</v>
      </c>
      <c r="Q67" s="26">
        <v>401365</v>
      </c>
      <c r="R67" s="26"/>
      <c r="S67" s="26"/>
      <c r="T67" s="26"/>
      <c r="U67" s="26"/>
      <c r="V67" s="26">
        <v>1169766</v>
      </c>
      <c r="W67" s="26">
        <v>4637433</v>
      </c>
      <c r="X67" s="26"/>
      <c r="Y67" s="25"/>
      <c r="Z67" s="27">
        <v>5397036</v>
      </c>
    </row>
    <row r="68" spans="1:26" ht="12.75" hidden="1">
      <c r="A68" s="37" t="s">
        <v>31</v>
      </c>
      <c r="B68" s="19">
        <v>3719860</v>
      </c>
      <c r="C68" s="19"/>
      <c r="D68" s="20">
        <v>3858564</v>
      </c>
      <c r="E68" s="21">
        <v>3858564</v>
      </c>
      <c r="F68" s="21">
        <v>89436</v>
      </c>
      <c r="G68" s="21"/>
      <c r="H68" s="21"/>
      <c r="I68" s="21">
        <v>89436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89436</v>
      </c>
      <c r="W68" s="21">
        <v>3858564</v>
      </c>
      <c r="X68" s="21"/>
      <c r="Y68" s="20"/>
      <c r="Z68" s="23">
        <v>3858564</v>
      </c>
    </row>
    <row r="69" spans="1:26" ht="12.75" hidden="1">
      <c r="A69" s="38" t="s">
        <v>32</v>
      </c>
      <c r="B69" s="19">
        <v>905729</v>
      </c>
      <c r="C69" s="19"/>
      <c r="D69" s="20">
        <v>1038472</v>
      </c>
      <c r="E69" s="21">
        <v>1038472</v>
      </c>
      <c r="F69" s="21">
        <v>55122</v>
      </c>
      <c r="G69" s="21">
        <v>85513</v>
      </c>
      <c r="H69" s="21">
        <v>85513</v>
      </c>
      <c r="I69" s="21">
        <v>226148</v>
      </c>
      <c r="J69" s="21">
        <v>85411</v>
      </c>
      <c r="K69" s="21">
        <v>85411</v>
      </c>
      <c r="L69" s="21">
        <v>85411</v>
      </c>
      <c r="M69" s="21">
        <v>256233</v>
      </c>
      <c r="N69" s="21">
        <v>85125</v>
      </c>
      <c r="O69" s="21">
        <v>85125</v>
      </c>
      <c r="P69" s="21">
        <v>85125</v>
      </c>
      <c r="Q69" s="21">
        <v>255375</v>
      </c>
      <c r="R69" s="21"/>
      <c r="S69" s="21"/>
      <c r="T69" s="21"/>
      <c r="U69" s="21"/>
      <c r="V69" s="21">
        <v>737756</v>
      </c>
      <c r="W69" s="21">
        <v>778869</v>
      </c>
      <c r="X69" s="21"/>
      <c r="Y69" s="20"/>
      <c r="Z69" s="23">
        <v>1038472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905729</v>
      </c>
      <c r="C73" s="19"/>
      <c r="D73" s="20">
        <v>1038472</v>
      </c>
      <c r="E73" s="21">
        <v>1038472</v>
      </c>
      <c r="F73" s="21">
        <v>55122</v>
      </c>
      <c r="G73" s="21">
        <v>85513</v>
      </c>
      <c r="H73" s="21">
        <v>85513</v>
      </c>
      <c r="I73" s="21">
        <v>226148</v>
      </c>
      <c r="J73" s="21">
        <v>85411</v>
      </c>
      <c r="K73" s="21">
        <v>85411</v>
      </c>
      <c r="L73" s="21">
        <v>85411</v>
      </c>
      <c r="M73" s="21">
        <v>256233</v>
      </c>
      <c r="N73" s="21">
        <v>85125</v>
      </c>
      <c r="O73" s="21">
        <v>85125</v>
      </c>
      <c r="P73" s="21">
        <v>85125</v>
      </c>
      <c r="Q73" s="21">
        <v>255375</v>
      </c>
      <c r="R73" s="21"/>
      <c r="S73" s="21"/>
      <c r="T73" s="21"/>
      <c r="U73" s="21"/>
      <c r="V73" s="21">
        <v>737756</v>
      </c>
      <c r="W73" s="21">
        <v>778869</v>
      </c>
      <c r="X73" s="21"/>
      <c r="Y73" s="20"/>
      <c r="Z73" s="23">
        <v>1038472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428807</v>
      </c>
      <c r="C75" s="28"/>
      <c r="D75" s="29">
        <v>500000</v>
      </c>
      <c r="E75" s="30">
        <v>500000</v>
      </c>
      <c r="F75" s="30">
        <v>35746</v>
      </c>
      <c r="G75" s="30">
        <v>35371</v>
      </c>
      <c r="H75" s="30">
        <v>35184</v>
      </c>
      <c r="I75" s="30">
        <v>106301</v>
      </c>
      <c r="J75" s="30"/>
      <c r="K75" s="30">
        <v>45131</v>
      </c>
      <c r="L75" s="30">
        <v>45152</v>
      </c>
      <c r="M75" s="30">
        <v>90283</v>
      </c>
      <c r="N75" s="30">
        <v>49450</v>
      </c>
      <c r="O75" s="30">
        <v>48270</v>
      </c>
      <c r="P75" s="30">
        <v>48270</v>
      </c>
      <c r="Q75" s="30">
        <v>145990</v>
      </c>
      <c r="R75" s="30"/>
      <c r="S75" s="30"/>
      <c r="T75" s="30"/>
      <c r="U75" s="30"/>
      <c r="V75" s="30">
        <v>342574</v>
      </c>
      <c r="W75" s="30"/>
      <c r="X75" s="30"/>
      <c r="Y75" s="29"/>
      <c r="Z75" s="31">
        <v>500000</v>
      </c>
    </row>
    <row r="76" spans="1:26" ht="12.75" hidden="1">
      <c r="A76" s="42" t="s">
        <v>287</v>
      </c>
      <c r="B76" s="32">
        <v>34784386</v>
      </c>
      <c r="C76" s="32"/>
      <c r="D76" s="33">
        <v>4897056</v>
      </c>
      <c r="E76" s="34">
        <v>3477213</v>
      </c>
      <c r="F76" s="34">
        <v>180304</v>
      </c>
      <c r="G76" s="34">
        <v>461212</v>
      </c>
      <c r="H76" s="34">
        <v>968802</v>
      </c>
      <c r="I76" s="34">
        <v>1610318</v>
      </c>
      <c r="J76" s="34">
        <v>571012</v>
      </c>
      <c r="K76" s="34">
        <v>447829</v>
      </c>
      <c r="L76" s="34">
        <v>146695</v>
      </c>
      <c r="M76" s="34">
        <v>1165536</v>
      </c>
      <c r="N76" s="34">
        <v>204337</v>
      </c>
      <c r="O76" s="34">
        <v>317515</v>
      </c>
      <c r="P76" s="34">
        <v>232388</v>
      </c>
      <c r="Q76" s="34">
        <v>754240</v>
      </c>
      <c r="R76" s="34"/>
      <c r="S76" s="34"/>
      <c r="T76" s="34"/>
      <c r="U76" s="34"/>
      <c r="V76" s="34">
        <v>3530094</v>
      </c>
      <c r="W76" s="34">
        <v>3160022</v>
      </c>
      <c r="X76" s="34"/>
      <c r="Y76" s="33"/>
      <c r="Z76" s="35">
        <v>3477213</v>
      </c>
    </row>
    <row r="77" spans="1:26" ht="12.75" hidden="1">
      <c r="A77" s="37" t="s">
        <v>31</v>
      </c>
      <c r="B77" s="19">
        <v>34784386</v>
      </c>
      <c r="C77" s="19"/>
      <c r="D77" s="20">
        <v>3858564</v>
      </c>
      <c r="E77" s="21">
        <v>2477213</v>
      </c>
      <c r="F77" s="21">
        <v>89436</v>
      </c>
      <c r="G77" s="21">
        <v>370392</v>
      </c>
      <c r="H77" s="21">
        <v>888125</v>
      </c>
      <c r="I77" s="21">
        <v>1347953</v>
      </c>
      <c r="J77" s="21">
        <v>488763</v>
      </c>
      <c r="K77" s="21">
        <v>335029</v>
      </c>
      <c r="L77" s="21">
        <v>49164</v>
      </c>
      <c r="M77" s="21">
        <v>872956</v>
      </c>
      <c r="N77" s="21">
        <v>83591</v>
      </c>
      <c r="O77" s="21">
        <v>172713</v>
      </c>
      <c r="P77" s="21">
        <v>146068</v>
      </c>
      <c r="Q77" s="21">
        <v>402372</v>
      </c>
      <c r="R77" s="21"/>
      <c r="S77" s="21"/>
      <c r="T77" s="21"/>
      <c r="U77" s="21"/>
      <c r="V77" s="21">
        <v>2623281</v>
      </c>
      <c r="W77" s="21">
        <v>2477213</v>
      </c>
      <c r="X77" s="21"/>
      <c r="Y77" s="20"/>
      <c r="Z77" s="23">
        <v>2477213</v>
      </c>
    </row>
    <row r="78" spans="1:26" ht="12.75" hidden="1">
      <c r="A78" s="38" t="s">
        <v>32</v>
      </c>
      <c r="B78" s="19"/>
      <c r="C78" s="19"/>
      <c r="D78" s="20">
        <v>1038492</v>
      </c>
      <c r="E78" s="21">
        <v>1000000</v>
      </c>
      <c r="F78" s="21">
        <v>55122</v>
      </c>
      <c r="G78" s="21">
        <v>55449</v>
      </c>
      <c r="H78" s="21">
        <v>80677</v>
      </c>
      <c r="I78" s="21">
        <v>191248</v>
      </c>
      <c r="J78" s="21">
        <v>82249</v>
      </c>
      <c r="K78" s="21">
        <v>67669</v>
      </c>
      <c r="L78" s="21">
        <v>52379</v>
      </c>
      <c r="M78" s="21">
        <v>202297</v>
      </c>
      <c r="N78" s="21">
        <v>71296</v>
      </c>
      <c r="O78" s="21">
        <v>96532</v>
      </c>
      <c r="P78" s="21">
        <v>86320</v>
      </c>
      <c r="Q78" s="21">
        <v>254148</v>
      </c>
      <c r="R78" s="21"/>
      <c r="S78" s="21"/>
      <c r="T78" s="21"/>
      <c r="U78" s="21"/>
      <c r="V78" s="21">
        <v>647693</v>
      </c>
      <c r="W78" s="21">
        <v>682809</v>
      </c>
      <c r="X78" s="21"/>
      <c r="Y78" s="20"/>
      <c r="Z78" s="23">
        <v>1000000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1038492</v>
      </c>
      <c r="E82" s="21">
        <v>1000000</v>
      </c>
      <c r="F82" s="21">
        <v>55122</v>
      </c>
      <c r="G82" s="21">
        <v>55449</v>
      </c>
      <c r="H82" s="21">
        <v>80677</v>
      </c>
      <c r="I82" s="21">
        <v>191248</v>
      </c>
      <c r="J82" s="21">
        <v>82249</v>
      </c>
      <c r="K82" s="21">
        <v>67669</v>
      </c>
      <c r="L82" s="21">
        <v>52379</v>
      </c>
      <c r="M82" s="21">
        <v>202297</v>
      </c>
      <c r="N82" s="21">
        <v>71296</v>
      </c>
      <c r="O82" s="21">
        <v>96532</v>
      </c>
      <c r="P82" s="21">
        <v>86320</v>
      </c>
      <c r="Q82" s="21">
        <v>254148</v>
      </c>
      <c r="R82" s="21"/>
      <c r="S82" s="21"/>
      <c r="T82" s="21"/>
      <c r="U82" s="21"/>
      <c r="V82" s="21">
        <v>647693</v>
      </c>
      <c r="W82" s="21">
        <v>682809</v>
      </c>
      <c r="X82" s="21"/>
      <c r="Y82" s="20"/>
      <c r="Z82" s="23">
        <v>1000000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>
        <v>35746</v>
      </c>
      <c r="G84" s="30">
        <v>35371</v>
      </c>
      <c r="H84" s="30"/>
      <c r="I84" s="30">
        <v>71117</v>
      </c>
      <c r="J84" s="30"/>
      <c r="K84" s="30">
        <v>45131</v>
      </c>
      <c r="L84" s="30">
        <v>45152</v>
      </c>
      <c r="M84" s="30">
        <v>90283</v>
      </c>
      <c r="N84" s="30">
        <v>49450</v>
      </c>
      <c r="O84" s="30">
        <v>48270</v>
      </c>
      <c r="P84" s="30"/>
      <c r="Q84" s="30">
        <v>97720</v>
      </c>
      <c r="R84" s="30"/>
      <c r="S84" s="30"/>
      <c r="T84" s="30"/>
      <c r="U84" s="30"/>
      <c r="V84" s="30">
        <v>259120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5581821</v>
      </c>
      <c r="D5" s="357">
        <f t="shared" si="0"/>
        <v>0</v>
      </c>
      <c r="E5" s="356">
        <f t="shared" si="0"/>
        <v>3070000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5581821</v>
      </c>
      <c r="D6" s="340">
        <f aca="true" t="shared" si="1" ref="D6:AA6">+D7</f>
        <v>0</v>
      </c>
      <c r="E6" s="60">
        <f t="shared" si="1"/>
        <v>2000000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5581821</v>
      </c>
      <c r="D7" s="340"/>
      <c r="E7" s="60">
        <v>2000000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70000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1000000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2400000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>
        <v>500000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1500000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5581821</v>
      </c>
      <c r="D60" s="346">
        <f t="shared" si="14"/>
        <v>0</v>
      </c>
      <c r="E60" s="219">
        <f t="shared" si="14"/>
        <v>5470000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224391194</v>
      </c>
      <c r="D5" s="153">
        <f>SUM(D6:D8)</f>
        <v>0</v>
      </c>
      <c r="E5" s="154">
        <f t="shared" si="0"/>
        <v>87683546</v>
      </c>
      <c r="F5" s="100">
        <f t="shared" si="0"/>
        <v>87683546</v>
      </c>
      <c r="G5" s="100">
        <f t="shared" si="0"/>
        <v>83162804</v>
      </c>
      <c r="H5" s="100">
        <f t="shared" si="0"/>
        <v>3498845</v>
      </c>
      <c r="I5" s="100">
        <f t="shared" si="0"/>
        <v>1626924</v>
      </c>
      <c r="J5" s="100">
        <f t="shared" si="0"/>
        <v>88288573</v>
      </c>
      <c r="K5" s="100">
        <f t="shared" si="0"/>
        <v>1006587</v>
      </c>
      <c r="L5" s="100">
        <f t="shared" si="0"/>
        <v>1948383</v>
      </c>
      <c r="M5" s="100">
        <f t="shared" si="0"/>
        <v>55142730</v>
      </c>
      <c r="N5" s="100">
        <f t="shared" si="0"/>
        <v>58097700</v>
      </c>
      <c r="O5" s="100">
        <f t="shared" si="0"/>
        <v>2085520</v>
      </c>
      <c r="P5" s="100">
        <f t="shared" si="0"/>
        <v>2863732</v>
      </c>
      <c r="Q5" s="100">
        <f t="shared" si="0"/>
        <v>2863732</v>
      </c>
      <c r="R5" s="100">
        <f t="shared" si="0"/>
        <v>7812984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154199257</v>
      </c>
      <c r="X5" s="100">
        <f t="shared" si="0"/>
        <v>78699217</v>
      </c>
      <c r="Y5" s="100">
        <f t="shared" si="0"/>
        <v>75500040</v>
      </c>
      <c r="Z5" s="137">
        <f>+IF(X5&lt;&gt;0,+(Y5/X5)*100,0)</f>
        <v>95.93493160167019</v>
      </c>
      <c r="AA5" s="153">
        <f>SUM(AA6:AA8)</f>
        <v>87683546</v>
      </c>
    </row>
    <row r="6" spans="1:27" ht="12.75">
      <c r="A6" s="138" t="s">
        <v>75</v>
      </c>
      <c r="B6" s="136"/>
      <c r="C6" s="155">
        <v>2120158</v>
      </c>
      <c r="D6" s="155"/>
      <c r="E6" s="156">
        <v>38809791</v>
      </c>
      <c r="F6" s="60">
        <v>38809791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38809791</v>
      </c>
      <c r="Y6" s="60">
        <v>-38809791</v>
      </c>
      <c r="Z6" s="140">
        <v>-100</v>
      </c>
      <c r="AA6" s="155">
        <v>38809791</v>
      </c>
    </row>
    <row r="7" spans="1:27" ht="12.75">
      <c r="A7" s="138" t="s">
        <v>76</v>
      </c>
      <c r="B7" s="136"/>
      <c r="C7" s="157">
        <v>222271036</v>
      </c>
      <c r="D7" s="157"/>
      <c r="E7" s="158">
        <v>48873755</v>
      </c>
      <c r="F7" s="159">
        <v>48873755</v>
      </c>
      <c r="G7" s="159">
        <v>83162804</v>
      </c>
      <c r="H7" s="159">
        <v>3498845</v>
      </c>
      <c r="I7" s="159">
        <v>1626924</v>
      </c>
      <c r="J7" s="159">
        <v>88288573</v>
      </c>
      <c r="K7" s="159">
        <v>1006587</v>
      </c>
      <c r="L7" s="159">
        <v>1948383</v>
      </c>
      <c r="M7" s="159">
        <v>55142730</v>
      </c>
      <c r="N7" s="159">
        <v>58097700</v>
      </c>
      <c r="O7" s="159">
        <v>2085520</v>
      </c>
      <c r="P7" s="159">
        <v>2863732</v>
      </c>
      <c r="Q7" s="159">
        <v>2863732</v>
      </c>
      <c r="R7" s="159">
        <v>7812984</v>
      </c>
      <c r="S7" s="159"/>
      <c r="T7" s="159"/>
      <c r="U7" s="159"/>
      <c r="V7" s="159"/>
      <c r="W7" s="159">
        <v>154199257</v>
      </c>
      <c r="X7" s="159">
        <v>39889426</v>
      </c>
      <c r="Y7" s="159">
        <v>114309831</v>
      </c>
      <c r="Z7" s="141">
        <v>286.57</v>
      </c>
      <c r="AA7" s="157">
        <v>48873755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37937462</v>
      </c>
      <c r="F9" s="100">
        <f t="shared" si="1"/>
        <v>37937462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623247</v>
      </c>
      <c r="Y9" s="100">
        <f t="shared" si="1"/>
        <v>-623247</v>
      </c>
      <c r="Z9" s="137">
        <f>+IF(X9&lt;&gt;0,+(Y9/X9)*100,0)</f>
        <v>-100</v>
      </c>
      <c r="AA9" s="153">
        <f>SUM(AA10:AA14)</f>
        <v>37937462</v>
      </c>
    </row>
    <row r="10" spans="1:27" ht="12.75">
      <c r="A10" s="138" t="s">
        <v>79</v>
      </c>
      <c r="B10" s="136"/>
      <c r="C10" s="155"/>
      <c r="D10" s="155"/>
      <c r="E10" s="156">
        <v>36694462</v>
      </c>
      <c r="F10" s="60">
        <v>36694462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623247</v>
      </c>
      <c r="Y10" s="60">
        <v>-623247</v>
      </c>
      <c r="Z10" s="140">
        <v>-100</v>
      </c>
      <c r="AA10" s="155">
        <v>36694462</v>
      </c>
    </row>
    <row r="11" spans="1:27" ht="12.75">
      <c r="A11" s="138" t="s">
        <v>80</v>
      </c>
      <c r="B11" s="136"/>
      <c r="C11" s="155"/>
      <c r="D11" s="155"/>
      <c r="E11" s="156">
        <v>5000</v>
      </c>
      <c r="F11" s="60">
        <v>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>
        <v>5000</v>
      </c>
    </row>
    <row r="12" spans="1:27" ht="12.75">
      <c r="A12" s="138" t="s">
        <v>81</v>
      </c>
      <c r="B12" s="136"/>
      <c r="C12" s="155"/>
      <c r="D12" s="155"/>
      <c r="E12" s="156">
        <v>1238000</v>
      </c>
      <c r="F12" s="60">
        <v>1238000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>
        <v>1238000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76843805</v>
      </c>
      <c r="F15" s="100">
        <f t="shared" si="2"/>
        <v>76843805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76769463</v>
      </c>
      <c r="Y15" s="100">
        <f t="shared" si="2"/>
        <v>-76769463</v>
      </c>
      <c r="Z15" s="137">
        <f>+IF(X15&lt;&gt;0,+(Y15/X15)*100,0)</f>
        <v>-100</v>
      </c>
      <c r="AA15" s="153">
        <f>SUM(AA16:AA18)</f>
        <v>76843805</v>
      </c>
    </row>
    <row r="16" spans="1:27" ht="12.75">
      <c r="A16" s="138" t="s">
        <v>85</v>
      </c>
      <c r="B16" s="136"/>
      <c r="C16" s="155"/>
      <c r="D16" s="155"/>
      <c r="E16" s="156">
        <v>30996595</v>
      </c>
      <c r="F16" s="60">
        <v>30996595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31034888</v>
      </c>
      <c r="Y16" s="60">
        <v>-31034888</v>
      </c>
      <c r="Z16" s="140">
        <v>-100</v>
      </c>
      <c r="AA16" s="155">
        <v>30996595</v>
      </c>
    </row>
    <row r="17" spans="1:27" ht="12.75">
      <c r="A17" s="138" t="s">
        <v>86</v>
      </c>
      <c r="B17" s="136"/>
      <c r="C17" s="155"/>
      <c r="D17" s="155"/>
      <c r="E17" s="156">
        <v>45847210</v>
      </c>
      <c r="F17" s="60">
        <v>45847210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45734575</v>
      </c>
      <c r="Y17" s="60">
        <v>-45734575</v>
      </c>
      <c r="Z17" s="140">
        <v>-100</v>
      </c>
      <c r="AA17" s="155">
        <v>45847210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905729</v>
      </c>
      <c r="D19" s="153">
        <f>SUM(D20:D23)</f>
        <v>0</v>
      </c>
      <c r="E19" s="154">
        <f t="shared" si="3"/>
        <v>14138487</v>
      </c>
      <c r="F19" s="100">
        <f t="shared" si="3"/>
        <v>14138487</v>
      </c>
      <c r="G19" s="100">
        <f t="shared" si="3"/>
        <v>55122</v>
      </c>
      <c r="H19" s="100">
        <f t="shared" si="3"/>
        <v>85513</v>
      </c>
      <c r="I19" s="100">
        <f t="shared" si="3"/>
        <v>85513</v>
      </c>
      <c r="J19" s="100">
        <f t="shared" si="3"/>
        <v>226148</v>
      </c>
      <c r="K19" s="100">
        <f t="shared" si="3"/>
        <v>85411</v>
      </c>
      <c r="L19" s="100">
        <f t="shared" si="3"/>
        <v>85411</v>
      </c>
      <c r="M19" s="100">
        <f t="shared" si="3"/>
        <v>85411</v>
      </c>
      <c r="N19" s="100">
        <f t="shared" si="3"/>
        <v>256233</v>
      </c>
      <c r="O19" s="100">
        <f t="shared" si="3"/>
        <v>85125</v>
      </c>
      <c r="P19" s="100">
        <f t="shared" si="3"/>
        <v>85125</v>
      </c>
      <c r="Q19" s="100">
        <f t="shared" si="3"/>
        <v>85125</v>
      </c>
      <c r="R19" s="100">
        <f t="shared" si="3"/>
        <v>255375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737756</v>
      </c>
      <c r="X19" s="100">
        <f t="shared" si="3"/>
        <v>13931482</v>
      </c>
      <c r="Y19" s="100">
        <f t="shared" si="3"/>
        <v>-13193726</v>
      </c>
      <c r="Z19" s="137">
        <f>+IF(X19&lt;&gt;0,+(Y19/X19)*100,0)</f>
        <v>-94.70439684737059</v>
      </c>
      <c r="AA19" s="153">
        <f>SUM(AA20:AA23)</f>
        <v>14138487</v>
      </c>
    </row>
    <row r="20" spans="1:27" ht="12.75">
      <c r="A20" s="138" t="s">
        <v>89</v>
      </c>
      <c r="B20" s="136"/>
      <c r="C20" s="155"/>
      <c r="D20" s="155"/>
      <c r="E20" s="156">
        <v>13000000</v>
      </c>
      <c r="F20" s="60">
        <v>13000000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13000000</v>
      </c>
      <c r="Y20" s="60">
        <v>-13000000</v>
      </c>
      <c r="Z20" s="140">
        <v>-100</v>
      </c>
      <c r="AA20" s="155">
        <v>13000000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905729</v>
      </c>
      <c r="D23" s="155"/>
      <c r="E23" s="156">
        <v>1138487</v>
      </c>
      <c r="F23" s="60">
        <v>1138487</v>
      </c>
      <c r="G23" s="60">
        <v>55122</v>
      </c>
      <c r="H23" s="60">
        <v>85513</v>
      </c>
      <c r="I23" s="60">
        <v>85513</v>
      </c>
      <c r="J23" s="60">
        <v>226148</v>
      </c>
      <c r="K23" s="60">
        <v>85411</v>
      </c>
      <c r="L23" s="60">
        <v>85411</v>
      </c>
      <c r="M23" s="60">
        <v>85411</v>
      </c>
      <c r="N23" s="60">
        <v>256233</v>
      </c>
      <c r="O23" s="60">
        <v>85125</v>
      </c>
      <c r="P23" s="60">
        <v>85125</v>
      </c>
      <c r="Q23" s="60">
        <v>85125</v>
      </c>
      <c r="R23" s="60">
        <v>255375</v>
      </c>
      <c r="S23" s="60"/>
      <c r="T23" s="60"/>
      <c r="U23" s="60"/>
      <c r="V23" s="60"/>
      <c r="W23" s="60">
        <v>737756</v>
      </c>
      <c r="X23" s="60">
        <v>931482</v>
      </c>
      <c r="Y23" s="60">
        <v>-193726</v>
      </c>
      <c r="Z23" s="140">
        <v>-20.8</v>
      </c>
      <c r="AA23" s="155">
        <v>1138487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225296923</v>
      </c>
      <c r="D25" s="168">
        <f>+D5+D9+D15+D19+D24</f>
        <v>0</v>
      </c>
      <c r="E25" s="169">
        <f t="shared" si="4"/>
        <v>216603300</v>
      </c>
      <c r="F25" s="73">
        <f t="shared" si="4"/>
        <v>216603300</v>
      </c>
      <c r="G25" s="73">
        <f t="shared" si="4"/>
        <v>83217926</v>
      </c>
      <c r="H25" s="73">
        <f t="shared" si="4"/>
        <v>3584358</v>
      </c>
      <c r="I25" s="73">
        <f t="shared" si="4"/>
        <v>1712437</v>
      </c>
      <c r="J25" s="73">
        <f t="shared" si="4"/>
        <v>88514721</v>
      </c>
      <c r="K25" s="73">
        <f t="shared" si="4"/>
        <v>1091998</v>
      </c>
      <c r="L25" s="73">
        <f t="shared" si="4"/>
        <v>2033794</v>
      </c>
      <c r="M25" s="73">
        <f t="shared" si="4"/>
        <v>55228141</v>
      </c>
      <c r="N25" s="73">
        <f t="shared" si="4"/>
        <v>58353933</v>
      </c>
      <c r="O25" s="73">
        <f t="shared" si="4"/>
        <v>2170645</v>
      </c>
      <c r="P25" s="73">
        <f t="shared" si="4"/>
        <v>2948857</v>
      </c>
      <c r="Q25" s="73">
        <f t="shared" si="4"/>
        <v>2948857</v>
      </c>
      <c r="R25" s="73">
        <f t="shared" si="4"/>
        <v>8068359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154937013</v>
      </c>
      <c r="X25" s="73">
        <f t="shared" si="4"/>
        <v>170023409</v>
      </c>
      <c r="Y25" s="73">
        <f t="shared" si="4"/>
        <v>-15086396</v>
      </c>
      <c r="Z25" s="170">
        <f>+IF(X25&lt;&gt;0,+(Y25/X25)*100,0)</f>
        <v>-8.873128758405262</v>
      </c>
      <c r="AA25" s="168">
        <f>+AA5+AA9+AA15+AA19+AA24</f>
        <v>216603300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112904347</v>
      </c>
      <c r="D28" s="153">
        <f>SUM(D29:D31)</f>
        <v>0</v>
      </c>
      <c r="E28" s="154">
        <f t="shared" si="5"/>
        <v>126337401</v>
      </c>
      <c r="F28" s="100">
        <f t="shared" si="5"/>
        <v>126337401</v>
      </c>
      <c r="G28" s="100">
        <f t="shared" si="5"/>
        <v>5091118</v>
      </c>
      <c r="H28" s="100">
        <f t="shared" si="5"/>
        <v>6861790</v>
      </c>
      <c r="I28" s="100">
        <f t="shared" si="5"/>
        <v>7329704</v>
      </c>
      <c r="J28" s="100">
        <f t="shared" si="5"/>
        <v>19282612</v>
      </c>
      <c r="K28" s="100">
        <f t="shared" si="5"/>
        <v>5634497</v>
      </c>
      <c r="L28" s="100">
        <f t="shared" si="5"/>
        <v>6916727</v>
      </c>
      <c r="M28" s="100">
        <f t="shared" si="5"/>
        <v>5911903</v>
      </c>
      <c r="N28" s="100">
        <f t="shared" si="5"/>
        <v>18463127</v>
      </c>
      <c r="O28" s="100">
        <f t="shared" si="5"/>
        <v>6736000</v>
      </c>
      <c r="P28" s="100">
        <f t="shared" si="5"/>
        <v>6647113</v>
      </c>
      <c r="Q28" s="100">
        <f t="shared" si="5"/>
        <v>7114896</v>
      </c>
      <c r="R28" s="100">
        <f t="shared" si="5"/>
        <v>20498009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58243748</v>
      </c>
      <c r="X28" s="100">
        <f t="shared" si="5"/>
        <v>57398752</v>
      </c>
      <c r="Y28" s="100">
        <f t="shared" si="5"/>
        <v>844996</v>
      </c>
      <c r="Z28" s="137">
        <f>+IF(X28&lt;&gt;0,+(Y28/X28)*100,0)</f>
        <v>1.4721504746305285</v>
      </c>
      <c r="AA28" s="153">
        <f>SUM(AA29:AA31)</f>
        <v>126337401</v>
      </c>
    </row>
    <row r="29" spans="1:27" ht="12.75">
      <c r="A29" s="138" t="s">
        <v>75</v>
      </c>
      <c r="B29" s="136"/>
      <c r="C29" s="155">
        <v>18315793</v>
      </c>
      <c r="D29" s="155"/>
      <c r="E29" s="156">
        <v>34440960</v>
      </c>
      <c r="F29" s="60">
        <v>34440960</v>
      </c>
      <c r="G29" s="60">
        <v>2177369</v>
      </c>
      <c r="H29" s="60">
        <v>3843062</v>
      </c>
      <c r="I29" s="60">
        <v>2555783</v>
      </c>
      <c r="J29" s="60">
        <v>8576214</v>
      </c>
      <c r="K29" s="60">
        <v>2455029</v>
      </c>
      <c r="L29" s="60">
        <v>2815815</v>
      </c>
      <c r="M29" s="60">
        <v>2858529</v>
      </c>
      <c r="N29" s="60">
        <v>8129373</v>
      </c>
      <c r="O29" s="60">
        <v>2535143</v>
      </c>
      <c r="P29" s="60">
        <v>3242164</v>
      </c>
      <c r="Q29" s="60">
        <v>3974493</v>
      </c>
      <c r="R29" s="60">
        <v>9751800</v>
      </c>
      <c r="S29" s="60"/>
      <c r="T29" s="60"/>
      <c r="U29" s="60"/>
      <c r="V29" s="60"/>
      <c r="W29" s="60">
        <v>26457387</v>
      </c>
      <c r="X29" s="60">
        <v>25020505</v>
      </c>
      <c r="Y29" s="60">
        <v>1436882</v>
      </c>
      <c r="Z29" s="140">
        <v>5.74</v>
      </c>
      <c r="AA29" s="155">
        <v>34440960</v>
      </c>
    </row>
    <row r="30" spans="1:27" ht="12.75">
      <c r="A30" s="138" t="s">
        <v>76</v>
      </c>
      <c r="B30" s="136"/>
      <c r="C30" s="157">
        <v>93954159</v>
      </c>
      <c r="D30" s="157"/>
      <c r="E30" s="158">
        <v>91896441</v>
      </c>
      <c r="F30" s="159">
        <v>91896441</v>
      </c>
      <c r="G30" s="159">
        <v>1972688</v>
      </c>
      <c r="H30" s="159">
        <v>1970190</v>
      </c>
      <c r="I30" s="159">
        <v>3626666</v>
      </c>
      <c r="J30" s="159">
        <v>7569544</v>
      </c>
      <c r="K30" s="159">
        <v>2061058</v>
      </c>
      <c r="L30" s="159">
        <v>2830387</v>
      </c>
      <c r="M30" s="159">
        <v>2025582</v>
      </c>
      <c r="N30" s="159">
        <v>6917027</v>
      </c>
      <c r="O30" s="159">
        <v>2874663</v>
      </c>
      <c r="P30" s="159">
        <v>1953259</v>
      </c>
      <c r="Q30" s="159">
        <v>1571449</v>
      </c>
      <c r="R30" s="159">
        <v>6399371</v>
      </c>
      <c r="S30" s="159"/>
      <c r="T30" s="159"/>
      <c r="U30" s="159"/>
      <c r="V30" s="159"/>
      <c r="W30" s="159">
        <v>20885942</v>
      </c>
      <c r="X30" s="159">
        <v>32378247</v>
      </c>
      <c r="Y30" s="159">
        <v>-11492305</v>
      </c>
      <c r="Z30" s="141">
        <v>-35.49</v>
      </c>
      <c r="AA30" s="157">
        <v>91896441</v>
      </c>
    </row>
    <row r="31" spans="1:27" ht="12.75">
      <c r="A31" s="138" t="s">
        <v>77</v>
      </c>
      <c r="B31" s="136"/>
      <c r="C31" s="155">
        <v>634395</v>
      </c>
      <c r="D31" s="155"/>
      <c r="E31" s="156"/>
      <c r="F31" s="60"/>
      <c r="G31" s="60">
        <v>941061</v>
      </c>
      <c r="H31" s="60">
        <v>1048538</v>
      </c>
      <c r="I31" s="60">
        <v>1147255</v>
      </c>
      <c r="J31" s="60">
        <v>3136854</v>
      </c>
      <c r="K31" s="60">
        <v>1118410</v>
      </c>
      <c r="L31" s="60">
        <v>1270525</v>
      </c>
      <c r="M31" s="60">
        <v>1027792</v>
      </c>
      <c r="N31" s="60">
        <v>3416727</v>
      </c>
      <c r="O31" s="60">
        <v>1326194</v>
      </c>
      <c r="P31" s="60">
        <v>1451690</v>
      </c>
      <c r="Q31" s="60">
        <v>1568954</v>
      </c>
      <c r="R31" s="60">
        <v>4346838</v>
      </c>
      <c r="S31" s="60"/>
      <c r="T31" s="60"/>
      <c r="U31" s="60"/>
      <c r="V31" s="60"/>
      <c r="W31" s="60">
        <v>10900419</v>
      </c>
      <c r="X31" s="60"/>
      <c r="Y31" s="60">
        <v>10900419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34486598</v>
      </c>
      <c r="D32" s="153">
        <f>SUM(D33:D37)</f>
        <v>0</v>
      </c>
      <c r="E32" s="154">
        <f t="shared" si="6"/>
        <v>10000509</v>
      </c>
      <c r="F32" s="100">
        <f t="shared" si="6"/>
        <v>10000509</v>
      </c>
      <c r="G32" s="100">
        <f t="shared" si="6"/>
        <v>1860908</v>
      </c>
      <c r="H32" s="100">
        <f t="shared" si="6"/>
        <v>2527932</v>
      </c>
      <c r="I32" s="100">
        <f t="shared" si="6"/>
        <v>1894927</v>
      </c>
      <c r="J32" s="100">
        <f t="shared" si="6"/>
        <v>6283767</v>
      </c>
      <c r="K32" s="100">
        <f t="shared" si="6"/>
        <v>2420129</v>
      </c>
      <c r="L32" s="100">
        <f t="shared" si="6"/>
        <v>1734392</v>
      </c>
      <c r="M32" s="100">
        <f t="shared" si="6"/>
        <v>2095694</v>
      </c>
      <c r="N32" s="100">
        <f t="shared" si="6"/>
        <v>6250215</v>
      </c>
      <c r="O32" s="100">
        <f t="shared" si="6"/>
        <v>2105661</v>
      </c>
      <c r="P32" s="100">
        <f t="shared" si="6"/>
        <v>2091162</v>
      </c>
      <c r="Q32" s="100">
        <f t="shared" si="6"/>
        <v>2648111</v>
      </c>
      <c r="R32" s="100">
        <f t="shared" si="6"/>
        <v>6844934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19378916</v>
      </c>
      <c r="X32" s="100">
        <f t="shared" si="6"/>
        <v>7938734</v>
      </c>
      <c r="Y32" s="100">
        <f t="shared" si="6"/>
        <v>11440182</v>
      </c>
      <c r="Z32" s="137">
        <f>+IF(X32&lt;&gt;0,+(Y32/X32)*100,0)</f>
        <v>144.10587380809082</v>
      </c>
      <c r="AA32" s="153">
        <f>SUM(AA33:AA37)</f>
        <v>10000509</v>
      </c>
    </row>
    <row r="33" spans="1:27" ht="12.75">
      <c r="A33" s="138" t="s">
        <v>79</v>
      </c>
      <c r="B33" s="136"/>
      <c r="C33" s="155">
        <v>34486598</v>
      </c>
      <c r="D33" s="155"/>
      <c r="E33" s="156">
        <v>9257509</v>
      </c>
      <c r="F33" s="60">
        <v>9257509</v>
      </c>
      <c r="G33" s="60">
        <v>1860908</v>
      </c>
      <c r="H33" s="60">
        <v>2527932</v>
      </c>
      <c r="I33" s="60">
        <v>1894927</v>
      </c>
      <c r="J33" s="60">
        <v>6283767</v>
      </c>
      <c r="K33" s="60">
        <v>2420129</v>
      </c>
      <c r="L33" s="60">
        <v>1734392</v>
      </c>
      <c r="M33" s="60">
        <v>2095694</v>
      </c>
      <c r="N33" s="60">
        <v>6250215</v>
      </c>
      <c r="O33" s="60">
        <v>2105661</v>
      </c>
      <c r="P33" s="60">
        <v>2091162</v>
      </c>
      <c r="Q33" s="60">
        <v>2648111</v>
      </c>
      <c r="R33" s="60">
        <v>6844934</v>
      </c>
      <c r="S33" s="60"/>
      <c r="T33" s="60"/>
      <c r="U33" s="60"/>
      <c r="V33" s="60"/>
      <c r="W33" s="60">
        <v>19378916</v>
      </c>
      <c r="X33" s="60">
        <v>7617581</v>
      </c>
      <c r="Y33" s="60">
        <v>11761335</v>
      </c>
      <c r="Z33" s="140">
        <v>154.4</v>
      </c>
      <c r="AA33" s="155">
        <v>9257509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>
        <v>743000</v>
      </c>
      <c r="F36" s="60">
        <v>743000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321153</v>
      </c>
      <c r="Y36" s="60">
        <v>-321153</v>
      </c>
      <c r="Z36" s="140">
        <v>-100</v>
      </c>
      <c r="AA36" s="155">
        <v>743000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65830087</v>
      </c>
      <c r="D38" s="153">
        <f>SUM(D39:D41)</f>
        <v>0</v>
      </c>
      <c r="E38" s="154">
        <f t="shared" si="7"/>
        <v>37221357</v>
      </c>
      <c r="F38" s="100">
        <f t="shared" si="7"/>
        <v>37221357</v>
      </c>
      <c r="G38" s="100">
        <f t="shared" si="7"/>
        <v>1596362</v>
      </c>
      <c r="H38" s="100">
        <f t="shared" si="7"/>
        <v>2076961</v>
      </c>
      <c r="I38" s="100">
        <f t="shared" si="7"/>
        <v>2170995</v>
      </c>
      <c r="J38" s="100">
        <f t="shared" si="7"/>
        <v>5844318</v>
      </c>
      <c r="K38" s="100">
        <f t="shared" si="7"/>
        <v>2206438</v>
      </c>
      <c r="L38" s="100">
        <f t="shared" si="7"/>
        <v>2165517</v>
      </c>
      <c r="M38" s="100">
        <f t="shared" si="7"/>
        <v>2688806</v>
      </c>
      <c r="N38" s="100">
        <f t="shared" si="7"/>
        <v>7060761</v>
      </c>
      <c r="O38" s="100">
        <f t="shared" si="7"/>
        <v>3006761</v>
      </c>
      <c r="P38" s="100">
        <f t="shared" si="7"/>
        <v>2866734</v>
      </c>
      <c r="Q38" s="100">
        <f t="shared" si="7"/>
        <v>2833807</v>
      </c>
      <c r="R38" s="100">
        <f t="shared" si="7"/>
        <v>8707302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21612381</v>
      </c>
      <c r="X38" s="100">
        <f t="shared" si="7"/>
        <v>28249713</v>
      </c>
      <c r="Y38" s="100">
        <f t="shared" si="7"/>
        <v>-6637332</v>
      </c>
      <c r="Z38" s="137">
        <f>+IF(X38&lt;&gt;0,+(Y38/X38)*100,0)</f>
        <v>-23.495219225767002</v>
      </c>
      <c r="AA38" s="153">
        <f>SUM(AA39:AA41)</f>
        <v>37221357</v>
      </c>
    </row>
    <row r="39" spans="1:27" ht="12.75">
      <c r="A39" s="138" t="s">
        <v>85</v>
      </c>
      <c r="B39" s="136"/>
      <c r="C39" s="155"/>
      <c r="D39" s="155"/>
      <c r="E39" s="156">
        <v>13864115</v>
      </c>
      <c r="F39" s="60">
        <v>13864115</v>
      </c>
      <c r="G39" s="60">
        <v>627563</v>
      </c>
      <c r="H39" s="60">
        <v>736855</v>
      </c>
      <c r="I39" s="60">
        <v>586898</v>
      </c>
      <c r="J39" s="60">
        <v>1951316</v>
      </c>
      <c r="K39" s="60">
        <v>1016500</v>
      </c>
      <c r="L39" s="60">
        <v>789060</v>
      </c>
      <c r="M39" s="60">
        <v>1457001</v>
      </c>
      <c r="N39" s="60">
        <v>3262561</v>
      </c>
      <c r="O39" s="60">
        <v>1294000</v>
      </c>
      <c r="P39" s="60">
        <v>836692</v>
      </c>
      <c r="Q39" s="60">
        <v>992283</v>
      </c>
      <c r="R39" s="60">
        <v>3122975</v>
      </c>
      <c r="S39" s="60"/>
      <c r="T39" s="60"/>
      <c r="U39" s="60"/>
      <c r="V39" s="60"/>
      <c r="W39" s="60">
        <v>8336852</v>
      </c>
      <c r="X39" s="60">
        <v>9316188</v>
      </c>
      <c r="Y39" s="60">
        <v>-979336</v>
      </c>
      <c r="Z39" s="140">
        <v>-10.51</v>
      </c>
      <c r="AA39" s="155">
        <v>13864115</v>
      </c>
    </row>
    <row r="40" spans="1:27" ht="12.75">
      <c r="A40" s="138" t="s">
        <v>86</v>
      </c>
      <c r="B40" s="136"/>
      <c r="C40" s="155">
        <v>65830087</v>
      </c>
      <c r="D40" s="155"/>
      <c r="E40" s="156">
        <v>23357242</v>
      </c>
      <c r="F40" s="60">
        <v>23357242</v>
      </c>
      <c r="G40" s="60">
        <v>968799</v>
      </c>
      <c r="H40" s="60">
        <v>1340106</v>
      </c>
      <c r="I40" s="60">
        <v>1584097</v>
      </c>
      <c r="J40" s="60">
        <v>3893002</v>
      </c>
      <c r="K40" s="60">
        <v>1189938</v>
      </c>
      <c r="L40" s="60">
        <v>1376457</v>
      </c>
      <c r="M40" s="60">
        <v>1231805</v>
      </c>
      <c r="N40" s="60">
        <v>3798200</v>
      </c>
      <c r="O40" s="60">
        <v>1712761</v>
      </c>
      <c r="P40" s="60">
        <v>2030042</v>
      </c>
      <c r="Q40" s="60">
        <v>1841524</v>
      </c>
      <c r="R40" s="60">
        <v>5584327</v>
      </c>
      <c r="S40" s="60"/>
      <c r="T40" s="60"/>
      <c r="U40" s="60"/>
      <c r="V40" s="60"/>
      <c r="W40" s="60">
        <v>13275529</v>
      </c>
      <c r="X40" s="60">
        <v>18933525</v>
      </c>
      <c r="Y40" s="60">
        <v>-5657996</v>
      </c>
      <c r="Z40" s="140">
        <v>-29.88</v>
      </c>
      <c r="AA40" s="155">
        <v>23357242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19202533</v>
      </c>
      <c r="F42" s="100">
        <f t="shared" si="8"/>
        <v>19202533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13492755</v>
      </c>
      <c r="Y42" s="100">
        <f t="shared" si="8"/>
        <v>-13492755</v>
      </c>
      <c r="Z42" s="137">
        <f>+IF(X42&lt;&gt;0,+(Y42/X42)*100,0)</f>
        <v>-100</v>
      </c>
      <c r="AA42" s="153">
        <f>SUM(AA43:AA46)</f>
        <v>19202533</v>
      </c>
    </row>
    <row r="43" spans="1:27" ht="12.75">
      <c r="A43" s="138" t="s">
        <v>89</v>
      </c>
      <c r="B43" s="136"/>
      <c r="C43" s="155"/>
      <c r="D43" s="155"/>
      <c r="E43" s="156">
        <v>435007</v>
      </c>
      <c r="F43" s="60">
        <v>435007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326259</v>
      </c>
      <c r="Y43" s="60">
        <v>-326259</v>
      </c>
      <c r="Z43" s="140">
        <v>-100</v>
      </c>
      <c r="AA43" s="155">
        <v>435007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18767526</v>
      </c>
      <c r="F46" s="60">
        <v>18767526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13166496</v>
      </c>
      <c r="Y46" s="60">
        <v>-13166496</v>
      </c>
      <c r="Z46" s="140">
        <v>-100</v>
      </c>
      <c r="AA46" s="155">
        <v>18767526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213221032</v>
      </c>
      <c r="D48" s="168">
        <f>+D28+D32+D38+D42+D47</f>
        <v>0</v>
      </c>
      <c r="E48" s="169">
        <f t="shared" si="9"/>
        <v>192761800</v>
      </c>
      <c r="F48" s="73">
        <f t="shared" si="9"/>
        <v>192761800</v>
      </c>
      <c r="G48" s="73">
        <f t="shared" si="9"/>
        <v>8548388</v>
      </c>
      <c r="H48" s="73">
        <f t="shared" si="9"/>
        <v>11466683</v>
      </c>
      <c r="I48" s="73">
        <f t="shared" si="9"/>
        <v>11395626</v>
      </c>
      <c r="J48" s="73">
        <f t="shared" si="9"/>
        <v>31410697</v>
      </c>
      <c r="K48" s="73">
        <f t="shared" si="9"/>
        <v>10261064</v>
      </c>
      <c r="L48" s="73">
        <f t="shared" si="9"/>
        <v>10816636</v>
      </c>
      <c r="M48" s="73">
        <f t="shared" si="9"/>
        <v>10696403</v>
      </c>
      <c r="N48" s="73">
        <f t="shared" si="9"/>
        <v>31774103</v>
      </c>
      <c r="O48" s="73">
        <f t="shared" si="9"/>
        <v>11848422</v>
      </c>
      <c r="P48" s="73">
        <f t="shared" si="9"/>
        <v>11605009</v>
      </c>
      <c r="Q48" s="73">
        <f t="shared" si="9"/>
        <v>12596814</v>
      </c>
      <c r="R48" s="73">
        <f t="shared" si="9"/>
        <v>36050245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99235045</v>
      </c>
      <c r="X48" s="73">
        <f t="shared" si="9"/>
        <v>107079954</v>
      </c>
      <c r="Y48" s="73">
        <f t="shared" si="9"/>
        <v>-7844909</v>
      </c>
      <c r="Z48" s="170">
        <f>+IF(X48&lt;&gt;0,+(Y48/X48)*100,0)</f>
        <v>-7.326216258927418</v>
      </c>
      <c r="AA48" s="168">
        <f>+AA28+AA32+AA38+AA42+AA47</f>
        <v>192761800</v>
      </c>
    </row>
    <row r="49" spans="1:27" ht="12.75">
      <c r="A49" s="148" t="s">
        <v>49</v>
      </c>
      <c r="B49" s="149"/>
      <c r="C49" s="171">
        <f aca="true" t="shared" si="10" ref="C49:Y49">+C25-C48</f>
        <v>12075891</v>
      </c>
      <c r="D49" s="171">
        <f>+D25-D48</f>
        <v>0</v>
      </c>
      <c r="E49" s="172">
        <f t="shared" si="10"/>
        <v>23841500</v>
      </c>
      <c r="F49" s="173">
        <f t="shared" si="10"/>
        <v>23841500</v>
      </c>
      <c r="G49" s="173">
        <f t="shared" si="10"/>
        <v>74669538</v>
      </c>
      <c r="H49" s="173">
        <f t="shared" si="10"/>
        <v>-7882325</v>
      </c>
      <c r="I49" s="173">
        <f t="shared" si="10"/>
        <v>-9683189</v>
      </c>
      <c r="J49" s="173">
        <f t="shared" si="10"/>
        <v>57104024</v>
      </c>
      <c r="K49" s="173">
        <f t="shared" si="10"/>
        <v>-9169066</v>
      </c>
      <c r="L49" s="173">
        <f t="shared" si="10"/>
        <v>-8782842</v>
      </c>
      <c r="M49" s="173">
        <f t="shared" si="10"/>
        <v>44531738</v>
      </c>
      <c r="N49" s="173">
        <f t="shared" si="10"/>
        <v>26579830</v>
      </c>
      <c r="O49" s="173">
        <f t="shared" si="10"/>
        <v>-9677777</v>
      </c>
      <c r="P49" s="173">
        <f t="shared" si="10"/>
        <v>-8656152</v>
      </c>
      <c r="Q49" s="173">
        <f t="shared" si="10"/>
        <v>-9647957</v>
      </c>
      <c r="R49" s="173">
        <f t="shared" si="10"/>
        <v>-27981886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55701968</v>
      </c>
      <c r="X49" s="173">
        <f>IF(F25=F48,0,X25-X48)</f>
        <v>62943455</v>
      </c>
      <c r="Y49" s="173">
        <f t="shared" si="10"/>
        <v>-7241487</v>
      </c>
      <c r="Z49" s="174">
        <f>+IF(X49&lt;&gt;0,+(Y49/X49)*100,0)</f>
        <v>-11.50474977898814</v>
      </c>
      <c r="AA49" s="171">
        <f>+AA25-AA48</f>
        <v>23841500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3719860</v>
      </c>
      <c r="D5" s="155">
        <v>0</v>
      </c>
      <c r="E5" s="156">
        <v>3858564</v>
      </c>
      <c r="F5" s="60">
        <v>3858564</v>
      </c>
      <c r="G5" s="60">
        <v>89436</v>
      </c>
      <c r="H5" s="60">
        <v>0</v>
      </c>
      <c r="I5" s="60">
        <v>0</v>
      </c>
      <c r="J5" s="60">
        <v>89436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89436</v>
      </c>
      <c r="X5" s="60">
        <v>3858564</v>
      </c>
      <c r="Y5" s="60">
        <v>-3769128</v>
      </c>
      <c r="Z5" s="140">
        <v>-97.68</v>
      </c>
      <c r="AA5" s="155">
        <v>3858564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905729</v>
      </c>
      <c r="D10" s="155">
        <v>0</v>
      </c>
      <c r="E10" s="156">
        <v>1038472</v>
      </c>
      <c r="F10" s="54">
        <v>1038472</v>
      </c>
      <c r="G10" s="54">
        <v>55122</v>
      </c>
      <c r="H10" s="54">
        <v>85513</v>
      </c>
      <c r="I10" s="54">
        <v>85513</v>
      </c>
      <c r="J10" s="54">
        <v>226148</v>
      </c>
      <c r="K10" s="54">
        <v>85411</v>
      </c>
      <c r="L10" s="54">
        <v>85411</v>
      </c>
      <c r="M10" s="54">
        <v>85411</v>
      </c>
      <c r="N10" s="54">
        <v>256233</v>
      </c>
      <c r="O10" s="54">
        <v>85125</v>
      </c>
      <c r="P10" s="54">
        <v>85125</v>
      </c>
      <c r="Q10" s="54">
        <v>85125</v>
      </c>
      <c r="R10" s="54">
        <v>255375</v>
      </c>
      <c r="S10" s="54">
        <v>0</v>
      </c>
      <c r="T10" s="54">
        <v>0</v>
      </c>
      <c r="U10" s="54">
        <v>0</v>
      </c>
      <c r="V10" s="54">
        <v>0</v>
      </c>
      <c r="W10" s="54">
        <v>737756</v>
      </c>
      <c r="X10" s="54">
        <v>778869</v>
      </c>
      <c r="Y10" s="54">
        <v>-41113</v>
      </c>
      <c r="Z10" s="184">
        <v>-5.28</v>
      </c>
      <c r="AA10" s="130">
        <v>1038472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283559</v>
      </c>
      <c r="D12" s="155">
        <v>0</v>
      </c>
      <c r="E12" s="156">
        <v>246713</v>
      </c>
      <c r="F12" s="60">
        <v>246713</v>
      </c>
      <c r="G12" s="60">
        <v>7691</v>
      </c>
      <c r="H12" s="60">
        <v>15650</v>
      </c>
      <c r="I12" s="60">
        <v>5994</v>
      </c>
      <c r="J12" s="60">
        <v>29335</v>
      </c>
      <c r="K12" s="60">
        <v>19001</v>
      </c>
      <c r="L12" s="60">
        <v>8257</v>
      </c>
      <c r="M12" s="60">
        <v>3506</v>
      </c>
      <c r="N12" s="60">
        <v>30764</v>
      </c>
      <c r="O12" s="60">
        <v>1809</v>
      </c>
      <c r="P12" s="60">
        <v>1316</v>
      </c>
      <c r="Q12" s="60">
        <v>1316</v>
      </c>
      <c r="R12" s="60">
        <v>4441</v>
      </c>
      <c r="S12" s="60">
        <v>0</v>
      </c>
      <c r="T12" s="60">
        <v>0</v>
      </c>
      <c r="U12" s="60">
        <v>0</v>
      </c>
      <c r="V12" s="60">
        <v>0</v>
      </c>
      <c r="W12" s="60">
        <v>64540</v>
      </c>
      <c r="X12" s="60">
        <v>101925</v>
      </c>
      <c r="Y12" s="60">
        <v>-37385</v>
      </c>
      <c r="Z12" s="140">
        <v>-36.68</v>
      </c>
      <c r="AA12" s="155">
        <v>246713</v>
      </c>
    </row>
    <row r="13" spans="1:27" ht="12.75">
      <c r="A13" s="181" t="s">
        <v>109</v>
      </c>
      <c r="B13" s="185"/>
      <c r="C13" s="155">
        <v>5930460</v>
      </c>
      <c r="D13" s="155">
        <v>0</v>
      </c>
      <c r="E13" s="156">
        <v>8000000</v>
      </c>
      <c r="F13" s="60">
        <v>8000000</v>
      </c>
      <c r="G13" s="60">
        <v>563567</v>
      </c>
      <c r="H13" s="60">
        <v>667106</v>
      </c>
      <c r="I13" s="60">
        <v>593631</v>
      </c>
      <c r="J13" s="60">
        <v>1824304</v>
      </c>
      <c r="K13" s="60">
        <v>8050</v>
      </c>
      <c r="L13" s="60">
        <v>490112</v>
      </c>
      <c r="M13" s="60">
        <v>560472</v>
      </c>
      <c r="N13" s="60">
        <v>1058634</v>
      </c>
      <c r="O13" s="60">
        <v>572239</v>
      </c>
      <c r="P13" s="60">
        <v>503316</v>
      </c>
      <c r="Q13" s="60">
        <v>503316</v>
      </c>
      <c r="R13" s="60">
        <v>1578871</v>
      </c>
      <c r="S13" s="60">
        <v>0</v>
      </c>
      <c r="T13" s="60">
        <v>0</v>
      </c>
      <c r="U13" s="60">
        <v>0</v>
      </c>
      <c r="V13" s="60">
        <v>0</v>
      </c>
      <c r="W13" s="60">
        <v>4461809</v>
      </c>
      <c r="X13" s="60">
        <v>4397283</v>
      </c>
      <c r="Y13" s="60">
        <v>64526</v>
      </c>
      <c r="Z13" s="140">
        <v>1.47</v>
      </c>
      <c r="AA13" s="155">
        <v>8000000</v>
      </c>
    </row>
    <row r="14" spans="1:27" ht="12.75">
      <c r="A14" s="181" t="s">
        <v>110</v>
      </c>
      <c r="B14" s="185"/>
      <c r="C14" s="155">
        <v>428807</v>
      </c>
      <c r="D14" s="155">
        <v>0</v>
      </c>
      <c r="E14" s="156">
        <v>500000</v>
      </c>
      <c r="F14" s="60">
        <v>500000</v>
      </c>
      <c r="G14" s="60">
        <v>35746</v>
      </c>
      <c r="H14" s="60">
        <v>35371</v>
      </c>
      <c r="I14" s="60">
        <v>35184</v>
      </c>
      <c r="J14" s="60">
        <v>106301</v>
      </c>
      <c r="K14" s="60">
        <v>0</v>
      </c>
      <c r="L14" s="60">
        <v>45131</v>
      </c>
      <c r="M14" s="60">
        <v>45152</v>
      </c>
      <c r="N14" s="60">
        <v>90283</v>
      </c>
      <c r="O14" s="60">
        <v>49450</v>
      </c>
      <c r="P14" s="60">
        <v>48270</v>
      </c>
      <c r="Q14" s="60">
        <v>48270</v>
      </c>
      <c r="R14" s="60">
        <v>145990</v>
      </c>
      <c r="S14" s="60">
        <v>0</v>
      </c>
      <c r="T14" s="60">
        <v>0</v>
      </c>
      <c r="U14" s="60">
        <v>0</v>
      </c>
      <c r="V14" s="60">
        <v>0</v>
      </c>
      <c r="W14" s="60">
        <v>342574</v>
      </c>
      <c r="X14" s="60"/>
      <c r="Y14" s="60">
        <v>342574</v>
      </c>
      <c r="Z14" s="140">
        <v>0</v>
      </c>
      <c r="AA14" s="155">
        <v>500000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1295800</v>
      </c>
      <c r="D16" s="155">
        <v>0</v>
      </c>
      <c r="E16" s="156">
        <v>2000000</v>
      </c>
      <c r="F16" s="60">
        <v>2000000</v>
      </c>
      <c r="G16" s="60">
        <v>121934</v>
      </c>
      <c r="H16" s="60">
        <v>72800</v>
      </c>
      <c r="I16" s="60">
        <v>49250</v>
      </c>
      <c r="J16" s="60">
        <v>243984</v>
      </c>
      <c r="K16" s="60">
        <v>9650</v>
      </c>
      <c r="L16" s="60">
        <v>2300</v>
      </c>
      <c r="M16" s="60">
        <v>1800</v>
      </c>
      <c r="N16" s="60">
        <v>13750</v>
      </c>
      <c r="O16" s="60">
        <v>13064</v>
      </c>
      <c r="P16" s="60">
        <v>13300</v>
      </c>
      <c r="Q16" s="60">
        <v>13300</v>
      </c>
      <c r="R16" s="60">
        <v>39664</v>
      </c>
      <c r="S16" s="60">
        <v>0</v>
      </c>
      <c r="T16" s="60">
        <v>0</v>
      </c>
      <c r="U16" s="60">
        <v>0</v>
      </c>
      <c r="V16" s="60">
        <v>0</v>
      </c>
      <c r="W16" s="60">
        <v>297398</v>
      </c>
      <c r="X16" s="60">
        <v>809438</v>
      </c>
      <c r="Y16" s="60">
        <v>-512040</v>
      </c>
      <c r="Z16" s="140">
        <v>-63.26</v>
      </c>
      <c r="AA16" s="155">
        <v>2000000</v>
      </c>
    </row>
    <row r="17" spans="1:27" ht="12.75">
      <c r="A17" s="181" t="s">
        <v>113</v>
      </c>
      <c r="B17" s="185"/>
      <c r="C17" s="155">
        <v>3026613</v>
      </c>
      <c r="D17" s="155">
        <v>0</v>
      </c>
      <c r="E17" s="156">
        <v>5800000</v>
      </c>
      <c r="F17" s="60">
        <v>5800000</v>
      </c>
      <c r="G17" s="60">
        <v>185237</v>
      </c>
      <c r="H17" s="60">
        <v>168596</v>
      </c>
      <c r="I17" s="60">
        <v>328350</v>
      </c>
      <c r="J17" s="60">
        <v>682183</v>
      </c>
      <c r="K17" s="60">
        <v>178405</v>
      </c>
      <c r="L17" s="60">
        <v>139960</v>
      </c>
      <c r="M17" s="60">
        <v>132023</v>
      </c>
      <c r="N17" s="60">
        <v>450388</v>
      </c>
      <c r="O17" s="60">
        <v>129067</v>
      </c>
      <c r="P17" s="60">
        <v>82611</v>
      </c>
      <c r="Q17" s="60">
        <v>82611</v>
      </c>
      <c r="R17" s="60">
        <v>294289</v>
      </c>
      <c r="S17" s="60">
        <v>0</v>
      </c>
      <c r="T17" s="60">
        <v>0</v>
      </c>
      <c r="U17" s="60">
        <v>0</v>
      </c>
      <c r="V17" s="60">
        <v>0</v>
      </c>
      <c r="W17" s="60">
        <v>1426860</v>
      </c>
      <c r="X17" s="60">
        <v>4600999</v>
      </c>
      <c r="Y17" s="60">
        <v>-3174139</v>
      </c>
      <c r="Z17" s="140">
        <v>-68.99</v>
      </c>
      <c r="AA17" s="155">
        <v>5800000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144192836</v>
      </c>
      <c r="D19" s="155">
        <v>0</v>
      </c>
      <c r="E19" s="156">
        <v>137849000</v>
      </c>
      <c r="F19" s="60">
        <v>137849000</v>
      </c>
      <c r="G19" s="60">
        <v>57579000</v>
      </c>
      <c r="H19" s="60">
        <v>348000</v>
      </c>
      <c r="I19" s="60">
        <v>0</v>
      </c>
      <c r="J19" s="60">
        <v>57927000</v>
      </c>
      <c r="K19" s="60">
        <v>0</v>
      </c>
      <c r="L19" s="60">
        <v>0</v>
      </c>
      <c r="M19" s="60">
        <v>45327000</v>
      </c>
      <c r="N19" s="60">
        <v>45327000</v>
      </c>
      <c r="O19" s="60">
        <v>0</v>
      </c>
      <c r="P19" s="60">
        <v>418000</v>
      </c>
      <c r="Q19" s="60">
        <v>418000</v>
      </c>
      <c r="R19" s="60">
        <v>836000</v>
      </c>
      <c r="S19" s="60">
        <v>0</v>
      </c>
      <c r="T19" s="60">
        <v>0</v>
      </c>
      <c r="U19" s="60">
        <v>0</v>
      </c>
      <c r="V19" s="60">
        <v>0</v>
      </c>
      <c r="W19" s="60">
        <v>104090000</v>
      </c>
      <c r="X19" s="60">
        <v>143812000</v>
      </c>
      <c r="Y19" s="60">
        <v>-39722000</v>
      </c>
      <c r="Z19" s="140">
        <v>-27.62</v>
      </c>
      <c r="AA19" s="155">
        <v>137849000</v>
      </c>
    </row>
    <row r="20" spans="1:27" ht="12.75">
      <c r="A20" s="181" t="s">
        <v>35</v>
      </c>
      <c r="B20" s="185"/>
      <c r="C20" s="155">
        <v>3010652</v>
      </c>
      <c r="D20" s="155">
        <v>0</v>
      </c>
      <c r="E20" s="156">
        <v>5154551</v>
      </c>
      <c r="F20" s="54">
        <v>5154551</v>
      </c>
      <c r="G20" s="54">
        <v>2824193</v>
      </c>
      <c r="H20" s="54">
        <v>2191322</v>
      </c>
      <c r="I20" s="54">
        <v>614515</v>
      </c>
      <c r="J20" s="54">
        <v>5630030</v>
      </c>
      <c r="K20" s="54">
        <v>791481</v>
      </c>
      <c r="L20" s="54">
        <v>1262623</v>
      </c>
      <c r="M20" s="54">
        <v>2072777</v>
      </c>
      <c r="N20" s="54">
        <v>4126881</v>
      </c>
      <c r="O20" s="54">
        <v>1319891</v>
      </c>
      <c r="P20" s="54">
        <v>1796919</v>
      </c>
      <c r="Q20" s="54">
        <v>1796919</v>
      </c>
      <c r="R20" s="54">
        <v>4913729</v>
      </c>
      <c r="S20" s="54">
        <v>0</v>
      </c>
      <c r="T20" s="54">
        <v>0</v>
      </c>
      <c r="U20" s="54">
        <v>0</v>
      </c>
      <c r="V20" s="54">
        <v>0</v>
      </c>
      <c r="W20" s="54">
        <v>14670640</v>
      </c>
      <c r="X20" s="54">
        <v>1001740</v>
      </c>
      <c r="Y20" s="54">
        <v>13668900</v>
      </c>
      <c r="Z20" s="184">
        <v>1364.52</v>
      </c>
      <c r="AA20" s="130">
        <v>5154551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162794316</v>
      </c>
      <c r="D22" s="188">
        <f>SUM(D5:D21)</f>
        <v>0</v>
      </c>
      <c r="E22" s="189">
        <f t="shared" si="0"/>
        <v>164447300</v>
      </c>
      <c r="F22" s="190">
        <f t="shared" si="0"/>
        <v>164447300</v>
      </c>
      <c r="G22" s="190">
        <f t="shared" si="0"/>
        <v>61461926</v>
      </c>
      <c r="H22" s="190">
        <f t="shared" si="0"/>
        <v>3584358</v>
      </c>
      <c r="I22" s="190">
        <f t="shared" si="0"/>
        <v>1712437</v>
      </c>
      <c r="J22" s="190">
        <f t="shared" si="0"/>
        <v>66758721</v>
      </c>
      <c r="K22" s="190">
        <f t="shared" si="0"/>
        <v>1091998</v>
      </c>
      <c r="L22" s="190">
        <f t="shared" si="0"/>
        <v>2033794</v>
      </c>
      <c r="M22" s="190">
        <f t="shared" si="0"/>
        <v>48228141</v>
      </c>
      <c r="N22" s="190">
        <f t="shared" si="0"/>
        <v>51353933</v>
      </c>
      <c r="O22" s="190">
        <f t="shared" si="0"/>
        <v>2170645</v>
      </c>
      <c r="P22" s="190">
        <f t="shared" si="0"/>
        <v>2948857</v>
      </c>
      <c r="Q22" s="190">
        <f t="shared" si="0"/>
        <v>2948857</v>
      </c>
      <c r="R22" s="190">
        <f t="shared" si="0"/>
        <v>8068359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126181013</v>
      </c>
      <c r="X22" s="190">
        <f t="shared" si="0"/>
        <v>159360818</v>
      </c>
      <c r="Y22" s="190">
        <f t="shared" si="0"/>
        <v>-33179805</v>
      </c>
      <c r="Z22" s="191">
        <f>+IF(X22&lt;&gt;0,+(Y22/X22)*100,0)</f>
        <v>-20.82055389550021</v>
      </c>
      <c r="AA22" s="188">
        <f>SUM(AA5:AA21)</f>
        <v>164447300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61106009</v>
      </c>
      <c r="D25" s="155">
        <v>0</v>
      </c>
      <c r="E25" s="156">
        <v>72568370</v>
      </c>
      <c r="F25" s="60">
        <v>72568370</v>
      </c>
      <c r="G25" s="60">
        <v>4981150</v>
      </c>
      <c r="H25" s="60">
        <v>5523675</v>
      </c>
      <c r="I25" s="60">
        <v>5268696</v>
      </c>
      <c r="J25" s="60">
        <v>15773521</v>
      </c>
      <c r="K25" s="60">
        <v>5358971</v>
      </c>
      <c r="L25" s="60">
        <v>4625827</v>
      </c>
      <c r="M25" s="60">
        <v>5303715</v>
      </c>
      <c r="N25" s="60">
        <v>15288513</v>
      </c>
      <c r="O25" s="60">
        <v>5188609</v>
      </c>
      <c r="P25" s="60">
        <v>4908977</v>
      </c>
      <c r="Q25" s="60">
        <v>5771958</v>
      </c>
      <c r="R25" s="60">
        <v>15869544</v>
      </c>
      <c r="S25" s="60">
        <v>0</v>
      </c>
      <c r="T25" s="60">
        <v>0</v>
      </c>
      <c r="U25" s="60">
        <v>0</v>
      </c>
      <c r="V25" s="60">
        <v>0</v>
      </c>
      <c r="W25" s="60">
        <v>46931578</v>
      </c>
      <c r="X25" s="60">
        <v>44048160</v>
      </c>
      <c r="Y25" s="60">
        <v>2883418</v>
      </c>
      <c r="Z25" s="140">
        <v>6.55</v>
      </c>
      <c r="AA25" s="155">
        <v>72568370</v>
      </c>
    </row>
    <row r="26" spans="1:27" ht="12.75">
      <c r="A26" s="183" t="s">
        <v>38</v>
      </c>
      <c r="B26" s="182"/>
      <c r="C26" s="155">
        <v>13490351</v>
      </c>
      <c r="D26" s="155">
        <v>0</v>
      </c>
      <c r="E26" s="156">
        <v>13691430</v>
      </c>
      <c r="F26" s="60">
        <v>13691430</v>
      </c>
      <c r="G26" s="60">
        <v>1056568</v>
      </c>
      <c r="H26" s="60">
        <v>1042297</v>
      </c>
      <c r="I26" s="60">
        <v>1095523</v>
      </c>
      <c r="J26" s="60">
        <v>3194388</v>
      </c>
      <c r="K26" s="60">
        <v>1105669</v>
      </c>
      <c r="L26" s="60">
        <v>1215121</v>
      </c>
      <c r="M26" s="60">
        <v>1184703</v>
      </c>
      <c r="N26" s="60">
        <v>3505493</v>
      </c>
      <c r="O26" s="60">
        <v>1184703</v>
      </c>
      <c r="P26" s="60">
        <v>1769975</v>
      </c>
      <c r="Q26" s="60">
        <v>1275368</v>
      </c>
      <c r="R26" s="60">
        <v>4230046</v>
      </c>
      <c r="S26" s="60">
        <v>0</v>
      </c>
      <c r="T26" s="60">
        <v>0</v>
      </c>
      <c r="U26" s="60">
        <v>0</v>
      </c>
      <c r="V26" s="60">
        <v>0</v>
      </c>
      <c r="W26" s="60">
        <v>10929927</v>
      </c>
      <c r="X26" s="60">
        <v>9956915</v>
      </c>
      <c r="Y26" s="60">
        <v>973012</v>
      </c>
      <c r="Z26" s="140">
        <v>9.77</v>
      </c>
      <c r="AA26" s="155">
        <v>13691430</v>
      </c>
    </row>
    <row r="27" spans="1:27" ht="12.75">
      <c r="A27" s="183" t="s">
        <v>118</v>
      </c>
      <c r="B27" s="182"/>
      <c r="C27" s="155">
        <v>7660297</v>
      </c>
      <c r="D27" s="155">
        <v>0</v>
      </c>
      <c r="E27" s="156">
        <v>2800000</v>
      </c>
      <c r="F27" s="60">
        <v>2800000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2800000</v>
      </c>
    </row>
    <row r="28" spans="1:27" ht="12.75">
      <c r="A28" s="183" t="s">
        <v>39</v>
      </c>
      <c r="B28" s="182"/>
      <c r="C28" s="155">
        <v>42558786</v>
      </c>
      <c r="D28" s="155">
        <v>0</v>
      </c>
      <c r="E28" s="156">
        <v>40000000</v>
      </c>
      <c r="F28" s="60">
        <v>40000000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40000000</v>
      </c>
    </row>
    <row r="29" spans="1:27" ht="12.75">
      <c r="A29" s="183" t="s">
        <v>40</v>
      </c>
      <c r="B29" s="182"/>
      <c r="C29" s="155">
        <v>653577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5581821</v>
      </c>
      <c r="D31" s="155">
        <v>0</v>
      </c>
      <c r="E31" s="156">
        <v>5470000</v>
      </c>
      <c r="F31" s="60">
        <v>5470000</v>
      </c>
      <c r="G31" s="60">
        <v>123957</v>
      </c>
      <c r="H31" s="60">
        <v>17339</v>
      </c>
      <c r="I31" s="60">
        <v>221163</v>
      </c>
      <c r="J31" s="60">
        <v>362459</v>
      </c>
      <c r="K31" s="60">
        <v>53701</v>
      </c>
      <c r="L31" s="60">
        <v>198826</v>
      </c>
      <c r="M31" s="60">
        <v>103292</v>
      </c>
      <c r="N31" s="60">
        <v>355819</v>
      </c>
      <c r="O31" s="60">
        <v>156302</v>
      </c>
      <c r="P31" s="60">
        <v>192866</v>
      </c>
      <c r="Q31" s="60">
        <v>237984</v>
      </c>
      <c r="R31" s="60">
        <v>587152</v>
      </c>
      <c r="S31" s="60">
        <v>0</v>
      </c>
      <c r="T31" s="60">
        <v>0</v>
      </c>
      <c r="U31" s="60">
        <v>0</v>
      </c>
      <c r="V31" s="60">
        <v>0</v>
      </c>
      <c r="W31" s="60">
        <v>1305430</v>
      </c>
      <c r="X31" s="60">
        <v>4126023</v>
      </c>
      <c r="Y31" s="60">
        <v>-2820593</v>
      </c>
      <c r="Z31" s="140">
        <v>-68.36</v>
      </c>
      <c r="AA31" s="155">
        <v>5470000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4091</v>
      </c>
      <c r="H32" s="60">
        <v>114880</v>
      </c>
      <c r="I32" s="60">
        <v>0</v>
      </c>
      <c r="J32" s="60">
        <v>118971</v>
      </c>
      <c r="K32" s="60">
        <v>36163</v>
      </c>
      <c r="L32" s="60">
        <v>22527</v>
      </c>
      <c r="M32" s="60">
        <v>16380</v>
      </c>
      <c r="N32" s="60">
        <v>75070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194041</v>
      </c>
      <c r="X32" s="60"/>
      <c r="Y32" s="60">
        <v>194041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81964134</v>
      </c>
      <c r="D34" s="155">
        <v>0</v>
      </c>
      <c r="E34" s="156">
        <v>58232000</v>
      </c>
      <c r="F34" s="60">
        <v>58232000</v>
      </c>
      <c r="G34" s="60">
        <v>2382622</v>
      </c>
      <c r="H34" s="60">
        <v>4768492</v>
      </c>
      <c r="I34" s="60">
        <v>4810244</v>
      </c>
      <c r="J34" s="60">
        <v>11961358</v>
      </c>
      <c r="K34" s="60">
        <v>3706560</v>
      </c>
      <c r="L34" s="60">
        <v>4754335</v>
      </c>
      <c r="M34" s="60">
        <v>4088313</v>
      </c>
      <c r="N34" s="60">
        <v>12549208</v>
      </c>
      <c r="O34" s="60">
        <v>5318808</v>
      </c>
      <c r="P34" s="60">
        <v>4733191</v>
      </c>
      <c r="Q34" s="60">
        <v>5311504</v>
      </c>
      <c r="R34" s="60">
        <v>15363503</v>
      </c>
      <c r="S34" s="60">
        <v>0</v>
      </c>
      <c r="T34" s="60">
        <v>0</v>
      </c>
      <c r="U34" s="60">
        <v>0</v>
      </c>
      <c r="V34" s="60">
        <v>0</v>
      </c>
      <c r="W34" s="60">
        <v>39874069</v>
      </c>
      <c r="X34" s="60">
        <v>47519650</v>
      </c>
      <c r="Y34" s="60">
        <v>-7645581</v>
      </c>
      <c r="Z34" s="140">
        <v>-16.09</v>
      </c>
      <c r="AA34" s="155">
        <v>58232000</v>
      </c>
    </row>
    <row r="35" spans="1:27" ht="12.75">
      <c r="A35" s="181" t="s">
        <v>122</v>
      </c>
      <c r="B35" s="185"/>
      <c r="C35" s="155">
        <v>206057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213221032</v>
      </c>
      <c r="D36" s="188">
        <f>SUM(D25:D35)</f>
        <v>0</v>
      </c>
      <c r="E36" s="189">
        <f t="shared" si="1"/>
        <v>192761800</v>
      </c>
      <c r="F36" s="190">
        <f t="shared" si="1"/>
        <v>192761800</v>
      </c>
      <c r="G36" s="190">
        <f t="shared" si="1"/>
        <v>8548388</v>
      </c>
      <c r="H36" s="190">
        <f t="shared" si="1"/>
        <v>11466683</v>
      </c>
      <c r="I36" s="190">
        <f t="shared" si="1"/>
        <v>11395626</v>
      </c>
      <c r="J36" s="190">
        <f t="shared" si="1"/>
        <v>31410697</v>
      </c>
      <c r="K36" s="190">
        <f t="shared" si="1"/>
        <v>10261064</v>
      </c>
      <c r="L36" s="190">
        <f t="shared" si="1"/>
        <v>10816636</v>
      </c>
      <c r="M36" s="190">
        <f t="shared" si="1"/>
        <v>10696403</v>
      </c>
      <c r="N36" s="190">
        <f t="shared" si="1"/>
        <v>31774103</v>
      </c>
      <c r="O36" s="190">
        <f t="shared" si="1"/>
        <v>11848422</v>
      </c>
      <c r="P36" s="190">
        <f t="shared" si="1"/>
        <v>11605009</v>
      </c>
      <c r="Q36" s="190">
        <f t="shared" si="1"/>
        <v>12596814</v>
      </c>
      <c r="R36" s="190">
        <f t="shared" si="1"/>
        <v>36050245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99235045</v>
      </c>
      <c r="X36" s="190">
        <f t="shared" si="1"/>
        <v>105650748</v>
      </c>
      <c r="Y36" s="190">
        <f t="shared" si="1"/>
        <v>-6415703</v>
      </c>
      <c r="Z36" s="191">
        <f>+IF(X36&lt;&gt;0,+(Y36/X36)*100,0)</f>
        <v>-6.072558047577666</v>
      </c>
      <c r="AA36" s="188">
        <f>SUM(AA25:AA35)</f>
        <v>192761800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-50426716</v>
      </c>
      <c r="D38" s="199">
        <f>+D22-D36</f>
        <v>0</v>
      </c>
      <c r="E38" s="200">
        <f t="shared" si="2"/>
        <v>-28314500</v>
      </c>
      <c r="F38" s="106">
        <f t="shared" si="2"/>
        <v>-28314500</v>
      </c>
      <c r="G38" s="106">
        <f t="shared" si="2"/>
        <v>52913538</v>
      </c>
      <c r="H38" s="106">
        <f t="shared" si="2"/>
        <v>-7882325</v>
      </c>
      <c r="I38" s="106">
        <f t="shared" si="2"/>
        <v>-9683189</v>
      </c>
      <c r="J38" s="106">
        <f t="shared" si="2"/>
        <v>35348024</v>
      </c>
      <c r="K38" s="106">
        <f t="shared" si="2"/>
        <v>-9169066</v>
      </c>
      <c r="L38" s="106">
        <f t="shared" si="2"/>
        <v>-8782842</v>
      </c>
      <c r="M38" s="106">
        <f t="shared" si="2"/>
        <v>37531738</v>
      </c>
      <c r="N38" s="106">
        <f t="shared" si="2"/>
        <v>19579830</v>
      </c>
      <c r="O38" s="106">
        <f t="shared" si="2"/>
        <v>-9677777</v>
      </c>
      <c r="P38" s="106">
        <f t="shared" si="2"/>
        <v>-8656152</v>
      </c>
      <c r="Q38" s="106">
        <f t="shared" si="2"/>
        <v>-9647957</v>
      </c>
      <c r="R38" s="106">
        <f t="shared" si="2"/>
        <v>-27981886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26945968</v>
      </c>
      <c r="X38" s="106">
        <f>IF(F22=F36,0,X22-X36)</f>
        <v>53710070</v>
      </c>
      <c r="Y38" s="106">
        <f t="shared" si="2"/>
        <v>-26764102</v>
      </c>
      <c r="Z38" s="201">
        <f>+IF(X38&lt;&gt;0,+(Y38/X38)*100,0)</f>
        <v>-49.83069655280658</v>
      </c>
      <c r="AA38" s="199">
        <f>+AA22-AA36</f>
        <v>-28314500</v>
      </c>
    </row>
    <row r="39" spans="1:27" ht="12.75">
      <c r="A39" s="181" t="s">
        <v>46</v>
      </c>
      <c r="B39" s="185"/>
      <c r="C39" s="155">
        <v>62502607</v>
      </c>
      <c r="D39" s="155">
        <v>0</v>
      </c>
      <c r="E39" s="156">
        <v>52156000</v>
      </c>
      <c r="F39" s="60">
        <v>52156000</v>
      </c>
      <c r="G39" s="60">
        <v>21756000</v>
      </c>
      <c r="H39" s="60">
        <v>0</v>
      </c>
      <c r="I39" s="60">
        <v>0</v>
      </c>
      <c r="J39" s="60">
        <v>21756000</v>
      </c>
      <c r="K39" s="60">
        <v>0</v>
      </c>
      <c r="L39" s="60">
        <v>0</v>
      </c>
      <c r="M39" s="60">
        <v>7000000</v>
      </c>
      <c r="N39" s="60">
        <v>7000000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28756000</v>
      </c>
      <c r="X39" s="60">
        <v>52392000</v>
      </c>
      <c r="Y39" s="60">
        <v>-23636000</v>
      </c>
      <c r="Z39" s="140">
        <v>-45.11</v>
      </c>
      <c r="AA39" s="155">
        <v>52156000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12075891</v>
      </c>
      <c r="D42" s="206">
        <f>SUM(D38:D41)</f>
        <v>0</v>
      </c>
      <c r="E42" s="207">
        <f t="shared" si="3"/>
        <v>23841500</v>
      </c>
      <c r="F42" s="88">
        <f t="shared" si="3"/>
        <v>23841500</v>
      </c>
      <c r="G42" s="88">
        <f t="shared" si="3"/>
        <v>74669538</v>
      </c>
      <c r="H42" s="88">
        <f t="shared" si="3"/>
        <v>-7882325</v>
      </c>
      <c r="I42" s="88">
        <f t="shared" si="3"/>
        <v>-9683189</v>
      </c>
      <c r="J42" s="88">
        <f t="shared" si="3"/>
        <v>57104024</v>
      </c>
      <c r="K42" s="88">
        <f t="shared" si="3"/>
        <v>-9169066</v>
      </c>
      <c r="L42" s="88">
        <f t="shared" si="3"/>
        <v>-8782842</v>
      </c>
      <c r="M42" s="88">
        <f t="shared" si="3"/>
        <v>44531738</v>
      </c>
      <c r="N42" s="88">
        <f t="shared" si="3"/>
        <v>26579830</v>
      </c>
      <c r="O42" s="88">
        <f t="shared" si="3"/>
        <v>-9677777</v>
      </c>
      <c r="P42" s="88">
        <f t="shared" si="3"/>
        <v>-8656152</v>
      </c>
      <c r="Q42" s="88">
        <f t="shared" si="3"/>
        <v>-9647957</v>
      </c>
      <c r="R42" s="88">
        <f t="shared" si="3"/>
        <v>-27981886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55701968</v>
      </c>
      <c r="X42" s="88">
        <f t="shared" si="3"/>
        <v>106102070</v>
      </c>
      <c r="Y42" s="88">
        <f t="shared" si="3"/>
        <v>-50400102</v>
      </c>
      <c r="Z42" s="208">
        <f>+IF(X42&lt;&gt;0,+(Y42/X42)*100,0)</f>
        <v>-47.501525653552285</v>
      </c>
      <c r="AA42" s="206">
        <f>SUM(AA38:AA41)</f>
        <v>23841500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12075891</v>
      </c>
      <c r="D44" s="210">
        <f>+D42-D43</f>
        <v>0</v>
      </c>
      <c r="E44" s="211">
        <f t="shared" si="4"/>
        <v>23841500</v>
      </c>
      <c r="F44" s="77">
        <f t="shared" si="4"/>
        <v>23841500</v>
      </c>
      <c r="G44" s="77">
        <f t="shared" si="4"/>
        <v>74669538</v>
      </c>
      <c r="H44" s="77">
        <f t="shared" si="4"/>
        <v>-7882325</v>
      </c>
      <c r="I44" s="77">
        <f t="shared" si="4"/>
        <v>-9683189</v>
      </c>
      <c r="J44" s="77">
        <f t="shared" si="4"/>
        <v>57104024</v>
      </c>
      <c r="K44" s="77">
        <f t="shared" si="4"/>
        <v>-9169066</v>
      </c>
      <c r="L44" s="77">
        <f t="shared" si="4"/>
        <v>-8782842</v>
      </c>
      <c r="M44" s="77">
        <f t="shared" si="4"/>
        <v>44531738</v>
      </c>
      <c r="N44" s="77">
        <f t="shared" si="4"/>
        <v>26579830</v>
      </c>
      <c r="O44" s="77">
        <f t="shared" si="4"/>
        <v>-9677777</v>
      </c>
      <c r="P44" s="77">
        <f t="shared" si="4"/>
        <v>-8656152</v>
      </c>
      <c r="Q44" s="77">
        <f t="shared" si="4"/>
        <v>-9647957</v>
      </c>
      <c r="R44" s="77">
        <f t="shared" si="4"/>
        <v>-27981886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55701968</v>
      </c>
      <c r="X44" s="77">
        <f t="shared" si="4"/>
        <v>106102070</v>
      </c>
      <c r="Y44" s="77">
        <f t="shared" si="4"/>
        <v>-50400102</v>
      </c>
      <c r="Z44" s="212">
        <f>+IF(X44&lt;&gt;0,+(Y44/X44)*100,0)</f>
        <v>-47.501525653552285</v>
      </c>
      <c r="AA44" s="210">
        <f>+AA42-AA43</f>
        <v>23841500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12075891</v>
      </c>
      <c r="D46" s="206">
        <f>SUM(D44:D45)</f>
        <v>0</v>
      </c>
      <c r="E46" s="207">
        <f t="shared" si="5"/>
        <v>23841500</v>
      </c>
      <c r="F46" s="88">
        <f t="shared" si="5"/>
        <v>23841500</v>
      </c>
      <c r="G46" s="88">
        <f t="shared" si="5"/>
        <v>74669538</v>
      </c>
      <c r="H46" s="88">
        <f t="shared" si="5"/>
        <v>-7882325</v>
      </c>
      <c r="I46" s="88">
        <f t="shared" si="5"/>
        <v>-9683189</v>
      </c>
      <c r="J46" s="88">
        <f t="shared" si="5"/>
        <v>57104024</v>
      </c>
      <c r="K46" s="88">
        <f t="shared" si="5"/>
        <v>-9169066</v>
      </c>
      <c r="L46" s="88">
        <f t="shared" si="5"/>
        <v>-8782842</v>
      </c>
      <c r="M46" s="88">
        <f t="shared" si="5"/>
        <v>44531738</v>
      </c>
      <c r="N46" s="88">
        <f t="shared" si="5"/>
        <v>26579830</v>
      </c>
      <c r="O46" s="88">
        <f t="shared" si="5"/>
        <v>-9677777</v>
      </c>
      <c r="P46" s="88">
        <f t="shared" si="5"/>
        <v>-8656152</v>
      </c>
      <c r="Q46" s="88">
        <f t="shared" si="5"/>
        <v>-9647957</v>
      </c>
      <c r="R46" s="88">
        <f t="shared" si="5"/>
        <v>-27981886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55701968</v>
      </c>
      <c r="X46" s="88">
        <f t="shared" si="5"/>
        <v>106102070</v>
      </c>
      <c r="Y46" s="88">
        <f t="shared" si="5"/>
        <v>-50400102</v>
      </c>
      <c r="Z46" s="208">
        <f>+IF(X46&lt;&gt;0,+(Y46/X46)*100,0)</f>
        <v>-47.501525653552285</v>
      </c>
      <c r="AA46" s="206">
        <f>SUM(AA44:AA45)</f>
        <v>23841500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12075891</v>
      </c>
      <c r="D48" s="217">
        <f>SUM(D46:D47)</f>
        <v>0</v>
      </c>
      <c r="E48" s="218">
        <f t="shared" si="6"/>
        <v>23841500</v>
      </c>
      <c r="F48" s="219">
        <f t="shared" si="6"/>
        <v>23841500</v>
      </c>
      <c r="G48" s="219">
        <f t="shared" si="6"/>
        <v>74669538</v>
      </c>
      <c r="H48" s="220">
        <f t="shared" si="6"/>
        <v>-7882325</v>
      </c>
      <c r="I48" s="220">
        <f t="shared" si="6"/>
        <v>-9683189</v>
      </c>
      <c r="J48" s="220">
        <f t="shared" si="6"/>
        <v>57104024</v>
      </c>
      <c r="K48" s="220">
        <f t="shared" si="6"/>
        <v>-9169066</v>
      </c>
      <c r="L48" s="220">
        <f t="shared" si="6"/>
        <v>-8782842</v>
      </c>
      <c r="M48" s="219">
        <f t="shared" si="6"/>
        <v>44531738</v>
      </c>
      <c r="N48" s="219">
        <f t="shared" si="6"/>
        <v>26579830</v>
      </c>
      <c r="O48" s="220">
        <f t="shared" si="6"/>
        <v>-9677777</v>
      </c>
      <c r="P48" s="220">
        <f t="shared" si="6"/>
        <v>-8656152</v>
      </c>
      <c r="Q48" s="220">
        <f t="shared" si="6"/>
        <v>-9647957</v>
      </c>
      <c r="R48" s="220">
        <f t="shared" si="6"/>
        <v>-27981886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55701968</v>
      </c>
      <c r="X48" s="220">
        <f t="shared" si="6"/>
        <v>106102070</v>
      </c>
      <c r="Y48" s="220">
        <f t="shared" si="6"/>
        <v>-50400102</v>
      </c>
      <c r="Z48" s="221">
        <f>+IF(X48&lt;&gt;0,+(Y48/X48)*100,0)</f>
        <v>-47.501525653552285</v>
      </c>
      <c r="AA48" s="222">
        <f>SUM(AA46:AA47)</f>
        <v>23841500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61594120</v>
      </c>
      <c r="D5" s="153">
        <f>SUM(D6:D8)</f>
        <v>0</v>
      </c>
      <c r="E5" s="154">
        <f t="shared" si="0"/>
        <v>1050000</v>
      </c>
      <c r="F5" s="100">
        <f t="shared" si="0"/>
        <v>2438379</v>
      </c>
      <c r="G5" s="100">
        <f t="shared" si="0"/>
        <v>0</v>
      </c>
      <c r="H5" s="100">
        <f t="shared" si="0"/>
        <v>149796</v>
      </c>
      <c r="I5" s="100">
        <f t="shared" si="0"/>
        <v>0</v>
      </c>
      <c r="J5" s="100">
        <f t="shared" si="0"/>
        <v>149796</v>
      </c>
      <c r="K5" s="100">
        <f t="shared" si="0"/>
        <v>0</v>
      </c>
      <c r="L5" s="100">
        <f t="shared" si="0"/>
        <v>0</v>
      </c>
      <c r="M5" s="100">
        <f t="shared" si="0"/>
        <v>14365</v>
      </c>
      <c r="N5" s="100">
        <f t="shared" si="0"/>
        <v>14365</v>
      </c>
      <c r="O5" s="100">
        <f t="shared" si="0"/>
        <v>120006</v>
      </c>
      <c r="P5" s="100">
        <f t="shared" si="0"/>
        <v>55545</v>
      </c>
      <c r="Q5" s="100">
        <f t="shared" si="0"/>
        <v>44466</v>
      </c>
      <c r="R5" s="100">
        <f t="shared" si="0"/>
        <v>220017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384178</v>
      </c>
      <c r="X5" s="100">
        <f t="shared" si="0"/>
        <v>609277</v>
      </c>
      <c r="Y5" s="100">
        <f t="shared" si="0"/>
        <v>-225099</v>
      </c>
      <c r="Z5" s="137">
        <f>+IF(X5&lt;&gt;0,+(Y5/X5)*100,0)</f>
        <v>-36.945264633327696</v>
      </c>
      <c r="AA5" s="153">
        <f>SUM(AA6:AA8)</f>
        <v>2438379</v>
      </c>
    </row>
    <row r="6" spans="1:27" ht="12.75">
      <c r="A6" s="138" t="s">
        <v>75</v>
      </c>
      <c r="B6" s="136"/>
      <c r="C6" s="155">
        <v>60744152</v>
      </c>
      <c r="D6" s="155"/>
      <c r="E6" s="156">
        <v>100000</v>
      </c>
      <c r="F6" s="60">
        <v>316214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78277</v>
      </c>
      <c r="Y6" s="60">
        <v>-78277</v>
      </c>
      <c r="Z6" s="140">
        <v>-100</v>
      </c>
      <c r="AA6" s="62">
        <v>316214</v>
      </c>
    </row>
    <row r="7" spans="1:27" ht="12.75">
      <c r="A7" s="138" t="s">
        <v>76</v>
      </c>
      <c r="B7" s="136"/>
      <c r="C7" s="157"/>
      <c r="D7" s="157"/>
      <c r="E7" s="158">
        <v>950000</v>
      </c>
      <c r="F7" s="159">
        <v>295000</v>
      </c>
      <c r="G7" s="159"/>
      <c r="H7" s="159"/>
      <c r="I7" s="159"/>
      <c r="J7" s="159"/>
      <c r="K7" s="159"/>
      <c r="L7" s="159"/>
      <c r="M7" s="159"/>
      <c r="N7" s="159"/>
      <c r="O7" s="159"/>
      <c r="P7" s="159">
        <v>18897</v>
      </c>
      <c r="Q7" s="159">
        <v>25621</v>
      </c>
      <c r="R7" s="159">
        <v>44518</v>
      </c>
      <c r="S7" s="159"/>
      <c r="T7" s="159"/>
      <c r="U7" s="159"/>
      <c r="V7" s="159"/>
      <c r="W7" s="159">
        <v>44518</v>
      </c>
      <c r="X7" s="159">
        <v>531000</v>
      </c>
      <c r="Y7" s="159">
        <v>-486482</v>
      </c>
      <c r="Z7" s="141">
        <v>-91.62</v>
      </c>
      <c r="AA7" s="225">
        <v>295000</v>
      </c>
    </row>
    <row r="8" spans="1:27" ht="12.75">
      <c r="A8" s="138" t="s">
        <v>77</v>
      </c>
      <c r="B8" s="136"/>
      <c r="C8" s="155">
        <v>849968</v>
      </c>
      <c r="D8" s="155"/>
      <c r="E8" s="156"/>
      <c r="F8" s="60">
        <v>1827165</v>
      </c>
      <c r="G8" s="60"/>
      <c r="H8" s="60">
        <v>149796</v>
      </c>
      <c r="I8" s="60"/>
      <c r="J8" s="60">
        <v>149796</v>
      </c>
      <c r="K8" s="60"/>
      <c r="L8" s="60"/>
      <c r="M8" s="60">
        <v>14365</v>
      </c>
      <c r="N8" s="60">
        <v>14365</v>
      </c>
      <c r="O8" s="60">
        <v>120006</v>
      </c>
      <c r="P8" s="60">
        <v>36648</v>
      </c>
      <c r="Q8" s="60">
        <v>18845</v>
      </c>
      <c r="R8" s="60">
        <v>175499</v>
      </c>
      <c r="S8" s="60"/>
      <c r="T8" s="60"/>
      <c r="U8" s="60"/>
      <c r="V8" s="60"/>
      <c r="W8" s="60">
        <v>339660</v>
      </c>
      <c r="X8" s="60"/>
      <c r="Y8" s="60">
        <v>339660</v>
      </c>
      <c r="Z8" s="140"/>
      <c r="AA8" s="62">
        <v>1827165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5210500</v>
      </c>
      <c r="F9" s="100">
        <f t="shared" si="1"/>
        <v>8930468</v>
      </c>
      <c r="G9" s="100">
        <f t="shared" si="1"/>
        <v>805713</v>
      </c>
      <c r="H9" s="100">
        <f t="shared" si="1"/>
        <v>0</v>
      </c>
      <c r="I9" s="100">
        <f t="shared" si="1"/>
        <v>340754</v>
      </c>
      <c r="J9" s="100">
        <f t="shared" si="1"/>
        <v>1146467</v>
      </c>
      <c r="K9" s="100">
        <f t="shared" si="1"/>
        <v>340754</v>
      </c>
      <c r="L9" s="100">
        <f t="shared" si="1"/>
        <v>0</v>
      </c>
      <c r="M9" s="100">
        <f t="shared" si="1"/>
        <v>0</v>
      </c>
      <c r="N9" s="100">
        <f t="shared" si="1"/>
        <v>340754</v>
      </c>
      <c r="O9" s="100">
        <f t="shared" si="1"/>
        <v>23623</v>
      </c>
      <c r="P9" s="100">
        <f t="shared" si="1"/>
        <v>472909</v>
      </c>
      <c r="Q9" s="100">
        <f t="shared" si="1"/>
        <v>0</v>
      </c>
      <c r="R9" s="100">
        <f t="shared" si="1"/>
        <v>496532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1983753</v>
      </c>
      <c r="X9" s="100">
        <f t="shared" si="1"/>
        <v>4085757</v>
      </c>
      <c r="Y9" s="100">
        <f t="shared" si="1"/>
        <v>-2102004</v>
      </c>
      <c r="Z9" s="137">
        <f>+IF(X9&lt;&gt;0,+(Y9/X9)*100,0)</f>
        <v>-51.44711249347428</v>
      </c>
      <c r="AA9" s="102">
        <f>SUM(AA10:AA14)</f>
        <v>8930468</v>
      </c>
    </row>
    <row r="10" spans="1:27" ht="12.75">
      <c r="A10" s="138" t="s">
        <v>79</v>
      </c>
      <c r="B10" s="136"/>
      <c r="C10" s="155"/>
      <c r="D10" s="155"/>
      <c r="E10" s="156">
        <v>5210500</v>
      </c>
      <c r="F10" s="60">
        <v>8930468</v>
      </c>
      <c r="G10" s="60">
        <v>805713</v>
      </c>
      <c r="H10" s="60"/>
      <c r="I10" s="60">
        <v>340754</v>
      </c>
      <c r="J10" s="60">
        <v>1146467</v>
      </c>
      <c r="K10" s="60">
        <v>340754</v>
      </c>
      <c r="L10" s="60"/>
      <c r="M10" s="60"/>
      <c r="N10" s="60">
        <v>340754</v>
      </c>
      <c r="O10" s="60">
        <v>23623</v>
      </c>
      <c r="P10" s="60">
        <v>472909</v>
      </c>
      <c r="Q10" s="60"/>
      <c r="R10" s="60">
        <v>496532</v>
      </c>
      <c r="S10" s="60"/>
      <c r="T10" s="60"/>
      <c r="U10" s="60"/>
      <c r="V10" s="60"/>
      <c r="W10" s="60">
        <v>1983753</v>
      </c>
      <c r="X10" s="60">
        <v>4085757</v>
      </c>
      <c r="Y10" s="60">
        <v>-2102004</v>
      </c>
      <c r="Z10" s="140">
        <v>-51.45</v>
      </c>
      <c r="AA10" s="62">
        <v>8930468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47381000</v>
      </c>
      <c r="F15" s="100">
        <f t="shared" si="2"/>
        <v>82728083</v>
      </c>
      <c r="G15" s="100">
        <f t="shared" si="2"/>
        <v>807904</v>
      </c>
      <c r="H15" s="100">
        <f t="shared" si="2"/>
        <v>4926669</v>
      </c>
      <c r="I15" s="100">
        <f t="shared" si="2"/>
        <v>0</v>
      </c>
      <c r="J15" s="100">
        <f t="shared" si="2"/>
        <v>5734573</v>
      </c>
      <c r="K15" s="100">
        <f t="shared" si="2"/>
        <v>458166</v>
      </c>
      <c r="L15" s="100">
        <f t="shared" si="2"/>
        <v>3965568</v>
      </c>
      <c r="M15" s="100">
        <f t="shared" si="2"/>
        <v>9974122</v>
      </c>
      <c r="N15" s="100">
        <f t="shared" si="2"/>
        <v>14397856</v>
      </c>
      <c r="O15" s="100">
        <f t="shared" si="2"/>
        <v>282930</v>
      </c>
      <c r="P15" s="100">
        <f t="shared" si="2"/>
        <v>7453841</v>
      </c>
      <c r="Q15" s="100">
        <f t="shared" si="2"/>
        <v>7514146</v>
      </c>
      <c r="R15" s="100">
        <f t="shared" si="2"/>
        <v>15250917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35383346</v>
      </c>
      <c r="X15" s="100">
        <f t="shared" si="2"/>
        <v>34887845</v>
      </c>
      <c r="Y15" s="100">
        <f t="shared" si="2"/>
        <v>495501</v>
      </c>
      <c r="Z15" s="137">
        <f>+IF(X15&lt;&gt;0,+(Y15/X15)*100,0)</f>
        <v>1.4202682911483928</v>
      </c>
      <c r="AA15" s="102">
        <f>SUM(AA16:AA18)</f>
        <v>82728083</v>
      </c>
    </row>
    <row r="16" spans="1:27" ht="12.75">
      <c r="A16" s="138" t="s">
        <v>85</v>
      </c>
      <c r="B16" s="136"/>
      <c r="C16" s="155"/>
      <c r="D16" s="155"/>
      <c r="E16" s="156">
        <v>6100000</v>
      </c>
      <c r="F16" s="60">
        <v>9765081</v>
      </c>
      <c r="G16" s="60">
        <v>281154</v>
      </c>
      <c r="H16" s="60">
        <v>1186998</v>
      </c>
      <c r="I16" s="60"/>
      <c r="J16" s="60">
        <v>1468152</v>
      </c>
      <c r="K16" s="60"/>
      <c r="L16" s="60"/>
      <c r="M16" s="60">
        <v>73836</v>
      </c>
      <c r="N16" s="60">
        <v>73836</v>
      </c>
      <c r="O16" s="60"/>
      <c r="P16" s="60">
        <v>149906</v>
      </c>
      <c r="Q16" s="60">
        <v>736490</v>
      </c>
      <c r="R16" s="60">
        <v>886396</v>
      </c>
      <c r="S16" s="60"/>
      <c r="T16" s="60"/>
      <c r="U16" s="60"/>
      <c r="V16" s="60"/>
      <c r="W16" s="60">
        <v>2428384</v>
      </c>
      <c r="X16" s="60"/>
      <c r="Y16" s="60">
        <v>2428384</v>
      </c>
      <c r="Z16" s="140"/>
      <c r="AA16" s="62">
        <v>9765081</v>
      </c>
    </row>
    <row r="17" spans="1:27" ht="12.75">
      <c r="A17" s="138" t="s">
        <v>86</v>
      </c>
      <c r="B17" s="136"/>
      <c r="C17" s="155"/>
      <c r="D17" s="155"/>
      <c r="E17" s="156">
        <v>41281000</v>
      </c>
      <c r="F17" s="60">
        <v>72963002</v>
      </c>
      <c r="G17" s="60">
        <v>526750</v>
      </c>
      <c r="H17" s="60">
        <v>3739671</v>
      </c>
      <c r="I17" s="60"/>
      <c r="J17" s="60">
        <v>4266421</v>
      </c>
      <c r="K17" s="60">
        <v>458166</v>
      </c>
      <c r="L17" s="60">
        <v>3965568</v>
      </c>
      <c r="M17" s="60">
        <v>9900286</v>
      </c>
      <c r="N17" s="60">
        <v>14324020</v>
      </c>
      <c r="O17" s="60">
        <v>282930</v>
      </c>
      <c r="P17" s="60">
        <v>7303935</v>
      </c>
      <c r="Q17" s="60">
        <v>6777656</v>
      </c>
      <c r="R17" s="60">
        <v>14364521</v>
      </c>
      <c r="S17" s="60"/>
      <c r="T17" s="60"/>
      <c r="U17" s="60"/>
      <c r="V17" s="60"/>
      <c r="W17" s="60">
        <v>32954962</v>
      </c>
      <c r="X17" s="60">
        <v>34887845</v>
      </c>
      <c r="Y17" s="60">
        <v>-1932883</v>
      </c>
      <c r="Z17" s="140">
        <v>-5.54</v>
      </c>
      <c r="AA17" s="62">
        <v>72963002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13000000</v>
      </c>
      <c r="F19" s="100">
        <f t="shared" si="3"/>
        <v>13000000</v>
      </c>
      <c r="G19" s="100">
        <f t="shared" si="3"/>
        <v>260681</v>
      </c>
      <c r="H19" s="100">
        <f t="shared" si="3"/>
        <v>0</v>
      </c>
      <c r="I19" s="100">
        <f t="shared" si="3"/>
        <v>0</v>
      </c>
      <c r="J19" s="100">
        <f t="shared" si="3"/>
        <v>260681</v>
      </c>
      <c r="K19" s="100">
        <f t="shared" si="3"/>
        <v>0</v>
      </c>
      <c r="L19" s="100">
        <f t="shared" si="3"/>
        <v>0</v>
      </c>
      <c r="M19" s="100">
        <f t="shared" si="3"/>
        <v>1014577</v>
      </c>
      <c r="N19" s="100">
        <f t="shared" si="3"/>
        <v>1014577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1275258</v>
      </c>
      <c r="X19" s="100">
        <f t="shared" si="3"/>
        <v>8155338</v>
      </c>
      <c r="Y19" s="100">
        <f t="shared" si="3"/>
        <v>-6880080</v>
      </c>
      <c r="Z19" s="137">
        <f>+IF(X19&lt;&gt;0,+(Y19/X19)*100,0)</f>
        <v>-84.36290439464311</v>
      </c>
      <c r="AA19" s="102">
        <f>SUM(AA20:AA23)</f>
        <v>13000000</v>
      </c>
    </row>
    <row r="20" spans="1:27" ht="12.75">
      <c r="A20" s="138" t="s">
        <v>89</v>
      </c>
      <c r="B20" s="136"/>
      <c r="C20" s="155"/>
      <c r="D20" s="155"/>
      <c r="E20" s="156">
        <v>13000000</v>
      </c>
      <c r="F20" s="60">
        <v>13000000</v>
      </c>
      <c r="G20" s="60">
        <v>260681</v>
      </c>
      <c r="H20" s="60"/>
      <c r="I20" s="60"/>
      <c r="J20" s="60">
        <v>260681</v>
      </c>
      <c r="K20" s="60"/>
      <c r="L20" s="60"/>
      <c r="M20" s="60">
        <v>1014577</v>
      </c>
      <c r="N20" s="60">
        <v>1014577</v>
      </c>
      <c r="O20" s="60"/>
      <c r="P20" s="60"/>
      <c r="Q20" s="60"/>
      <c r="R20" s="60"/>
      <c r="S20" s="60"/>
      <c r="T20" s="60"/>
      <c r="U20" s="60"/>
      <c r="V20" s="60"/>
      <c r="W20" s="60">
        <v>1275258</v>
      </c>
      <c r="X20" s="60">
        <v>8155338</v>
      </c>
      <c r="Y20" s="60">
        <v>-6880080</v>
      </c>
      <c r="Z20" s="140">
        <v>-84.36</v>
      </c>
      <c r="AA20" s="62">
        <v>13000000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61594120</v>
      </c>
      <c r="D25" s="217">
        <f>+D5+D9+D15+D19+D24</f>
        <v>0</v>
      </c>
      <c r="E25" s="230">
        <f t="shared" si="4"/>
        <v>66641500</v>
      </c>
      <c r="F25" s="219">
        <f t="shared" si="4"/>
        <v>107096930</v>
      </c>
      <c r="G25" s="219">
        <f t="shared" si="4"/>
        <v>1874298</v>
      </c>
      <c r="H25" s="219">
        <f t="shared" si="4"/>
        <v>5076465</v>
      </c>
      <c r="I25" s="219">
        <f t="shared" si="4"/>
        <v>340754</v>
      </c>
      <c r="J25" s="219">
        <f t="shared" si="4"/>
        <v>7291517</v>
      </c>
      <c r="K25" s="219">
        <f t="shared" si="4"/>
        <v>798920</v>
      </c>
      <c r="L25" s="219">
        <f t="shared" si="4"/>
        <v>3965568</v>
      </c>
      <c r="M25" s="219">
        <f t="shared" si="4"/>
        <v>11003064</v>
      </c>
      <c r="N25" s="219">
        <f t="shared" si="4"/>
        <v>15767552</v>
      </c>
      <c r="O25" s="219">
        <f t="shared" si="4"/>
        <v>426559</v>
      </c>
      <c r="P25" s="219">
        <f t="shared" si="4"/>
        <v>7982295</v>
      </c>
      <c r="Q25" s="219">
        <f t="shared" si="4"/>
        <v>7558612</v>
      </c>
      <c r="R25" s="219">
        <f t="shared" si="4"/>
        <v>15967466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39026535</v>
      </c>
      <c r="X25" s="219">
        <f t="shared" si="4"/>
        <v>47738217</v>
      </c>
      <c r="Y25" s="219">
        <f t="shared" si="4"/>
        <v>-8711682</v>
      </c>
      <c r="Z25" s="231">
        <f>+IF(X25&lt;&gt;0,+(Y25/X25)*100,0)</f>
        <v>-18.24886337920832</v>
      </c>
      <c r="AA25" s="232">
        <f>+AA5+AA9+AA15+AA19+AA24</f>
        <v>107096930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33700724</v>
      </c>
      <c r="D28" s="155"/>
      <c r="E28" s="156">
        <v>52156000</v>
      </c>
      <c r="F28" s="60">
        <v>66084393</v>
      </c>
      <c r="G28" s="60">
        <v>517424</v>
      </c>
      <c r="H28" s="60">
        <v>3739671</v>
      </c>
      <c r="I28" s="60"/>
      <c r="J28" s="60">
        <v>4257095</v>
      </c>
      <c r="K28" s="60">
        <v>458166</v>
      </c>
      <c r="L28" s="60">
        <v>3950022</v>
      </c>
      <c r="M28" s="60">
        <v>10707272</v>
      </c>
      <c r="N28" s="60">
        <v>15115460</v>
      </c>
      <c r="O28" s="60">
        <v>274740</v>
      </c>
      <c r="P28" s="60">
        <v>6460903</v>
      </c>
      <c r="Q28" s="60">
        <v>6186380</v>
      </c>
      <c r="R28" s="60">
        <v>12922023</v>
      </c>
      <c r="S28" s="60"/>
      <c r="T28" s="60"/>
      <c r="U28" s="60"/>
      <c r="V28" s="60"/>
      <c r="W28" s="60">
        <v>32294578</v>
      </c>
      <c r="X28" s="60">
        <v>39116997</v>
      </c>
      <c r="Y28" s="60">
        <v>-6822419</v>
      </c>
      <c r="Z28" s="140">
        <v>-17.44</v>
      </c>
      <c r="AA28" s="155">
        <v>66084393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33700724</v>
      </c>
      <c r="D32" s="210">
        <f>SUM(D28:D31)</f>
        <v>0</v>
      </c>
      <c r="E32" s="211">
        <f t="shared" si="5"/>
        <v>52156000</v>
      </c>
      <c r="F32" s="77">
        <f t="shared" si="5"/>
        <v>66084393</v>
      </c>
      <c r="G32" s="77">
        <f t="shared" si="5"/>
        <v>517424</v>
      </c>
      <c r="H32" s="77">
        <f t="shared" si="5"/>
        <v>3739671</v>
      </c>
      <c r="I32" s="77">
        <f t="shared" si="5"/>
        <v>0</v>
      </c>
      <c r="J32" s="77">
        <f t="shared" si="5"/>
        <v>4257095</v>
      </c>
      <c r="K32" s="77">
        <f t="shared" si="5"/>
        <v>458166</v>
      </c>
      <c r="L32" s="77">
        <f t="shared" si="5"/>
        <v>3950022</v>
      </c>
      <c r="M32" s="77">
        <f t="shared" si="5"/>
        <v>10707272</v>
      </c>
      <c r="N32" s="77">
        <f t="shared" si="5"/>
        <v>15115460</v>
      </c>
      <c r="O32" s="77">
        <f t="shared" si="5"/>
        <v>274740</v>
      </c>
      <c r="P32" s="77">
        <f t="shared" si="5"/>
        <v>6460903</v>
      </c>
      <c r="Q32" s="77">
        <f t="shared" si="5"/>
        <v>6186380</v>
      </c>
      <c r="R32" s="77">
        <f t="shared" si="5"/>
        <v>12922023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32294578</v>
      </c>
      <c r="X32" s="77">
        <f t="shared" si="5"/>
        <v>39116997</v>
      </c>
      <c r="Y32" s="77">
        <f t="shared" si="5"/>
        <v>-6822419</v>
      </c>
      <c r="Z32" s="212">
        <f>+IF(X32&lt;&gt;0,+(Y32/X32)*100,0)</f>
        <v>-17.44106021226527</v>
      </c>
      <c r="AA32" s="79">
        <f>SUM(AA28:AA31)</f>
        <v>66084393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27893396</v>
      </c>
      <c r="D35" s="155"/>
      <c r="E35" s="156">
        <v>14485500</v>
      </c>
      <c r="F35" s="60">
        <v>41012535</v>
      </c>
      <c r="G35" s="60">
        <v>1356874</v>
      </c>
      <c r="H35" s="60">
        <v>1336794</v>
      </c>
      <c r="I35" s="60">
        <v>340754</v>
      </c>
      <c r="J35" s="60">
        <v>3034422</v>
      </c>
      <c r="K35" s="60">
        <v>340754</v>
      </c>
      <c r="L35" s="60">
        <v>15546</v>
      </c>
      <c r="M35" s="60">
        <v>295792</v>
      </c>
      <c r="N35" s="60">
        <v>652092</v>
      </c>
      <c r="O35" s="60">
        <v>151819</v>
      </c>
      <c r="P35" s="60">
        <v>1521393</v>
      </c>
      <c r="Q35" s="60">
        <v>1372232</v>
      </c>
      <c r="R35" s="60">
        <v>3045444</v>
      </c>
      <c r="S35" s="60"/>
      <c r="T35" s="60"/>
      <c r="U35" s="60"/>
      <c r="V35" s="60"/>
      <c r="W35" s="60">
        <v>6731958</v>
      </c>
      <c r="X35" s="60">
        <v>11834250</v>
      </c>
      <c r="Y35" s="60">
        <v>-5102292</v>
      </c>
      <c r="Z35" s="140">
        <v>-43.11</v>
      </c>
      <c r="AA35" s="62">
        <v>41012535</v>
      </c>
    </row>
    <row r="36" spans="1:27" ht="12.75">
      <c r="A36" s="238" t="s">
        <v>139</v>
      </c>
      <c r="B36" s="149"/>
      <c r="C36" s="222">
        <f aca="true" t="shared" si="6" ref="C36:Y36">SUM(C32:C35)</f>
        <v>61594120</v>
      </c>
      <c r="D36" s="222">
        <f>SUM(D32:D35)</f>
        <v>0</v>
      </c>
      <c r="E36" s="218">
        <f t="shared" si="6"/>
        <v>66641500</v>
      </c>
      <c r="F36" s="220">
        <f t="shared" si="6"/>
        <v>107096928</v>
      </c>
      <c r="G36" s="220">
        <f t="shared" si="6"/>
        <v>1874298</v>
      </c>
      <c r="H36" s="220">
        <f t="shared" si="6"/>
        <v>5076465</v>
      </c>
      <c r="I36" s="220">
        <f t="shared" si="6"/>
        <v>340754</v>
      </c>
      <c r="J36" s="220">
        <f t="shared" si="6"/>
        <v>7291517</v>
      </c>
      <c r="K36" s="220">
        <f t="shared" si="6"/>
        <v>798920</v>
      </c>
      <c r="L36" s="220">
        <f t="shared" si="6"/>
        <v>3965568</v>
      </c>
      <c r="M36" s="220">
        <f t="shared" si="6"/>
        <v>11003064</v>
      </c>
      <c r="N36" s="220">
        <f t="shared" si="6"/>
        <v>15767552</v>
      </c>
      <c r="O36" s="220">
        <f t="shared" si="6"/>
        <v>426559</v>
      </c>
      <c r="P36" s="220">
        <f t="shared" si="6"/>
        <v>7982296</v>
      </c>
      <c r="Q36" s="220">
        <f t="shared" si="6"/>
        <v>7558612</v>
      </c>
      <c r="R36" s="220">
        <f t="shared" si="6"/>
        <v>15967467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39026536</v>
      </c>
      <c r="X36" s="220">
        <f t="shared" si="6"/>
        <v>50951247</v>
      </c>
      <c r="Y36" s="220">
        <f t="shared" si="6"/>
        <v>-11924711</v>
      </c>
      <c r="Z36" s="221">
        <f>+IF(X36&lt;&gt;0,+(Y36/X36)*100,0)</f>
        <v>-23.404159274060554</v>
      </c>
      <c r="AA36" s="239">
        <f>SUM(AA32:AA35)</f>
        <v>107096928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1138</v>
      </c>
      <c r="D6" s="155"/>
      <c r="E6" s="59">
        <v>1507225</v>
      </c>
      <c r="F6" s="60">
        <v>1507225</v>
      </c>
      <c r="G6" s="60">
        <v>270</v>
      </c>
      <c r="H6" s="60">
        <v>270</v>
      </c>
      <c r="I6" s="60">
        <v>270</v>
      </c>
      <c r="J6" s="60">
        <v>270</v>
      </c>
      <c r="K6" s="60">
        <v>270</v>
      </c>
      <c r="L6" s="60">
        <v>270</v>
      </c>
      <c r="M6" s="60">
        <v>270</v>
      </c>
      <c r="N6" s="60">
        <v>270</v>
      </c>
      <c r="O6" s="60">
        <v>2731</v>
      </c>
      <c r="P6" s="60">
        <v>2731</v>
      </c>
      <c r="Q6" s="60">
        <v>2731</v>
      </c>
      <c r="R6" s="60">
        <v>2731</v>
      </c>
      <c r="S6" s="60"/>
      <c r="T6" s="60"/>
      <c r="U6" s="60"/>
      <c r="V6" s="60"/>
      <c r="W6" s="60">
        <v>2731</v>
      </c>
      <c r="X6" s="60">
        <v>1130419</v>
      </c>
      <c r="Y6" s="60">
        <v>-1127688</v>
      </c>
      <c r="Z6" s="140">
        <v>-99.76</v>
      </c>
      <c r="AA6" s="62">
        <v>1507225</v>
      </c>
    </row>
    <row r="7" spans="1:27" ht="12.75">
      <c r="A7" s="249" t="s">
        <v>144</v>
      </c>
      <c r="B7" s="182"/>
      <c r="C7" s="155">
        <v>87397279</v>
      </c>
      <c r="D7" s="155"/>
      <c r="E7" s="59">
        <v>14980349</v>
      </c>
      <c r="F7" s="60">
        <v>14980349</v>
      </c>
      <c r="G7" s="60">
        <v>111943012</v>
      </c>
      <c r="H7" s="60">
        <v>7214325</v>
      </c>
      <c r="I7" s="60">
        <v>108972924</v>
      </c>
      <c r="J7" s="60">
        <v>108972924</v>
      </c>
      <c r="K7" s="60">
        <v>109741379</v>
      </c>
      <c r="L7" s="60">
        <v>122038083</v>
      </c>
      <c r="M7" s="60">
        <v>122038083</v>
      </c>
      <c r="N7" s="60">
        <v>122038083</v>
      </c>
      <c r="O7" s="60">
        <v>121506888</v>
      </c>
      <c r="P7" s="60">
        <v>121506888</v>
      </c>
      <c r="Q7" s="60">
        <v>118376551</v>
      </c>
      <c r="R7" s="60">
        <v>118376551</v>
      </c>
      <c r="S7" s="60"/>
      <c r="T7" s="60"/>
      <c r="U7" s="60"/>
      <c r="V7" s="60"/>
      <c r="W7" s="60">
        <v>118376551</v>
      </c>
      <c r="X7" s="60">
        <v>11235262</v>
      </c>
      <c r="Y7" s="60">
        <v>107141289</v>
      </c>
      <c r="Z7" s="140">
        <v>953.62</v>
      </c>
      <c r="AA7" s="62">
        <v>14980349</v>
      </c>
    </row>
    <row r="8" spans="1:27" ht="12.75">
      <c r="A8" s="249" t="s">
        <v>145</v>
      </c>
      <c r="B8" s="182"/>
      <c r="C8" s="155">
        <v>4807947</v>
      </c>
      <c r="D8" s="155"/>
      <c r="E8" s="59">
        <v>2897051</v>
      </c>
      <c r="F8" s="60">
        <v>897051</v>
      </c>
      <c r="G8" s="60">
        <v>8184131</v>
      </c>
      <c r="H8" s="60">
        <v>8184131</v>
      </c>
      <c r="I8" s="60">
        <v>12112546</v>
      </c>
      <c r="J8" s="60">
        <v>12112546</v>
      </c>
      <c r="K8" s="60">
        <v>12947918</v>
      </c>
      <c r="L8" s="60">
        <v>6362817</v>
      </c>
      <c r="M8" s="60">
        <v>6362817</v>
      </c>
      <c r="N8" s="60">
        <v>6362817</v>
      </c>
      <c r="O8" s="60">
        <v>10448069</v>
      </c>
      <c r="P8" s="60">
        <v>10448069</v>
      </c>
      <c r="Q8" s="60">
        <v>10448069</v>
      </c>
      <c r="R8" s="60">
        <v>10448069</v>
      </c>
      <c r="S8" s="60"/>
      <c r="T8" s="60"/>
      <c r="U8" s="60"/>
      <c r="V8" s="60"/>
      <c r="W8" s="60">
        <v>10448069</v>
      </c>
      <c r="X8" s="60">
        <v>672788</v>
      </c>
      <c r="Y8" s="60">
        <v>9775281</v>
      </c>
      <c r="Z8" s="140">
        <v>1452.95</v>
      </c>
      <c r="AA8" s="62">
        <v>897051</v>
      </c>
    </row>
    <row r="9" spans="1:27" ht="12.75">
      <c r="A9" s="249" t="s">
        <v>146</v>
      </c>
      <c r="B9" s="182"/>
      <c r="C9" s="155">
        <v>2366338</v>
      </c>
      <c r="D9" s="155"/>
      <c r="E9" s="59"/>
      <c r="F9" s="60"/>
      <c r="G9" s="60">
        <v>792808</v>
      </c>
      <c r="H9" s="60">
        <v>792808</v>
      </c>
      <c r="I9" s="60">
        <v>1716161</v>
      </c>
      <c r="J9" s="60">
        <v>1716161</v>
      </c>
      <c r="K9" s="60">
        <v>1764383</v>
      </c>
      <c r="L9" s="60">
        <v>1764383</v>
      </c>
      <c r="M9" s="60">
        <v>1764383</v>
      </c>
      <c r="N9" s="60">
        <v>1764383</v>
      </c>
      <c r="O9" s="60">
        <v>2730090</v>
      </c>
      <c r="P9" s="60">
        <v>2730090</v>
      </c>
      <c r="Q9" s="60">
        <v>2730090</v>
      </c>
      <c r="R9" s="60">
        <v>2730090</v>
      </c>
      <c r="S9" s="60"/>
      <c r="T9" s="60"/>
      <c r="U9" s="60"/>
      <c r="V9" s="60"/>
      <c r="W9" s="60">
        <v>2730090</v>
      </c>
      <c r="X9" s="60"/>
      <c r="Y9" s="60">
        <v>2730090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94572702</v>
      </c>
      <c r="D12" s="168">
        <f>SUM(D6:D11)</f>
        <v>0</v>
      </c>
      <c r="E12" s="72">
        <f t="shared" si="0"/>
        <v>19384625</v>
      </c>
      <c r="F12" s="73">
        <f t="shared" si="0"/>
        <v>17384625</v>
      </c>
      <c r="G12" s="73">
        <f t="shared" si="0"/>
        <v>120920221</v>
      </c>
      <c r="H12" s="73">
        <f t="shared" si="0"/>
        <v>16191534</v>
      </c>
      <c r="I12" s="73">
        <f t="shared" si="0"/>
        <v>122801901</v>
      </c>
      <c r="J12" s="73">
        <f t="shared" si="0"/>
        <v>122801901</v>
      </c>
      <c r="K12" s="73">
        <f t="shared" si="0"/>
        <v>124453950</v>
      </c>
      <c r="L12" s="73">
        <f t="shared" si="0"/>
        <v>130165553</v>
      </c>
      <c r="M12" s="73">
        <f t="shared" si="0"/>
        <v>130165553</v>
      </c>
      <c r="N12" s="73">
        <f t="shared" si="0"/>
        <v>130165553</v>
      </c>
      <c r="O12" s="73">
        <f t="shared" si="0"/>
        <v>134687778</v>
      </c>
      <c r="P12" s="73">
        <f t="shared" si="0"/>
        <v>134687778</v>
      </c>
      <c r="Q12" s="73">
        <f t="shared" si="0"/>
        <v>131557441</v>
      </c>
      <c r="R12" s="73">
        <f t="shared" si="0"/>
        <v>131557441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131557441</v>
      </c>
      <c r="X12" s="73">
        <f t="shared" si="0"/>
        <v>13038469</v>
      </c>
      <c r="Y12" s="73">
        <f t="shared" si="0"/>
        <v>118518972</v>
      </c>
      <c r="Z12" s="170">
        <f>+IF(X12&lt;&gt;0,+(Y12/X12)*100,0)</f>
        <v>908.994545295157</v>
      </c>
      <c r="AA12" s="74">
        <f>SUM(AA6:AA11)</f>
        <v>17384625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4212515</v>
      </c>
      <c r="D17" s="155"/>
      <c r="E17" s="59">
        <v>4013300</v>
      </c>
      <c r="F17" s="60">
        <v>4013300</v>
      </c>
      <c r="G17" s="60">
        <v>4230451</v>
      </c>
      <c r="H17" s="60">
        <v>4767743</v>
      </c>
      <c r="I17" s="60">
        <v>4767743</v>
      </c>
      <c r="J17" s="60">
        <v>4767743</v>
      </c>
      <c r="K17" s="60">
        <v>4767743</v>
      </c>
      <c r="L17" s="60">
        <v>4767743</v>
      </c>
      <c r="M17" s="60">
        <v>4767743</v>
      </c>
      <c r="N17" s="60">
        <v>4767743</v>
      </c>
      <c r="O17" s="60">
        <v>4767743</v>
      </c>
      <c r="P17" s="60">
        <v>4767743</v>
      </c>
      <c r="Q17" s="60">
        <v>4767743</v>
      </c>
      <c r="R17" s="60">
        <v>4767743</v>
      </c>
      <c r="S17" s="60"/>
      <c r="T17" s="60"/>
      <c r="U17" s="60"/>
      <c r="V17" s="60"/>
      <c r="W17" s="60">
        <v>4767743</v>
      </c>
      <c r="X17" s="60">
        <v>3009975</v>
      </c>
      <c r="Y17" s="60">
        <v>1757768</v>
      </c>
      <c r="Z17" s="140">
        <v>58.4</v>
      </c>
      <c r="AA17" s="62">
        <v>4013300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379846955</v>
      </c>
      <c r="D19" s="155"/>
      <c r="E19" s="59">
        <v>416278724</v>
      </c>
      <c r="F19" s="60">
        <v>416278724</v>
      </c>
      <c r="G19" s="60">
        <v>388668098</v>
      </c>
      <c r="H19" s="60">
        <v>381707874</v>
      </c>
      <c r="I19" s="60">
        <v>381707874</v>
      </c>
      <c r="J19" s="60">
        <v>381707874</v>
      </c>
      <c r="K19" s="60">
        <v>381707874</v>
      </c>
      <c r="L19" s="60">
        <v>381707874</v>
      </c>
      <c r="M19" s="60">
        <v>381707874</v>
      </c>
      <c r="N19" s="60">
        <v>381707874</v>
      </c>
      <c r="O19" s="60">
        <v>381707874</v>
      </c>
      <c r="P19" s="60">
        <v>381707874</v>
      </c>
      <c r="Q19" s="60">
        <v>381707874</v>
      </c>
      <c r="R19" s="60">
        <v>381707874</v>
      </c>
      <c r="S19" s="60"/>
      <c r="T19" s="60"/>
      <c r="U19" s="60"/>
      <c r="V19" s="60"/>
      <c r="W19" s="60">
        <v>381707874</v>
      </c>
      <c r="X19" s="60">
        <v>312209043</v>
      </c>
      <c r="Y19" s="60">
        <v>69498831</v>
      </c>
      <c r="Z19" s="140">
        <v>22.26</v>
      </c>
      <c r="AA19" s="62">
        <v>416278724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>
        <v>109532926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1037818</v>
      </c>
      <c r="D22" s="155"/>
      <c r="E22" s="59">
        <v>1451329</v>
      </c>
      <c r="F22" s="60">
        <v>1451329</v>
      </c>
      <c r="G22" s="60">
        <v>1037818</v>
      </c>
      <c r="H22" s="60">
        <v>1396311</v>
      </c>
      <c r="I22" s="60">
        <v>1037818</v>
      </c>
      <c r="J22" s="60">
        <v>1037818</v>
      </c>
      <c r="K22" s="60">
        <v>1037818</v>
      </c>
      <c r="L22" s="60">
        <v>1037818</v>
      </c>
      <c r="M22" s="60">
        <v>1037818</v>
      </c>
      <c r="N22" s="60">
        <v>1037818</v>
      </c>
      <c r="O22" s="60">
        <v>1037818</v>
      </c>
      <c r="P22" s="60">
        <v>1037818</v>
      </c>
      <c r="Q22" s="60">
        <v>1037818</v>
      </c>
      <c r="R22" s="60">
        <v>1037818</v>
      </c>
      <c r="S22" s="60"/>
      <c r="T22" s="60"/>
      <c r="U22" s="60"/>
      <c r="V22" s="60"/>
      <c r="W22" s="60">
        <v>1037818</v>
      </c>
      <c r="X22" s="60">
        <v>1088497</v>
      </c>
      <c r="Y22" s="60">
        <v>-50679</v>
      </c>
      <c r="Z22" s="140">
        <v>-4.66</v>
      </c>
      <c r="AA22" s="62">
        <v>1451329</v>
      </c>
    </row>
    <row r="23" spans="1:27" ht="12.75">
      <c r="A23" s="249" t="s">
        <v>158</v>
      </c>
      <c r="B23" s="182"/>
      <c r="C23" s="155">
        <v>6960224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392057512</v>
      </c>
      <c r="D24" s="168">
        <f>SUM(D15:D23)</f>
        <v>0</v>
      </c>
      <c r="E24" s="76">
        <f t="shared" si="1"/>
        <v>421743353</v>
      </c>
      <c r="F24" s="77">
        <f t="shared" si="1"/>
        <v>421743353</v>
      </c>
      <c r="G24" s="77">
        <f t="shared" si="1"/>
        <v>393936367</v>
      </c>
      <c r="H24" s="77">
        <f t="shared" si="1"/>
        <v>497404854</v>
      </c>
      <c r="I24" s="77">
        <f t="shared" si="1"/>
        <v>387513435</v>
      </c>
      <c r="J24" s="77">
        <f t="shared" si="1"/>
        <v>387513435</v>
      </c>
      <c r="K24" s="77">
        <f t="shared" si="1"/>
        <v>387513435</v>
      </c>
      <c r="L24" s="77">
        <f t="shared" si="1"/>
        <v>387513435</v>
      </c>
      <c r="M24" s="77">
        <f t="shared" si="1"/>
        <v>387513435</v>
      </c>
      <c r="N24" s="77">
        <f t="shared" si="1"/>
        <v>387513435</v>
      </c>
      <c r="O24" s="77">
        <f t="shared" si="1"/>
        <v>387513435</v>
      </c>
      <c r="P24" s="77">
        <f t="shared" si="1"/>
        <v>387513435</v>
      </c>
      <c r="Q24" s="77">
        <f t="shared" si="1"/>
        <v>387513435</v>
      </c>
      <c r="R24" s="77">
        <f t="shared" si="1"/>
        <v>387513435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387513435</v>
      </c>
      <c r="X24" s="77">
        <f t="shared" si="1"/>
        <v>316307515</v>
      </c>
      <c r="Y24" s="77">
        <f t="shared" si="1"/>
        <v>71205920</v>
      </c>
      <c r="Z24" s="212">
        <f>+IF(X24&lt;&gt;0,+(Y24/X24)*100,0)</f>
        <v>22.511611840774634</v>
      </c>
      <c r="AA24" s="79">
        <f>SUM(AA15:AA23)</f>
        <v>421743353</v>
      </c>
    </row>
    <row r="25" spans="1:27" ht="12.75">
      <c r="A25" s="250" t="s">
        <v>159</v>
      </c>
      <c r="B25" s="251"/>
      <c r="C25" s="168">
        <f aca="true" t="shared" si="2" ref="C25:Y25">+C12+C24</f>
        <v>486630214</v>
      </c>
      <c r="D25" s="168">
        <f>+D12+D24</f>
        <v>0</v>
      </c>
      <c r="E25" s="72">
        <f t="shared" si="2"/>
        <v>441127978</v>
      </c>
      <c r="F25" s="73">
        <f t="shared" si="2"/>
        <v>439127978</v>
      </c>
      <c r="G25" s="73">
        <f t="shared" si="2"/>
        <v>514856588</v>
      </c>
      <c r="H25" s="73">
        <f t="shared" si="2"/>
        <v>513596388</v>
      </c>
      <c r="I25" s="73">
        <f t="shared" si="2"/>
        <v>510315336</v>
      </c>
      <c r="J25" s="73">
        <f t="shared" si="2"/>
        <v>510315336</v>
      </c>
      <c r="K25" s="73">
        <f t="shared" si="2"/>
        <v>511967385</v>
      </c>
      <c r="L25" s="73">
        <f t="shared" si="2"/>
        <v>517678988</v>
      </c>
      <c r="M25" s="73">
        <f t="shared" si="2"/>
        <v>517678988</v>
      </c>
      <c r="N25" s="73">
        <f t="shared" si="2"/>
        <v>517678988</v>
      </c>
      <c r="O25" s="73">
        <f t="shared" si="2"/>
        <v>522201213</v>
      </c>
      <c r="P25" s="73">
        <f t="shared" si="2"/>
        <v>522201213</v>
      </c>
      <c r="Q25" s="73">
        <f t="shared" si="2"/>
        <v>519070876</v>
      </c>
      <c r="R25" s="73">
        <f t="shared" si="2"/>
        <v>519070876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519070876</v>
      </c>
      <c r="X25" s="73">
        <f t="shared" si="2"/>
        <v>329345984</v>
      </c>
      <c r="Y25" s="73">
        <f t="shared" si="2"/>
        <v>189724892</v>
      </c>
      <c r="Z25" s="170">
        <f>+IF(X25&lt;&gt;0,+(Y25/X25)*100,0)</f>
        <v>57.606560036268725</v>
      </c>
      <c r="AA25" s="74">
        <f>+AA12+AA24</f>
        <v>439127978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35218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101634</v>
      </c>
      <c r="H31" s="60">
        <v>103218</v>
      </c>
      <c r="I31" s="60">
        <v>103218</v>
      </c>
      <c r="J31" s="60">
        <v>103218</v>
      </c>
      <c r="K31" s="60">
        <v>103218</v>
      </c>
      <c r="L31" s="60">
        <v>103218</v>
      </c>
      <c r="M31" s="60">
        <v>103218</v>
      </c>
      <c r="N31" s="60">
        <v>103218</v>
      </c>
      <c r="O31" s="60">
        <v>101996</v>
      </c>
      <c r="P31" s="60">
        <v>101996</v>
      </c>
      <c r="Q31" s="60">
        <v>101996</v>
      </c>
      <c r="R31" s="60">
        <v>101996</v>
      </c>
      <c r="S31" s="60"/>
      <c r="T31" s="60"/>
      <c r="U31" s="60"/>
      <c r="V31" s="60"/>
      <c r="W31" s="60">
        <v>101996</v>
      </c>
      <c r="X31" s="60"/>
      <c r="Y31" s="60">
        <v>101996</v>
      </c>
      <c r="Z31" s="140"/>
      <c r="AA31" s="62"/>
    </row>
    <row r="32" spans="1:27" ht="12.75">
      <c r="A32" s="249" t="s">
        <v>164</v>
      </c>
      <c r="B32" s="182"/>
      <c r="C32" s="155">
        <v>28541401</v>
      </c>
      <c r="D32" s="155"/>
      <c r="E32" s="59"/>
      <c r="F32" s="60"/>
      <c r="G32" s="60">
        <v>44356742</v>
      </c>
      <c r="H32" s="60">
        <v>43094958</v>
      </c>
      <c r="I32" s="60">
        <v>39813906</v>
      </c>
      <c r="J32" s="60">
        <v>39813906</v>
      </c>
      <c r="K32" s="60">
        <v>41465955</v>
      </c>
      <c r="L32" s="60">
        <v>47177558</v>
      </c>
      <c r="M32" s="60">
        <v>47177558</v>
      </c>
      <c r="N32" s="60">
        <v>47177558</v>
      </c>
      <c r="O32" s="60">
        <v>51701005</v>
      </c>
      <c r="P32" s="60">
        <v>51701005</v>
      </c>
      <c r="Q32" s="60">
        <v>48570668</v>
      </c>
      <c r="R32" s="60">
        <v>48570668</v>
      </c>
      <c r="S32" s="60"/>
      <c r="T32" s="60"/>
      <c r="U32" s="60"/>
      <c r="V32" s="60"/>
      <c r="W32" s="60">
        <v>48570668</v>
      </c>
      <c r="X32" s="60"/>
      <c r="Y32" s="60">
        <v>48570668</v>
      </c>
      <c r="Z32" s="140"/>
      <c r="AA32" s="62"/>
    </row>
    <row r="33" spans="1:27" ht="12.75">
      <c r="A33" s="249" t="s">
        <v>165</v>
      </c>
      <c r="B33" s="182"/>
      <c r="C33" s="155">
        <v>21863002</v>
      </c>
      <c r="D33" s="155"/>
      <c r="E33" s="59">
        <v>2800000</v>
      </c>
      <c r="F33" s="60">
        <v>2000000</v>
      </c>
      <c r="G33" s="60">
        <v>32328764</v>
      </c>
      <c r="H33" s="60">
        <v>32328764</v>
      </c>
      <c r="I33" s="60">
        <v>32328764</v>
      </c>
      <c r="J33" s="60">
        <v>32328764</v>
      </c>
      <c r="K33" s="60">
        <v>32328764</v>
      </c>
      <c r="L33" s="60">
        <v>32328764</v>
      </c>
      <c r="M33" s="60">
        <v>32328764</v>
      </c>
      <c r="N33" s="60">
        <v>32328764</v>
      </c>
      <c r="O33" s="60">
        <v>32328764</v>
      </c>
      <c r="P33" s="60">
        <v>32328764</v>
      </c>
      <c r="Q33" s="60">
        <v>32328764</v>
      </c>
      <c r="R33" s="60">
        <v>32328764</v>
      </c>
      <c r="S33" s="60"/>
      <c r="T33" s="60"/>
      <c r="U33" s="60"/>
      <c r="V33" s="60"/>
      <c r="W33" s="60">
        <v>32328764</v>
      </c>
      <c r="X33" s="60">
        <v>1500000</v>
      </c>
      <c r="Y33" s="60">
        <v>30828764</v>
      </c>
      <c r="Z33" s="140">
        <v>2055.25</v>
      </c>
      <c r="AA33" s="62">
        <v>2000000</v>
      </c>
    </row>
    <row r="34" spans="1:27" ht="12.75">
      <c r="A34" s="250" t="s">
        <v>58</v>
      </c>
      <c r="B34" s="251"/>
      <c r="C34" s="168">
        <f aca="true" t="shared" si="3" ref="C34:Y34">SUM(C29:C33)</f>
        <v>50439621</v>
      </c>
      <c r="D34" s="168">
        <f>SUM(D29:D33)</f>
        <v>0</v>
      </c>
      <c r="E34" s="72">
        <f t="shared" si="3"/>
        <v>2800000</v>
      </c>
      <c r="F34" s="73">
        <f t="shared" si="3"/>
        <v>2000000</v>
      </c>
      <c r="G34" s="73">
        <f t="shared" si="3"/>
        <v>76787140</v>
      </c>
      <c r="H34" s="73">
        <f t="shared" si="3"/>
        <v>75526940</v>
      </c>
      <c r="I34" s="73">
        <f t="shared" si="3"/>
        <v>72245888</v>
      </c>
      <c r="J34" s="73">
        <f t="shared" si="3"/>
        <v>72245888</v>
      </c>
      <c r="K34" s="73">
        <f t="shared" si="3"/>
        <v>73897937</v>
      </c>
      <c r="L34" s="73">
        <f t="shared" si="3"/>
        <v>79609540</v>
      </c>
      <c r="M34" s="73">
        <f t="shared" si="3"/>
        <v>79609540</v>
      </c>
      <c r="N34" s="73">
        <f t="shared" si="3"/>
        <v>79609540</v>
      </c>
      <c r="O34" s="73">
        <f t="shared" si="3"/>
        <v>84131765</v>
      </c>
      <c r="P34" s="73">
        <f t="shared" si="3"/>
        <v>84131765</v>
      </c>
      <c r="Q34" s="73">
        <f t="shared" si="3"/>
        <v>81001428</v>
      </c>
      <c r="R34" s="73">
        <f t="shared" si="3"/>
        <v>81001428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81001428</v>
      </c>
      <c r="X34" s="73">
        <f t="shared" si="3"/>
        <v>1500000</v>
      </c>
      <c r="Y34" s="73">
        <f t="shared" si="3"/>
        <v>79501428</v>
      </c>
      <c r="Z34" s="170">
        <f>+IF(X34&lt;&gt;0,+(Y34/X34)*100,0)</f>
        <v>5300.0952</v>
      </c>
      <c r="AA34" s="74">
        <f>SUM(AA29:AA33)</f>
        <v>2000000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50439621</v>
      </c>
      <c r="D40" s="168">
        <f>+D34+D39</f>
        <v>0</v>
      </c>
      <c r="E40" s="72">
        <f t="shared" si="5"/>
        <v>2800000</v>
      </c>
      <c r="F40" s="73">
        <f t="shared" si="5"/>
        <v>2000000</v>
      </c>
      <c r="G40" s="73">
        <f t="shared" si="5"/>
        <v>76787140</v>
      </c>
      <c r="H40" s="73">
        <f t="shared" si="5"/>
        <v>75526940</v>
      </c>
      <c r="I40" s="73">
        <f t="shared" si="5"/>
        <v>72245888</v>
      </c>
      <c r="J40" s="73">
        <f t="shared" si="5"/>
        <v>72245888</v>
      </c>
      <c r="K40" s="73">
        <f t="shared" si="5"/>
        <v>73897937</v>
      </c>
      <c r="L40" s="73">
        <f t="shared" si="5"/>
        <v>79609540</v>
      </c>
      <c r="M40" s="73">
        <f t="shared" si="5"/>
        <v>79609540</v>
      </c>
      <c r="N40" s="73">
        <f t="shared" si="5"/>
        <v>79609540</v>
      </c>
      <c r="O40" s="73">
        <f t="shared" si="5"/>
        <v>84131765</v>
      </c>
      <c r="P40" s="73">
        <f t="shared" si="5"/>
        <v>84131765</v>
      </c>
      <c r="Q40" s="73">
        <f t="shared" si="5"/>
        <v>81001428</v>
      </c>
      <c r="R40" s="73">
        <f t="shared" si="5"/>
        <v>81001428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81001428</v>
      </c>
      <c r="X40" s="73">
        <f t="shared" si="5"/>
        <v>1500000</v>
      </c>
      <c r="Y40" s="73">
        <f t="shared" si="5"/>
        <v>79501428</v>
      </c>
      <c r="Z40" s="170">
        <f>+IF(X40&lt;&gt;0,+(Y40/X40)*100,0)</f>
        <v>5300.0952</v>
      </c>
      <c r="AA40" s="74">
        <f>+AA34+AA39</f>
        <v>2000000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436190593</v>
      </c>
      <c r="D42" s="257">
        <f>+D25-D40</f>
        <v>0</v>
      </c>
      <c r="E42" s="258">
        <f t="shared" si="6"/>
        <v>438327978</v>
      </c>
      <c r="F42" s="259">
        <f t="shared" si="6"/>
        <v>437127978</v>
      </c>
      <c r="G42" s="259">
        <f t="shared" si="6"/>
        <v>438069448</v>
      </c>
      <c r="H42" s="259">
        <f t="shared" si="6"/>
        <v>438069448</v>
      </c>
      <c r="I42" s="259">
        <f t="shared" si="6"/>
        <v>438069448</v>
      </c>
      <c r="J42" s="259">
        <f t="shared" si="6"/>
        <v>438069448</v>
      </c>
      <c r="K42" s="259">
        <f t="shared" si="6"/>
        <v>438069448</v>
      </c>
      <c r="L42" s="259">
        <f t="shared" si="6"/>
        <v>438069448</v>
      </c>
      <c r="M42" s="259">
        <f t="shared" si="6"/>
        <v>438069448</v>
      </c>
      <c r="N42" s="259">
        <f t="shared" si="6"/>
        <v>438069448</v>
      </c>
      <c r="O42" s="259">
        <f t="shared" si="6"/>
        <v>438069448</v>
      </c>
      <c r="P42" s="259">
        <f t="shared" si="6"/>
        <v>438069448</v>
      </c>
      <c r="Q42" s="259">
        <f t="shared" si="6"/>
        <v>438069448</v>
      </c>
      <c r="R42" s="259">
        <f t="shared" si="6"/>
        <v>438069448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438069448</v>
      </c>
      <c r="X42" s="259">
        <f t="shared" si="6"/>
        <v>327845984</v>
      </c>
      <c r="Y42" s="259">
        <f t="shared" si="6"/>
        <v>110223464</v>
      </c>
      <c r="Z42" s="260">
        <f>+IF(X42&lt;&gt;0,+(Y42/X42)*100,0)</f>
        <v>33.620501509635695</v>
      </c>
      <c r="AA42" s="261">
        <f>+AA25-AA40</f>
        <v>437127978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436190593</v>
      </c>
      <c r="D45" s="155"/>
      <c r="E45" s="59">
        <v>438327978</v>
      </c>
      <c r="F45" s="60">
        <v>437127978</v>
      </c>
      <c r="G45" s="60">
        <v>438069448</v>
      </c>
      <c r="H45" s="60">
        <v>438069448</v>
      </c>
      <c r="I45" s="60">
        <v>438069448</v>
      </c>
      <c r="J45" s="60">
        <v>438069448</v>
      </c>
      <c r="K45" s="60">
        <v>438069448</v>
      </c>
      <c r="L45" s="60">
        <v>438069448</v>
      </c>
      <c r="M45" s="60">
        <v>438069448</v>
      </c>
      <c r="N45" s="60">
        <v>438069448</v>
      </c>
      <c r="O45" s="60">
        <v>438069448</v>
      </c>
      <c r="P45" s="60">
        <v>438069448</v>
      </c>
      <c r="Q45" s="60">
        <v>438069448</v>
      </c>
      <c r="R45" s="60">
        <v>438069448</v>
      </c>
      <c r="S45" s="60"/>
      <c r="T45" s="60"/>
      <c r="U45" s="60"/>
      <c r="V45" s="60"/>
      <c r="W45" s="60">
        <v>438069448</v>
      </c>
      <c r="X45" s="60">
        <v>327845984</v>
      </c>
      <c r="Y45" s="60">
        <v>110223464</v>
      </c>
      <c r="Z45" s="139">
        <v>33.62</v>
      </c>
      <c r="AA45" s="62">
        <v>437127978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436190593</v>
      </c>
      <c r="D48" s="217">
        <f>SUM(D45:D47)</f>
        <v>0</v>
      </c>
      <c r="E48" s="264">
        <f t="shared" si="7"/>
        <v>438327978</v>
      </c>
      <c r="F48" s="219">
        <f t="shared" si="7"/>
        <v>437127978</v>
      </c>
      <c r="G48" s="219">
        <f t="shared" si="7"/>
        <v>438069448</v>
      </c>
      <c r="H48" s="219">
        <f t="shared" si="7"/>
        <v>438069448</v>
      </c>
      <c r="I48" s="219">
        <f t="shared" si="7"/>
        <v>438069448</v>
      </c>
      <c r="J48" s="219">
        <f t="shared" si="7"/>
        <v>438069448</v>
      </c>
      <c r="K48" s="219">
        <f t="shared" si="7"/>
        <v>438069448</v>
      </c>
      <c r="L48" s="219">
        <f t="shared" si="7"/>
        <v>438069448</v>
      </c>
      <c r="M48" s="219">
        <f t="shared" si="7"/>
        <v>438069448</v>
      </c>
      <c r="N48" s="219">
        <f t="shared" si="7"/>
        <v>438069448</v>
      </c>
      <c r="O48" s="219">
        <f t="shared" si="7"/>
        <v>438069448</v>
      </c>
      <c r="P48" s="219">
        <f t="shared" si="7"/>
        <v>438069448</v>
      </c>
      <c r="Q48" s="219">
        <f t="shared" si="7"/>
        <v>438069448</v>
      </c>
      <c r="R48" s="219">
        <f t="shared" si="7"/>
        <v>438069448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438069448</v>
      </c>
      <c r="X48" s="219">
        <f t="shared" si="7"/>
        <v>327845984</v>
      </c>
      <c r="Y48" s="219">
        <f t="shared" si="7"/>
        <v>110223464</v>
      </c>
      <c r="Z48" s="265">
        <f>+IF(X48&lt;&gt;0,+(Y48/X48)*100,0)</f>
        <v>33.620501509635695</v>
      </c>
      <c r="AA48" s="232">
        <f>SUM(AA45:AA47)</f>
        <v>437127978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34784386</v>
      </c>
      <c r="D6" s="155"/>
      <c r="E6" s="59">
        <v>3858564</v>
      </c>
      <c r="F6" s="60">
        <v>2477213</v>
      </c>
      <c r="G6" s="60">
        <v>89436</v>
      </c>
      <c r="H6" s="60">
        <v>370392</v>
      </c>
      <c r="I6" s="60">
        <v>888125</v>
      </c>
      <c r="J6" s="60">
        <v>1347953</v>
      </c>
      <c r="K6" s="60">
        <v>488763</v>
      </c>
      <c r="L6" s="60">
        <v>335029</v>
      </c>
      <c r="M6" s="60">
        <v>49164</v>
      </c>
      <c r="N6" s="60">
        <v>872956</v>
      </c>
      <c r="O6" s="60">
        <v>83591</v>
      </c>
      <c r="P6" s="60">
        <v>172713</v>
      </c>
      <c r="Q6" s="60">
        <v>146068</v>
      </c>
      <c r="R6" s="60">
        <v>402372</v>
      </c>
      <c r="S6" s="60"/>
      <c r="T6" s="60"/>
      <c r="U6" s="60"/>
      <c r="V6" s="60"/>
      <c r="W6" s="60">
        <v>2623281</v>
      </c>
      <c r="X6" s="60">
        <v>2477213</v>
      </c>
      <c r="Y6" s="60">
        <v>146068</v>
      </c>
      <c r="Z6" s="140">
        <v>5.9</v>
      </c>
      <c r="AA6" s="62">
        <v>2477213</v>
      </c>
    </row>
    <row r="7" spans="1:27" ht="12.75">
      <c r="A7" s="249" t="s">
        <v>32</v>
      </c>
      <c r="B7" s="182"/>
      <c r="C7" s="155"/>
      <c r="D7" s="155"/>
      <c r="E7" s="59">
        <v>1038492</v>
      </c>
      <c r="F7" s="60">
        <v>1000000</v>
      </c>
      <c r="G7" s="60">
        <v>55122</v>
      </c>
      <c r="H7" s="60">
        <v>55449</v>
      </c>
      <c r="I7" s="60">
        <v>80677</v>
      </c>
      <c r="J7" s="60">
        <v>191248</v>
      </c>
      <c r="K7" s="60">
        <v>82249</v>
      </c>
      <c r="L7" s="60">
        <v>67669</v>
      </c>
      <c r="M7" s="60">
        <v>52379</v>
      </c>
      <c r="N7" s="60">
        <v>202297</v>
      </c>
      <c r="O7" s="60">
        <v>71296</v>
      </c>
      <c r="P7" s="60">
        <v>96532</v>
      </c>
      <c r="Q7" s="60">
        <v>86320</v>
      </c>
      <c r="R7" s="60">
        <v>254148</v>
      </c>
      <c r="S7" s="60"/>
      <c r="T7" s="60"/>
      <c r="U7" s="60"/>
      <c r="V7" s="60"/>
      <c r="W7" s="60">
        <v>647693</v>
      </c>
      <c r="X7" s="60">
        <v>682809</v>
      </c>
      <c r="Y7" s="60">
        <v>-35116</v>
      </c>
      <c r="Z7" s="140">
        <v>-5.14</v>
      </c>
      <c r="AA7" s="62">
        <v>1000000</v>
      </c>
    </row>
    <row r="8" spans="1:27" ht="12.75">
      <c r="A8" s="249" t="s">
        <v>178</v>
      </c>
      <c r="B8" s="182"/>
      <c r="C8" s="155"/>
      <c r="D8" s="155"/>
      <c r="E8" s="59">
        <v>13201064</v>
      </c>
      <c r="F8" s="60">
        <v>42255000</v>
      </c>
      <c r="G8" s="60">
        <v>3139055</v>
      </c>
      <c r="H8" s="60">
        <v>2448368</v>
      </c>
      <c r="I8" s="60">
        <v>998109</v>
      </c>
      <c r="J8" s="60">
        <v>6585532</v>
      </c>
      <c r="K8" s="60">
        <v>998537</v>
      </c>
      <c r="L8" s="60">
        <v>1413140</v>
      </c>
      <c r="M8" s="60">
        <v>2210106</v>
      </c>
      <c r="N8" s="60">
        <v>4621783</v>
      </c>
      <c r="O8" s="60">
        <v>1463831</v>
      </c>
      <c r="P8" s="60">
        <v>1894146</v>
      </c>
      <c r="Q8" s="60">
        <v>930676</v>
      </c>
      <c r="R8" s="60">
        <v>4288653</v>
      </c>
      <c r="S8" s="60"/>
      <c r="T8" s="60"/>
      <c r="U8" s="60"/>
      <c r="V8" s="60"/>
      <c r="W8" s="60">
        <v>15495968</v>
      </c>
      <c r="X8" s="60">
        <v>17447999</v>
      </c>
      <c r="Y8" s="60">
        <v>-1952031</v>
      </c>
      <c r="Z8" s="140">
        <v>-11.19</v>
      </c>
      <c r="AA8" s="62">
        <v>42255000</v>
      </c>
    </row>
    <row r="9" spans="1:27" ht="12.75">
      <c r="A9" s="249" t="s">
        <v>179</v>
      </c>
      <c r="B9" s="182"/>
      <c r="C9" s="155">
        <v>195502886</v>
      </c>
      <c r="D9" s="155"/>
      <c r="E9" s="59">
        <v>137849000</v>
      </c>
      <c r="F9" s="60">
        <v>139046123</v>
      </c>
      <c r="G9" s="60">
        <v>57579000</v>
      </c>
      <c r="H9" s="60">
        <v>348000</v>
      </c>
      <c r="I9" s="60"/>
      <c r="J9" s="60">
        <v>57927000</v>
      </c>
      <c r="K9" s="60"/>
      <c r="L9" s="60"/>
      <c r="M9" s="60">
        <v>45327000</v>
      </c>
      <c r="N9" s="60">
        <v>45327000</v>
      </c>
      <c r="O9" s="60"/>
      <c r="P9" s="60">
        <v>418000</v>
      </c>
      <c r="Q9" s="60">
        <v>35527000</v>
      </c>
      <c r="R9" s="60">
        <v>35945000</v>
      </c>
      <c r="S9" s="60"/>
      <c r="T9" s="60"/>
      <c r="U9" s="60"/>
      <c r="V9" s="60"/>
      <c r="W9" s="60">
        <v>139199000</v>
      </c>
      <c r="X9" s="60">
        <v>139046123</v>
      </c>
      <c r="Y9" s="60">
        <v>152877</v>
      </c>
      <c r="Z9" s="140">
        <v>0.11</v>
      </c>
      <c r="AA9" s="62">
        <v>139046123</v>
      </c>
    </row>
    <row r="10" spans="1:27" ht="12.75">
      <c r="A10" s="249" t="s">
        <v>180</v>
      </c>
      <c r="B10" s="182"/>
      <c r="C10" s="155"/>
      <c r="D10" s="155"/>
      <c r="E10" s="59">
        <v>52156000</v>
      </c>
      <c r="F10" s="60">
        <v>28235000</v>
      </c>
      <c r="G10" s="60">
        <v>21756000</v>
      </c>
      <c r="H10" s="60"/>
      <c r="I10" s="60"/>
      <c r="J10" s="60">
        <v>21756000</v>
      </c>
      <c r="K10" s="60"/>
      <c r="L10" s="60"/>
      <c r="M10" s="60">
        <v>7000000</v>
      </c>
      <c r="N10" s="60">
        <v>7000000</v>
      </c>
      <c r="O10" s="60"/>
      <c r="P10" s="60"/>
      <c r="Q10" s="60">
        <v>12900000</v>
      </c>
      <c r="R10" s="60">
        <v>12900000</v>
      </c>
      <c r="S10" s="60"/>
      <c r="T10" s="60"/>
      <c r="U10" s="60"/>
      <c r="V10" s="60"/>
      <c r="W10" s="60">
        <v>41656000</v>
      </c>
      <c r="X10" s="60">
        <v>28235000</v>
      </c>
      <c r="Y10" s="60">
        <v>13421000</v>
      </c>
      <c r="Z10" s="140">
        <v>47.53</v>
      </c>
      <c r="AA10" s="62">
        <v>28235000</v>
      </c>
    </row>
    <row r="11" spans="1:27" ht="12.75">
      <c r="A11" s="249" t="s">
        <v>181</v>
      </c>
      <c r="B11" s="182"/>
      <c r="C11" s="155">
        <v>5930460</v>
      </c>
      <c r="D11" s="155"/>
      <c r="E11" s="59">
        <v>8500000</v>
      </c>
      <c r="F11" s="60">
        <v>3500000</v>
      </c>
      <c r="G11" s="60">
        <v>599313</v>
      </c>
      <c r="H11" s="60">
        <v>702477</v>
      </c>
      <c r="I11" s="60">
        <v>593631</v>
      </c>
      <c r="J11" s="60">
        <v>1895421</v>
      </c>
      <c r="K11" s="60">
        <v>8050</v>
      </c>
      <c r="L11" s="60">
        <v>535243</v>
      </c>
      <c r="M11" s="60">
        <v>605624</v>
      </c>
      <c r="N11" s="60">
        <v>1148917</v>
      </c>
      <c r="O11" s="60">
        <v>621689</v>
      </c>
      <c r="P11" s="60">
        <v>551586</v>
      </c>
      <c r="Q11" s="60">
        <v>503270</v>
      </c>
      <c r="R11" s="60">
        <v>1676545</v>
      </c>
      <c r="S11" s="60"/>
      <c r="T11" s="60"/>
      <c r="U11" s="60"/>
      <c r="V11" s="60"/>
      <c r="W11" s="60">
        <v>4720883</v>
      </c>
      <c r="X11" s="60">
        <v>3190068</v>
      </c>
      <c r="Y11" s="60">
        <v>1530815</v>
      </c>
      <c r="Z11" s="140">
        <v>47.99</v>
      </c>
      <c r="AA11" s="62">
        <v>3500000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-169111831</v>
      </c>
      <c r="D14" s="155"/>
      <c r="E14" s="59">
        <v>-149961800</v>
      </c>
      <c r="F14" s="60">
        <v>-147884611</v>
      </c>
      <c r="G14" s="60">
        <v>-8548315</v>
      </c>
      <c r="H14" s="60">
        <v>-11466682</v>
      </c>
      <c r="I14" s="60">
        <v>-11395626</v>
      </c>
      <c r="J14" s="60">
        <v>-31410623</v>
      </c>
      <c r="K14" s="60">
        <v>-10251489</v>
      </c>
      <c r="L14" s="60">
        <v>-10816635</v>
      </c>
      <c r="M14" s="60">
        <v>-10177010</v>
      </c>
      <c r="N14" s="60">
        <v>-31245134</v>
      </c>
      <c r="O14" s="60">
        <v>-11629439</v>
      </c>
      <c r="P14" s="60">
        <v>-12202788</v>
      </c>
      <c r="Q14" s="60">
        <v>-12626814</v>
      </c>
      <c r="R14" s="60">
        <v>-36459041</v>
      </c>
      <c r="S14" s="60"/>
      <c r="T14" s="60"/>
      <c r="U14" s="60"/>
      <c r="V14" s="60"/>
      <c r="W14" s="60">
        <v>-99114798</v>
      </c>
      <c r="X14" s="60">
        <v>-107650648</v>
      </c>
      <c r="Y14" s="60">
        <v>8535850</v>
      </c>
      <c r="Z14" s="140">
        <v>-7.93</v>
      </c>
      <c r="AA14" s="62">
        <v>-147884611</v>
      </c>
    </row>
    <row r="15" spans="1:27" ht="12.75">
      <c r="A15" s="249" t="s">
        <v>40</v>
      </c>
      <c r="B15" s="182"/>
      <c r="C15" s="155">
        <v>-39506</v>
      </c>
      <c r="D15" s="155"/>
      <c r="E15" s="59"/>
      <c r="F15" s="60"/>
      <c r="G15" s="60">
        <v>-76</v>
      </c>
      <c r="H15" s="60"/>
      <c r="I15" s="60"/>
      <c r="J15" s="60">
        <v>-76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-76</v>
      </c>
      <c r="X15" s="60"/>
      <c r="Y15" s="60">
        <v>-76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>
        <v>-3000000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-1640178</v>
      </c>
      <c r="Y16" s="60">
        <v>1640178</v>
      </c>
      <c r="Z16" s="140">
        <v>-100</v>
      </c>
      <c r="AA16" s="62">
        <v>-3000000</v>
      </c>
    </row>
    <row r="17" spans="1:27" ht="12.75">
      <c r="A17" s="250" t="s">
        <v>185</v>
      </c>
      <c r="B17" s="251"/>
      <c r="C17" s="168">
        <f aca="true" t="shared" si="0" ref="C17:Y17">SUM(C6:C16)</f>
        <v>67066395</v>
      </c>
      <c r="D17" s="168">
        <f t="shared" si="0"/>
        <v>0</v>
      </c>
      <c r="E17" s="72">
        <f t="shared" si="0"/>
        <v>66641320</v>
      </c>
      <c r="F17" s="73">
        <f t="shared" si="0"/>
        <v>65628725</v>
      </c>
      <c r="G17" s="73">
        <f t="shared" si="0"/>
        <v>74669535</v>
      </c>
      <c r="H17" s="73">
        <f t="shared" si="0"/>
        <v>-7541996</v>
      </c>
      <c r="I17" s="73">
        <f t="shared" si="0"/>
        <v>-8835084</v>
      </c>
      <c r="J17" s="73">
        <f t="shared" si="0"/>
        <v>58292455</v>
      </c>
      <c r="K17" s="73">
        <f t="shared" si="0"/>
        <v>-8673890</v>
      </c>
      <c r="L17" s="73">
        <f t="shared" si="0"/>
        <v>-8465554</v>
      </c>
      <c r="M17" s="73">
        <f t="shared" si="0"/>
        <v>45067263</v>
      </c>
      <c r="N17" s="73">
        <f t="shared" si="0"/>
        <v>27927819</v>
      </c>
      <c r="O17" s="73">
        <f t="shared" si="0"/>
        <v>-9389032</v>
      </c>
      <c r="P17" s="73">
        <f t="shared" si="0"/>
        <v>-9069811</v>
      </c>
      <c r="Q17" s="73">
        <f t="shared" si="0"/>
        <v>37466520</v>
      </c>
      <c r="R17" s="73">
        <f t="shared" si="0"/>
        <v>19007677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105227951</v>
      </c>
      <c r="X17" s="73">
        <f t="shared" si="0"/>
        <v>81788386</v>
      </c>
      <c r="Y17" s="73">
        <f t="shared" si="0"/>
        <v>23439565</v>
      </c>
      <c r="Z17" s="170">
        <f>+IF(X17&lt;&gt;0,+(Y17/X17)*100,0)</f>
        <v>28.658793927049743</v>
      </c>
      <c r="AA17" s="74">
        <f>SUM(AA6:AA16)</f>
        <v>65628725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790184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-59367323</v>
      </c>
      <c r="D26" s="155"/>
      <c r="E26" s="59">
        <v>-66641500</v>
      </c>
      <c r="F26" s="60">
        <v>-94290842</v>
      </c>
      <c r="G26" s="60">
        <v>-1874298</v>
      </c>
      <c r="H26" s="60">
        <v>-5076465</v>
      </c>
      <c r="I26" s="60">
        <v>-2222112</v>
      </c>
      <c r="J26" s="60">
        <v>-9172875</v>
      </c>
      <c r="K26" s="60">
        <v>-340754</v>
      </c>
      <c r="L26" s="60">
        <v>-3965568</v>
      </c>
      <c r="M26" s="60">
        <v>-11003064</v>
      </c>
      <c r="N26" s="60">
        <v>-15309386</v>
      </c>
      <c r="O26" s="60">
        <v>-426559</v>
      </c>
      <c r="P26" s="60">
        <v>-7982296</v>
      </c>
      <c r="Q26" s="60">
        <v>-7558612</v>
      </c>
      <c r="R26" s="60">
        <v>-15967467</v>
      </c>
      <c r="S26" s="60"/>
      <c r="T26" s="60"/>
      <c r="U26" s="60"/>
      <c r="V26" s="60"/>
      <c r="W26" s="60">
        <v>-40449728</v>
      </c>
      <c r="X26" s="60">
        <v>-78456188</v>
      </c>
      <c r="Y26" s="60">
        <v>38006460</v>
      </c>
      <c r="Z26" s="140">
        <v>-48.44</v>
      </c>
      <c r="AA26" s="62">
        <v>-94290842</v>
      </c>
    </row>
    <row r="27" spans="1:27" ht="12.75">
      <c r="A27" s="250" t="s">
        <v>192</v>
      </c>
      <c r="B27" s="251"/>
      <c r="C27" s="168">
        <f aca="true" t="shared" si="1" ref="C27:Y27">SUM(C21:C26)</f>
        <v>-58577139</v>
      </c>
      <c r="D27" s="168">
        <f>SUM(D21:D26)</f>
        <v>0</v>
      </c>
      <c r="E27" s="72">
        <f t="shared" si="1"/>
        <v>-66641500</v>
      </c>
      <c r="F27" s="73">
        <f t="shared" si="1"/>
        <v>-94290842</v>
      </c>
      <c r="G27" s="73">
        <f t="shared" si="1"/>
        <v>-1874298</v>
      </c>
      <c r="H27" s="73">
        <f t="shared" si="1"/>
        <v>-5076465</v>
      </c>
      <c r="I27" s="73">
        <f t="shared" si="1"/>
        <v>-2222112</v>
      </c>
      <c r="J27" s="73">
        <f t="shared" si="1"/>
        <v>-9172875</v>
      </c>
      <c r="K27" s="73">
        <f t="shared" si="1"/>
        <v>-340754</v>
      </c>
      <c r="L27" s="73">
        <f t="shared" si="1"/>
        <v>-3965568</v>
      </c>
      <c r="M27" s="73">
        <f t="shared" si="1"/>
        <v>-11003064</v>
      </c>
      <c r="N27" s="73">
        <f t="shared" si="1"/>
        <v>-15309386</v>
      </c>
      <c r="O27" s="73">
        <f t="shared" si="1"/>
        <v>-426559</v>
      </c>
      <c r="P27" s="73">
        <f t="shared" si="1"/>
        <v>-7982296</v>
      </c>
      <c r="Q27" s="73">
        <f t="shared" si="1"/>
        <v>-7558612</v>
      </c>
      <c r="R27" s="73">
        <f t="shared" si="1"/>
        <v>-15967467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-40449728</v>
      </c>
      <c r="X27" s="73">
        <f t="shared" si="1"/>
        <v>-78456188</v>
      </c>
      <c r="Y27" s="73">
        <f t="shared" si="1"/>
        <v>38006460</v>
      </c>
      <c r="Z27" s="170">
        <f>+IF(X27&lt;&gt;0,+(Y27/X27)*100,0)</f>
        <v>-48.44290930882342</v>
      </c>
      <c r="AA27" s="74">
        <f>SUM(AA21:AA26)</f>
        <v>-94290842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-413641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-413641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8075615</v>
      </c>
      <c r="D38" s="153">
        <f>+D17+D27+D36</f>
        <v>0</v>
      </c>
      <c r="E38" s="99">
        <f t="shared" si="3"/>
        <v>-180</v>
      </c>
      <c r="F38" s="100">
        <f t="shared" si="3"/>
        <v>-28662117</v>
      </c>
      <c r="G38" s="100">
        <f t="shared" si="3"/>
        <v>72795237</v>
      </c>
      <c r="H38" s="100">
        <f t="shared" si="3"/>
        <v>-12618461</v>
      </c>
      <c r="I38" s="100">
        <f t="shared" si="3"/>
        <v>-11057196</v>
      </c>
      <c r="J38" s="100">
        <f t="shared" si="3"/>
        <v>49119580</v>
      </c>
      <c r="K38" s="100">
        <f t="shared" si="3"/>
        <v>-9014644</v>
      </c>
      <c r="L38" s="100">
        <f t="shared" si="3"/>
        <v>-12431122</v>
      </c>
      <c r="M38" s="100">
        <f t="shared" si="3"/>
        <v>34064199</v>
      </c>
      <c r="N38" s="100">
        <f t="shared" si="3"/>
        <v>12618433</v>
      </c>
      <c r="O38" s="100">
        <f t="shared" si="3"/>
        <v>-9815591</v>
      </c>
      <c r="P38" s="100">
        <f t="shared" si="3"/>
        <v>-17052107</v>
      </c>
      <c r="Q38" s="100">
        <f t="shared" si="3"/>
        <v>29907908</v>
      </c>
      <c r="R38" s="100">
        <f t="shared" si="3"/>
        <v>3040210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64778223</v>
      </c>
      <c r="X38" s="100">
        <f t="shared" si="3"/>
        <v>3332198</v>
      </c>
      <c r="Y38" s="100">
        <f t="shared" si="3"/>
        <v>61446025</v>
      </c>
      <c r="Z38" s="137">
        <f>+IF(X38&lt;&gt;0,+(Y38/X38)*100,0)</f>
        <v>1844.008819403889</v>
      </c>
      <c r="AA38" s="102">
        <f>+AA17+AA27+AA36</f>
        <v>-28662117</v>
      </c>
    </row>
    <row r="39" spans="1:27" ht="12.75">
      <c r="A39" s="249" t="s">
        <v>200</v>
      </c>
      <c r="B39" s="182"/>
      <c r="C39" s="153">
        <v>79322802</v>
      </c>
      <c r="D39" s="153"/>
      <c r="E39" s="99">
        <v>113200334</v>
      </c>
      <c r="F39" s="100">
        <v>113200334</v>
      </c>
      <c r="G39" s="100">
        <v>68266137</v>
      </c>
      <c r="H39" s="100">
        <v>141061374</v>
      </c>
      <c r="I39" s="100">
        <v>128442913</v>
      </c>
      <c r="J39" s="100">
        <v>68266137</v>
      </c>
      <c r="K39" s="100">
        <v>117385717</v>
      </c>
      <c r="L39" s="100">
        <v>108371073</v>
      </c>
      <c r="M39" s="100">
        <v>95939951</v>
      </c>
      <c r="N39" s="100">
        <v>117385717</v>
      </c>
      <c r="O39" s="100">
        <v>130004150</v>
      </c>
      <c r="P39" s="100">
        <v>120188559</v>
      </c>
      <c r="Q39" s="100">
        <v>103136452</v>
      </c>
      <c r="R39" s="100">
        <v>130004150</v>
      </c>
      <c r="S39" s="100"/>
      <c r="T39" s="100"/>
      <c r="U39" s="100"/>
      <c r="V39" s="100"/>
      <c r="W39" s="100">
        <v>68266137</v>
      </c>
      <c r="X39" s="100">
        <v>113200334</v>
      </c>
      <c r="Y39" s="100">
        <v>-44934197</v>
      </c>
      <c r="Z39" s="137">
        <v>-39.69</v>
      </c>
      <c r="AA39" s="102">
        <v>113200334</v>
      </c>
    </row>
    <row r="40" spans="1:27" ht="12.75">
      <c r="A40" s="269" t="s">
        <v>201</v>
      </c>
      <c r="B40" s="256"/>
      <c r="C40" s="257">
        <v>87398417</v>
      </c>
      <c r="D40" s="257"/>
      <c r="E40" s="258">
        <v>113200154</v>
      </c>
      <c r="F40" s="259">
        <v>84538217</v>
      </c>
      <c r="G40" s="259">
        <v>141061374</v>
      </c>
      <c r="H40" s="259">
        <v>128442913</v>
      </c>
      <c r="I40" s="259">
        <v>117385717</v>
      </c>
      <c r="J40" s="259">
        <v>117385717</v>
      </c>
      <c r="K40" s="259">
        <v>108371073</v>
      </c>
      <c r="L40" s="259">
        <v>95939951</v>
      </c>
      <c r="M40" s="259">
        <v>130004150</v>
      </c>
      <c r="N40" s="259">
        <v>130004150</v>
      </c>
      <c r="O40" s="259">
        <v>120188559</v>
      </c>
      <c r="P40" s="259">
        <v>103136452</v>
      </c>
      <c r="Q40" s="259">
        <v>133044360</v>
      </c>
      <c r="R40" s="259">
        <v>133044360</v>
      </c>
      <c r="S40" s="259"/>
      <c r="T40" s="259"/>
      <c r="U40" s="259"/>
      <c r="V40" s="259"/>
      <c r="W40" s="259">
        <v>133044360</v>
      </c>
      <c r="X40" s="259">
        <v>116532532</v>
      </c>
      <c r="Y40" s="259">
        <v>16511828</v>
      </c>
      <c r="Z40" s="260">
        <v>14.17</v>
      </c>
      <c r="AA40" s="261">
        <v>84538217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61594120</v>
      </c>
      <c r="D5" s="200">
        <f t="shared" si="0"/>
        <v>0</v>
      </c>
      <c r="E5" s="106">
        <f t="shared" si="0"/>
        <v>66641500</v>
      </c>
      <c r="F5" s="106">
        <f t="shared" si="0"/>
        <v>107096930</v>
      </c>
      <c r="G5" s="106">
        <f t="shared" si="0"/>
        <v>1874298</v>
      </c>
      <c r="H5" s="106">
        <f t="shared" si="0"/>
        <v>5076465</v>
      </c>
      <c r="I5" s="106">
        <f t="shared" si="0"/>
        <v>340754</v>
      </c>
      <c r="J5" s="106">
        <f t="shared" si="0"/>
        <v>7291517</v>
      </c>
      <c r="K5" s="106">
        <f t="shared" si="0"/>
        <v>798920</v>
      </c>
      <c r="L5" s="106">
        <f t="shared" si="0"/>
        <v>3965568</v>
      </c>
      <c r="M5" s="106">
        <f t="shared" si="0"/>
        <v>11003064</v>
      </c>
      <c r="N5" s="106">
        <f t="shared" si="0"/>
        <v>15767552</v>
      </c>
      <c r="O5" s="106">
        <f t="shared" si="0"/>
        <v>426559</v>
      </c>
      <c r="P5" s="106">
        <f t="shared" si="0"/>
        <v>7982295</v>
      </c>
      <c r="Q5" s="106">
        <f t="shared" si="0"/>
        <v>7558612</v>
      </c>
      <c r="R5" s="106">
        <f t="shared" si="0"/>
        <v>15967466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39026535</v>
      </c>
      <c r="X5" s="106">
        <f t="shared" si="0"/>
        <v>80322699</v>
      </c>
      <c r="Y5" s="106">
        <f t="shared" si="0"/>
        <v>-41296164</v>
      </c>
      <c r="Z5" s="201">
        <f>+IF(X5&lt;&gt;0,+(Y5/X5)*100,0)</f>
        <v>-51.41281918327969</v>
      </c>
      <c r="AA5" s="199">
        <f>SUM(AA11:AA18)</f>
        <v>107096930</v>
      </c>
    </row>
    <row r="6" spans="1:27" ht="12.75">
      <c r="A6" s="291" t="s">
        <v>205</v>
      </c>
      <c r="B6" s="142"/>
      <c r="C6" s="62">
        <v>33700724</v>
      </c>
      <c r="D6" s="156"/>
      <c r="E6" s="60">
        <v>39156000</v>
      </c>
      <c r="F6" s="60">
        <v>53084393</v>
      </c>
      <c r="G6" s="60">
        <v>517424</v>
      </c>
      <c r="H6" s="60">
        <v>3739671</v>
      </c>
      <c r="I6" s="60"/>
      <c r="J6" s="60">
        <v>4257095</v>
      </c>
      <c r="K6" s="60">
        <v>458166</v>
      </c>
      <c r="L6" s="60">
        <v>3950022</v>
      </c>
      <c r="M6" s="60">
        <v>9692695</v>
      </c>
      <c r="N6" s="60">
        <v>14100883</v>
      </c>
      <c r="O6" s="60">
        <v>274740</v>
      </c>
      <c r="P6" s="60">
        <v>6460903</v>
      </c>
      <c r="Q6" s="60">
        <v>4329141</v>
      </c>
      <c r="R6" s="60">
        <v>11064784</v>
      </c>
      <c r="S6" s="60"/>
      <c r="T6" s="60"/>
      <c r="U6" s="60"/>
      <c r="V6" s="60"/>
      <c r="W6" s="60">
        <v>29422762</v>
      </c>
      <c r="X6" s="60">
        <v>39813295</v>
      </c>
      <c r="Y6" s="60">
        <v>-10390533</v>
      </c>
      <c r="Z6" s="140">
        <v>-26.1</v>
      </c>
      <c r="AA6" s="155">
        <v>53084393</v>
      </c>
    </row>
    <row r="7" spans="1:27" ht="12.75">
      <c r="A7" s="291" t="s">
        <v>206</v>
      </c>
      <c r="B7" s="142"/>
      <c r="C7" s="62"/>
      <c r="D7" s="156"/>
      <c r="E7" s="60">
        <v>13000000</v>
      </c>
      <c r="F7" s="60">
        <v>13000000</v>
      </c>
      <c r="G7" s="60">
        <v>260681</v>
      </c>
      <c r="H7" s="60"/>
      <c r="I7" s="60"/>
      <c r="J7" s="60">
        <v>260681</v>
      </c>
      <c r="K7" s="60"/>
      <c r="L7" s="60"/>
      <c r="M7" s="60">
        <v>1014577</v>
      </c>
      <c r="N7" s="60">
        <v>1014577</v>
      </c>
      <c r="O7" s="60"/>
      <c r="P7" s="60">
        <v>834842</v>
      </c>
      <c r="Q7" s="60">
        <v>1910022</v>
      </c>
      <c r="R7" s="60">
        <v>2744864</v>
      </c>
      <c r="S7" s="60"/>
      <c r="T7" s="60"/>
      <c r="U7" s="60"/>
      <c r="V7" s="60"/>
      <c r="W7" s="60">
        <v>4020122</v>
      </c>
      <c r="X7" s="60">
        <v>9750000</v>
      </c>
      <c r="Y7" s="60">
        <v>-5729878</v>
      </c>
      <c r="Z7" s="140">
        <v>-58.77</v>
      </c>
      <c r="AA7" s="155">
        <v>13000000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7993029</v>
      </c>
      <c r="D10" s="156"/>
      <c r="E10" s="60">
        <v>2125000</v>
      </c>
      <c r="F10" s="60">
        <v>11573418</v>
      </c>
      <c r="G10" s="60"/>
      <c r="H10" s="60"/>
      <c r="I10" s="60"/>
      <c r="J10" s="60"/>
      <c r="K10" s="60"/>
      <c r="L10" s="60"/>
      <c r="M10" s="60"/>
      <c r="N10" s="60"/>
      <c r="O10" s="60">
        <v>120006</v>
      </c>
      <c r="P10" s="60">
        <v>463823</v>
      </c>
      <c r="Q10" s="60">
        <v>736490</v>
      </c>
      <c r="R10" s="60">
        <v>1320319</v>
      </c>
      <c r="S10" s="60"/>
      <c r="T10" s="60"/>
      <c r="U10" s="60"/>
      <c r="V10" s="60"/>
      <c r="W10" s="60">
        <v>1320319</v>
      </c>
      <c r="X10" s="60">
        <v>8680064</v>
      </c>
      <c r="Y10" s="60">
        <v>-7359745</v>
      </c>
      <c r="Z10" s="140">
        <v>-84.79</v>
      </c>
      <c r="AA10" s="155">
        <v>11573418</v>
      </c>
    </row>
    <row r="11" spans="1:27" ht="12.75">
      <c r="A11" s="292" t="s">
        <v>210</v>
      </c>
      <c r="B11" s="142"/>
      <c r="C11" s="293">
        <f aca="true" t="shared" si="1" ref="C11:Y11">SUM(C6:C10)</f>
        <v>41693753</v>
      </c>
      <c r="D11" s="294">
        <f t="shared" si="1"/>
        <v>0</v>
      </c>
      <c r="E11" s="295">
        <f t="shared" si="1"/>
        <v>54281000</v>
      </c>
      <c r="F11" s="295">
        <f t="shared" si="1"/>
        <v>77657811</v>
      </c>
      <c r="G11" s="295">
        <f t="shared" si="1"/>
        <v>778105</v>
      </c>
      <c r="H11" s="295">
        <f t="shared" si="1"/>
        <v>3739671</v>
      </c>
      <c r="I11" s="295">
        <f t="shared" si="1"/>
        <v>0</v>
      </c>
      <c r="J11" s="295">
        <f t="shared" si="1"/>
        <v>4517776</v>
      </c>
      <c r="K11" s="295">
        <f t="shared" si="1"/>
        <v>458166</v>
      </c>
      <c r="L11" s="295">
        <f t="shared" si="1"/>
        <v>3950022</v>
      </c>
      <c r="M11" s="295">
        <f t="shared" si="1"/>
        <v>10707272</v>
      </c>
      <c r="N11" s="295">
        <f t="shared" si="1"/>
        <v>15115460</v>
      </c>
      <c r="O11" s="295">
        <f t="shared" si="1"/>
        <v>394746</v>
      </c>
      <c r="P11" s="295">
        <f t="shared" si="1"/>
        <v>7759568</v>
      </c>
      <c r="Q11" s="295">
        <f t="shared" si="1"/>
        <v>6975653</v>
      </c>
      <c r="R11" s="295">
        <f t="shared" si="1"/>
        <v>15129967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34763203</v>
      </c>
      <c r="X11" s="295">
        <f t="shared" si="1"/>
        <v>58243359</v>
      </c>
      <c r="Y11" s="295">
        <f t="shared" si="1"/>
        <v>-23480156</v>
      </c>
      <c r="Z11" s="296">
        <f>+IF(X11&lt;&gt;0,+(Y11/X11)*100,0)</f>
        <v>-40.31387681469402</v>
      </c>
      <c r="AA11" s="297">
        <f>SUM(AA6:AA10)</f>
        <v>77657811</v>
      </c>
    </row>
    <row r="12" spans="1:27" ht="12.75">
      <c r="A12" s="298" t="s">
        <v>211</v>
      </c>
      <c r="B12" s="136"/>
      <c r="C12" s="62"/>
      <c r="D12" s="156"/>
      <c r="E12" s="60"/>
      <c r="F12" s="60">
        <v>2427165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23684</v>
      </c>
      <c r="Q12" s="60">
        <v>538493</v>
      </c>
      <c r="R12" s="60">
        <v>562177</v>
      </c>
      <c r="S12" s="60"/>
      <c r="T12" s="60"/>
      <c r="U12" s="60"/>
      <c r="V12" s="60"/>
      <c r="W12" s="60">
        <v>562177</v>
      </c>
      <c r="X12" s="60">
        <v>1820374</v>
      </c>
      <c r="Y12" s="60">
        <v>-1258197</v>
      </c>
      <c r="Z12" s="140">
        <v>-69.12</v>
      </c>
      <c r="AA12" s="155">
        <v>2427165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19050399</v>
      </c>
      <c r="D15" s="156"/>
      <c r="E15" s="60">
        <v>12360500</v>
      </c>
      <c r="F15" s="60">
        <v>27011954</v>
      </c>
      <c r="G15" s="60">
        <v>1096193</v>
      </c>
      <c r="H15" s="60">
        <v>1336794</v>
      </c>
      <c r="I15" s="60">
        <v>340754</v>
      </c>
      <c r="J15" s="60">
        <v>2773741</v>
      </c>
      <c r="K15" s="60">
        <v>340754</v>
      </c>
      <c r="L15" s="60">
        <v>15546</v>
      </c>
      <c r="M15" s="60">
        <v>295792</v>
      </c>
      <c r="N15" s="60">
        <v>652092</v>
      </c>
      <c r="O15" s="60">
        <v>31813</v>
      </c>
      <c r="P15" s="60">
        <v>199043</v>
      </c>
      <c r="Q15" s="60">
        <v>44466</v>
      </c>
      <c r="R15" s="60">
        <v>275322</v>
      </c>
      <c r="S15" s="60"/>
      <c r="T15" s="60"/>
      <c r="U15" s="60"/>
      <c r="V15" s="60"/>
      <c r="W15" s="60">
        <v>3701155</v>
      </c>
      <c r="X15" s="60">
        <v>20258966</v>
      </c>
      <c r="Y15" s="60">
        <v>-16557811</v>
      </c>
      <c r="Z15" s="140">
        <v>-81.73</v>
      </c>
      <c r="AA15" s="155">
        <v>27011954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849968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33700724</v>
      </c>
      <c r="D36" s="156">
        <f t="shared" si="4"/>
        <v>0</v>
      </c>
      <c r="E36" s="60">
        <f t="shared" si="4"/>
        <v>39156000</v>
      </c>
      <c r="F36" s="60">
        <f t="shared" si="4"/>
        <v>53084393</v>
      </c>
      <c r="G36" s="60">
        <f t="shared" si="4"/>
        <v>517424</v>
      </c>
      <c r="H36" s="60">
        <f t="shared" si="4"/>
        <v>3739671</v>
      </c>
      <c r="I36" s="60">
        <f t="shared" si="4"/>
        <v>0</v>
      </c>
      <c r="J36" s="60">
        <f t="shared" si="4"/>
        <v>4257095</v>
      </c>
      <c r="K36" s="60">
        <f t="shared" si="4"/>
        <v>458166</v>
      </c>
      <c r="L36" s="60">
        <f t="shared" si="4"/>
        <v>3950022</v>
      </c>
      <c r="M36" s="60">
        <f t="shared" si="4"/>
        <v>9692695</v>
      </c>
      <c r="N36" s="60">
        <f t="shared" si="4"/>
        <v>14100883</v>
      </c>
      <c r="O36" s="60">
        <f t="shared" si="4"/>
        <v>274740</v>
      </c>
      <c r="P36" s="60">
        <f t="shared" si="4"/>
        <v>6460903</v>
      </c>
      <c r="Q36" s="60">
        <f t="shared" si="4"/>
        <v>4329141</v>
      </c>
      <c r="R36" s="60">
        <f t="shared" si="4"/>
        <v>11064784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29422762</v>
      </c>
      <c r="X36" s="60">
        <f t="shared" si="4"/>
        <v>39813295</v>
      </c>
      <c r="Y36" s="60">
        <f t="shared" si="4"/>
        <v>-10390533</v>
      </c>
      <c r="Z36" s="140">
        <f aca="true" t="shared" si="5" ref="Z36:Z49">+IF(X36&lt;&gt;0,+(Y36/X36)*100,0)</f>
        <v>-26.098148872129272</v>
      </c>
      <c r="AA36" s="155">
        <f>AA6+AA21</f>
        <v>53084393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13000000</v>
      </c>
      <c r="F37" s="60">
        <f t="shared" si="4"/>
        <v>13000000</v>
      </c>
      <c r="G37" s="60">
        <f t="shared" si="4"/>
        <v>260681</v>
      </c>
      <c r="H37" s="60">
        <f t="shared" si="4"/>
        <v>0</v>
      </c>
      <c r="I37" s="60">
        <f t="shared" si="4"/>
        <v>0</v>
      </c>
      <c r="J37" s="60">
        <f t="shared" si="4"/>
        <v>260681</v>
      </c>
      <c r="K37" s="60">
        <f t="shared" si="4"/>
        <v>0</v>
      </c>
      <c r="L37" s="60">
        <f t="shared" si="4"/>
        <v>0</v>
      </c>
      <c r="M37" s="60">
        <f t="shared" si="4"/>
        <v>1014577</v>
      </c>
      <c r="N37" s="60">
        <f t="shared" si="4"/>
        <v>1014577</v>
      </c>
      <c r="O37" s="60">
        <f t="shared" si="4"/>
        <v>0</v>
      </c>
      <c r="P37" s="60">
        <f t="shared" si="4"/>
        <v>834842</v>
      </c>
      <c r="Q37" s="60">
        <f t="shared" si="4"/>
        <v>1910022</v>
      </c>
      <c r="R37" s="60">
        <f t="shared" si="4"/>
        <v>2744864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4020122</v>
      </c>
      <c r="X37" s="60">
        <f t="shared" si="4"/>
        <v>9750000</v>
      </c>
      <c r="Y37" s="60">
        <f t="shared" si="4"/>
        <v>-5729878</v>
      </c>
      <c r="Z37" s="140">
        <f t="shared" si="5"/>
        <v>-58.76797948717949</v>
      </c>
      <c r="AA37" s="155">
        <f>AA7+AA22</f>
        <v>13000000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7993029</v>
      </c>
      <c r="D40" s="156">
        <f t="shared" si="4"/>
        <v>0</v>
      </c>
      <c r="E40" s="60">
        <f t="shared" si="4"/>
        <v>2125000</v>
      </c>
      <c r="F40" s="60">
        <f t="shared" si="4"/>
        <v>11573418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120006</v>
      </c>
      <c r="P40" s="60">
        <f t="shared" si="4"/>
        <v>463823</v>
      </c>
      <c r="Q40" s="60">
        <f t="shared" si="4"/>
        <v>736490</v>
      </c>
      <c r="R40" s="60">
        <f t="shared" si="4"/>
        <v>1320319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1320319</v>
      </c>
      <c r="X40" s="60">
        <f t="shared" si="4"/>
        <v>8680064</v>
      </c>
      <c r="Y40" s="60">
        <f t="shared" si="4"/>
        <v>-7359745</v>
      </c>
      <c r="Z40" s="140">
        <f t="shared" si="5"/>
        <v>-84.78906376727177</v>
      </c>
      <c r="AA40" s="155">
        <f>AA10+AA25</f>
        <v>11573418</v>
      </c>
    </row>
    <row r="41" spans="1:27" ht="12.75">
      <c r="A41" s="292" t="s">
        <v>210</v>
      </c>
      <c r="B41" s="142"/>
      <c r="C41" s="293">
        <f aca="true" t="shared" si="6" ref="C41:Y41">SUM(C36:C40)</f>
        <v>41693753</v>
      </c>
      <c r="D41" s="294">
        <f t="shared" si="6"/>
        <v>0</v>
      </c>
      <c r="E41" s="295">
        <f t="shared" si="6"/>
        <v>54281000</v>
      </c>
      <c r="F41" s="295">
        <f t="shared" si="6"/>
        <v>77657811</v>
      </c>
      <c r="G41" s="295">
        <f t="shared" si="6"/>
        <v>778105</v>
      </c>
      <c r="H41" s="295">
        <f t="shared" si="6"/>
        <v>3739671</v>
      </c>
      <c r="I41" s="295">
        <f t="shared" si="6"/>
        <v>0</v>
      </c>
      <c r="J41" s="295">
        <f t="shared" si="6"/>
        <v>4517776</v>
      </c>
      <c r="K41" s="295">
        <f t="shared" si="6"/>
        <v>458166</v>
      </c>
      <c r="L41" s="295">
        <f t="shared" si="6"/>
        <v>3950022</v>
      </c>
      <c r="M41" s="295">
        <f t="shared" si="6"/>
        <v>10707272</v>
      </c>
      <c r="N41" s="295">
        <f t="shared" si="6"/>
        <v>15115460</v>
      </c>
      <c r="O41" s="295">
        <f t="shared" si="6"/>
        <v>394746</v>
      </c>
      <c r="P41" s="295">
        <f t="shared" si="6"/>
        <v>7759568</v>
      </c>
      <c r="Q41" s="295">
        <f t="shared" si="6"/>
        <v>6975653</v>
      </c>
      <c r="R41" s="295">
        <f t="shared" si="6"/>
        <v>15129967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34763203</v>
      </c>
      <c r="X41" s="295">
        <f t="shared" si="6"/>
        <v>58243359</v>
      </c>
      <c r="Y41" s="295">
        <f t="shared" si="6"/>
        <v>-23480156</v>
      </c>
      <c r="Z41" s="296">
        <f t="shared" si="5"/>
        <v>-40.31387681469402</v>
      </c>
      <c r="AA41" s="297">
        <f>SUM(AA36:AA40)</f>
        <v>77657811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2427165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23684</v>
      </c>
      <c r="Q42" s="54">
        <f t="shared" si="7"/>
        <v>538493</v>
      </c>
      <c r="R42" s="54">
        <f t="shared" si="7"/>
        <v>562177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562177</v>
      </c>
      <c r="X42" s="54">
        <f t="shared" si="7"/>
        <v>1820374</v>
      </c>
      <c r="Y42" s="54">
        <f t="shared" si="7"/>
        <v>-1258197</v>
      </c>
      <c r="Z42" s="184">
        <f t="shared" si="5"/>
        <v>-69.11750003021358</v>
      </c>
      <c r="AA42" s="130">
        <f aca="true" t="shared" si="8" ref="AA42:AA48">AA12+AA27</f>
        <v>2427165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19050399</v>
      </c>
      <c r="D45" s="129">
        <f t="shared" si="7"/>
        <v>0</v>
      </c>
      <c r="E45" s="54">
        <f t="shared" si="7"/>
        <v>12360500</v>
      </c>
      <c r="F45" s="54">
        <f t="shared" si="7"/>
        <v>27011954</v>
      </c>
      <c r="G45" s="54">
        <f t="shared" si="7"/>
        <v>1096193</v>
      </c>
      <c r="H45" s="54">
        <f t="shared" si="7"/>
        <v>1336794</v>
      </c>
      <c r="I45" s="54">
        <f t="shared" si="7"/>
        <v>340754</v>
      </c>
      <c r="J45" s="54">
        <f t="shared" si="7"/>
        <v>2773741</v>
      </c>
      <c r="K45" s="54">
        <f t="shared" si="7"/>
        <v>340754</v>
      </c>
      <c r="L45" s="54">
        <f t="shared" si="7"/>
        <v>15546</v>
      </c>
      <c r="M45" s="54">
        <f t="shared" si="7"/>
        <v>295792</v>
      </c>
      <c r="N45" s="54">
        <f t="shared" si="7"/>
        <v>652092</v>
      </c>
      <c r="O45" s="54">
        <f t="shared" si="7"/>
        <v>31813</v>
      </c>
      <c r="P45" s="54">
        <f t="shared" si="7"/>
        <v>199043</v>
      </c>
      <c r="Q45" s="54">
        <f t="shared" si="7"/>
        <v>44466</v>
      </c>
      <c r="R45" s="54">
        <f t="shared" si="7"/>
        <v>275322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3701155</v>
      </c>
      <c r="X45" s="54">
        <f t="shared" si="7"/>
        <v>20258966</v>
      </c>
      <c r="Y45" s="54">
        <f t="shared" si="7"/>
        <v>-16557811</v>
      </c>
      <c r="Z45" s="184">
        <f t="shared" si="5"/>
        <v>-81.73078033696291</v>
      </c>
      <c r="AA45" s="130">
        <f t="shared" si="8"/>
        <v>27011954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849968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61594120</v>
      </c>
      <c r="D49" s="218">
        <f t="shared" si="9"/>
        <v>0</v>
      </c>
      <c r="E49" s="220">
        <f t="shared" si="9"/>
        <v>66641500</v>
      </c>
      <c r="F49" s="220">
        <f t="shared" si="9"/>
        <v>107096930</v>
      </c>
      <c r="G49" s="220">
        <f t="shared" si="9"/>
        <v>1874298</v>
      </c>
      <c r="H49" s="220">
        <f t="shared" si="9"/>
        <v>5076465</v>
      </c>
      <c r="I49" s="220">
        <f t="shared" si="9"/>
        <v>340754</v>
      </c>
      <c r="J49" s="220">
        <f t="shared" si="9"/>
        <v>7291517</v>
      </c>
      <c r="K49" s="220">
        <f t="shared" si="9"/>
        <v>798920</v>
      </c>
      <c r="L49" s="220">
        <f t="shared" si="9"/>
        <v>3965568</v>
      </c>
      <c r="M49" s="220">
        <f t="shared" si="9"/>
        <v>11003064</v>
      </c>
      <c r="N49" s="220">
        <f t="shared" si="9"/>
        <v>15767552</v>
      </c>
      <c r="O49" s="220">
        <f t="shared" si="9"/>
        <v>426559</v>
      </c>
      <c r="P49" s="220">
        <f t="shared" si="9"/>
        <v>7982295</v>
      </c>
      <c r="Q49" s="220">
        <f t="shared" si="9"/>
        <v>7558612</v>
      </c>
      <c r="R49" s="220">
        <f t="shared" si="9"/>
        <v>15967466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39026535</v>
      </c>
      <c r="X49" s="220">
        <f t="shared" si="9"/>
        <v>80322699</v>
      </c>
      <c r="Y49" s="220">
        <f t="shared" si="9"/>
        <v>-41296164</v>
      </c>
      <c r="Z49" s="221">
        <f t="shared" si="5"/>
        <v>-51.41281918327969</v>
      </c>
      <c r="AA49" s="222">
        <f>SUM(AA41:AA48)</f>
        <v>107096930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5581821</v>
      </c>
      <c r="D51" s="129">
        <f t="shared" si="10"/>
        <v>0</v>
      </c>
      <c r="E51" s="54">
        <f t="shared" si="10"/>
        <v>5470000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5581821</v>
      </c>
      <c r="D52" s="156"/>
      <c r="E52" s="60">
        <v>2000000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70000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1000000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5581821</v>
      </c>
      <c r="D57" s="294">
        <f t="shared" si="11"/>
        <v>0</v>
      </c>
      <c r="E57" s="295">
        <f t="shared" si="11"/>
        <v>3070000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2400000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1800000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1395455</v>
      </c>
      <c r="D66" s="274">
        <v>983807</v>
      </c>
      <c r="E66" s="275">
        <v>700000</v>
      </c>
      <c r="F66" s="275">
        <v>983807</v>
      </c>
      <c r="G66" s="275">
        <v>128049</v>
      </c>
      <c r="H66" s="275">
        <v>17339</v>
      </c>
      <c r="I66" s="275">
        <v>222780</v>
      </c>
      <c r="J66" s="275">
        <v>368168</v>
      </c>
      <c r="K66" s="275">
        <v>46883</v>
      </c>
      <c r="L66" s="275">
        <v>64075</v>
      </c>
      <c r="M66" s="275">
        <v>34680</v>
      </c>
      <c r="N66" s="275">
        <v>145638</v>
      </c>
      <c r="O66" s="275">
        <v>45682</v>
      </c>
      <c r="P66" s="275"/>
      <c r="Q66" s="275">
        <v>34680</v>
      </c>
      <c r="R66" s="275">
        <v>80362</v>
      </c>
      <c r="S66" s="275"/>
      <c r="T66" s="275"/>
      <c r="U66" s="275"/>
      <c r="V66" s="275"/>
      <c r="W66" s="275">
        <v>594168</v>
      </c>
      <c r="X66" s="275">
        <v>737855</v>
      </c>
      <c r="Y66" s="275">
        <v>-143687</v>
      </c>
      <c r="Z66" s="140">
        <v>-19.47</v>
      </c>
      <c r="AA66" s="277"/>
    </row>
    <row r="67" spans="1:27" ht="12.75">
      <c r="A67" s="311" t="s">
        <v>225</v>
      </c>
      <c r="B67" s="316"/>
      <c r="C67" s="62">
        <v>2684545</v>
      </c>
      <c r="D67" s="156">
        <v>2951422</v>
      </c>
      <c r="E67" s="60">
        <v>2970000</v>
      </c>
      <c r="F67" s="60">
        <v>2951422</v>
      </c>
      <c r="G67" s="60"/>
      <c r="H67" s="60">
        <v>114880</v>
      </c>
      <c r="I67" s="60"/>
      <c r="J67" s="60">
        <v>114880</v>
      </c>
      <c r="K67" s="60">
        <v>42981</v>
      </c>
      <c r="L67" s="60">
        <v>157278</v>
      </c>
      <c r="M67" s="60">
        <v>84992</v>
      </c>
      <c r="N67" s="60">
        <v>285251</v>
      </c>
      <c r="O67" s="60">
        <v>110620</v>
      </c>
      <c r="P67" s="60">
        <v>192866</v>
      </c>
      <c r="Q67" s="60">
        <v>233304</v>
      </c>
      <c r="R67" s="60">
        <v>536790</v>
      </c>
      <c r="S67" s="60"/>
      <c r="T67" s="60"/>
      <c r="U67" s="60"/>
      <c r="V67" s="60"/>
      <c r="W67" s="60">
        <v>936921</v>
      </c>
      <c r="X67" s="60">
        <v>2213567</v>
      </c>
      <c r="Y67" s="60">
        <v>-1276646</v>
      </c>
      <c r="Z67" s="140">
        <v>-57.67</v>
      </c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4080000</v>
      </c>
      <c r="D69" s="218">
        <f t="shared" si="12"/>
        <v>3935229</v>
      </c>
      <c r="E69" s="220">
        <f t="shared" si="12"/>
        <v>5470000</v>
      </c>
      <c r="F69" s="220">
        <f t="shared" si="12"/>
        <v>3935229</v>
      </c>
      <c r="G69" s="220">
        <f t="shared" si="12"/>
        <v>128049</v>
      </c>
      <c r="H69" s="220">
        <f t="shared" si="12"/>
        <v>132219</v>
      </c>
      <c r="I69" s="220">
        <f t="shared" si="12"/>
        <v>222780</v>
      </c>
      <c r="J69" s="220">
        <f t="shared" si="12"/>
        <v>483048</v>
      </c>
      <c r="K69" s="220">
        <f t="shared" si="12"/>
        <v>89864</v>
      </c>
      <c r="L69" s="220">
        <f t="shared" si="12"/>
        <v>221353</v>
      </c>
      <c r="M69" s="220">
        <f t="shared" si="12"/>
        <v>119672</v>
      </c>
      <c r="N69" s="220">
        <f t="shared" si="12"/>
        <v>430889</v>
      </c>
      <c r="O69" s="220">
        <f t="shared" si="12"/>
        <v>156302</v>
      </c>
      <c r="P69" s="220">
        <f t="shared" si="12"/>
        <v>192866</v>
      </c>
      <c r="Q69" s="220">
        <f t="shared" si="12"/>
        <v>267984</v>
      </c>
      <c r="R69" s="220">
        <f t="shared" si="12"/>
        <v>617152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1531089</v>
      </c>
      <c r="X69" s="220">
        <f t="shared" si="12"/>
        <v>2951422</v>
      </c>
      <c r="Y69" s="220">
        <f t="shared" si="12"/>
        <v>-1420333</v>
      </c>
      <c r="Z69" s="221">
        <f>+IF(X69&lt;&gt;0,+(Y69/X69)*100,0)</f>
        <v>-48.1236841088804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41693753</v>
      </c>
      <c r="D5" s="357">
        <f t="shared" si="0"/>
        <v>0</v>
      </c>
      <c r="E5" s="356">
        <f t="shared" si="0"/>
        <v>54281000</v>
      </c>
      <c r="F5" s="358">
        <f t="shared" si="0"/>
        <v>77657811</v>
      </c>
      <c r="G5" s="358">
        <f t="shared" si="0"/>
        <v>778105</v>
      </c>
      <c r="H5" s="356">
        <f t="shared" si="0"/>
        <v>3739671</v>
      </c>
      <c r="I5" s="356">
        <f t="shared" si="0"/>
        <v>0</v>
      </c>
      <c r="J5" s="358">
        <f t="shared" si="0"/>
        <v>4517776</v>
      </c>
      <c r="K5" s="358">
        <f t="shared" si="0"/>
        <v>458166</v>
      </c>
      <c r="L5" s="356">
        <f t="shared" si="0"/>
        <v>3950022</v>
      </c>
      <c r="M5" s="356">
        <f t="shared" si="0"/>
        <v>10707272</v>
      </c>
      <c r="N5" s="358">
        <f t="shared" si="0"/>
        <v>15115460</v>
      </c>
      <c r="O5" s="358">
        <f t="shared" si="0"/>
        <v>394746</v>
      </c>
      <c r="P5" s="356">
        <f t="shared" si="0"/>
        <v>7759568</v>
      </c>
      <c r="Q5" s="356">
        <f t="shared" si="0"/>
        <v>6975653</v>
      </c>
      <c r="R5" s="358">
        <f t="shared" si="0"/>
        <v>15129967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34763203</v>
      </c>
      <c r="X5" s="356">
        <f t="shared" si="0"/>
        <v>58243359</v>
      </c>
      <c r="Y5" s="358">
        <f t="shared" si="0"/>
        <v>-23480156</v>
      </c>
      <c r="Z5" s="359">
        <f>+IF(X5&lt;&gt;0,+(Y5/X5)*100,0)</f>
        <v>-40.31387681469402</v>
      </c>
      <c r="AA5" s="360">
        <f>+AA6+AA8+AA11+AA13+AA15</f>
        <v>77657811</v>
      </c>
    </row>
    <row r="6" spans="1:27" ht="12.75">
      <c r="A6" s="361" t="s">
        <v>205</v>
      </c>
      <c r="B6" s="142"/>
      <c r="C6" s="60">
        <f>+C7</f>
        <v>33700724</v>
      </c>
      <c r="D6" s="340">
        <f aca="true" t="shared" si="1" ref="D6:AA6">+D7</f>
        <v>0</v>
      </c>
      <c r="E6" s="60">
        <f t="shared" si="1"/>
        <v>39156000</v>
      </c>
      <c r="F6" s="59">
        <f t="shared" si="1"/>
        <v>53084393</v>
      </c>
      <c r="G6" s="59">
        <f t="shared" si="1"/>
        <v>517424</v>
      </c>
      <c r="H6" s="60">
        <f t="shared" si="1"/>
        <v>3739671</v>
      </c>
      <c r="I6" s="60">
        <f t="shared" si="1"/>
        <v>0</v>
      </c>
      <c r="J6" s="59">
        <f t="shared" si="1"/>
        <v>4257095</v>
      </c>
      <c r="K6" s="59">
        <f t="shared" si="1"/>
        <v>458166</v>
      </c>
      <c r="L6" s="60">
        <f t="shared" si="1"/>
        <v>3950022</v>
      </c>
      <c r="M6" s="60">
        <f t="shared" si="1"/>
        <v>9692695</v>
      </c>
      <c r="N6" s="59">
        <f t="shared" si="1"/>
        <v>14100883</v>
      </c>
      <c r="O6" s="59">
        <f t="shared" si="1"/>
        <v>274740</v>
      </c>
      <c r="P6" s="60">
        <f t="shared" si="1"/>
        <v>6460903</v>
      </c>
      <c r="Q6" s="60">
        <f t="shared" si="1"/>
        <v>4329141</v>
      </c>
      <c r="R6" s="59">
        <f t="shared" si="1"/>
        <v>11064784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29422762</v>
      </c>
      <c r="X6" s="60">
        <f t="shared" si="1"/>
        <v>39813295</v>
      </c>
      <c r="Y6" s="59">
        <f t="shared" si="1"/>
        <v>-10390533</v>
      </c>
      <c r="Z6" s="61">
        <f>+IF(X6&lt;&gt;0,+(Y6/X6)*100,0)</f>
        <v>-26.098148872129272</v>
      </c>
      <c r="AA6" s="62">
        <f t="shared" si="1"/>
        <v>53084393</v>
      </c>
    </row>
    <row r="7" spans="1:27" ht="12.75">
      <c r="A7" s="291" t="s">
        <v>229</v>
      </c>
      <c r="B7" s="142"/>
      <c r="C7" s="60">
        <v>33700724</v>
      </c>
      <c r="D7" s="340"/>
      <c r="E7" s="60">
        <v>39156000</v>
      </c>
      <c r="F7" s="59">
        <v>53084393</v>
      </c>
      <c r="G7" s="59">
        <v>517424</v>
      </c>
      <c r="H7" s="60">
        <v>3739671</v>
      </c>
      <c r="I7" s="60"/>
      <c r="J7" s="59">
        <v>4257095</v>
      </c>
      <c r="K7" s="59">
        <v>458166</v>
      </c>
      <c r="L7" s="60">
        <v>3950022</v>
      </c>
      <c r="M7" s="60">
        <v>9692695</v>
      </c>
      <c r="N7" s="59">
        <v>14100883</v>
      </c>
      <c r="O7" s="59">
        <v>274740</v>
      </c>
      <c r="P7" s="60">
        <v>6460903</v>
      </c>
      <c r="Q7" s="60">
        <v>4329141</v>
      </c>
      <c r="R7" s="59">
        <v>11064784</v>
      </c>
      <c r="S7" s="59"/>
      <c r="T7" s="60"/>
      <c r="U7" s="60"/>
      <c r="V7" s="59"/>
      <c r="W7" s="59">
        <v>29422762</v>
      </c>
      <c r="X7" s="60">
        <v>39813295</v>
      </c>
      <c r="Y7" s="59">
        <v>-10390533</v>
      </c>
      <c r="Z7" s="61">
        <v>-26.1</v>
      </c>
      <c r="AA7" s="62">
        <v>53084393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13000000</v>
      </c>
      <c r="F8" s="59">
        <f t="shared" si="2"/>
        <v>13000000</v>
      </c>
      <c r="G8" s="59">
        <f t="shared" si="2"/>
        <v>260681</v>
      </c>
      <c r="H8" s="60">
        <f t="shared" si="2"/>
        <v>0</v>
      </c>
      <c r="I8" s="60">
        <f t="shared" si="2"/>
        <v>0</v>
      </c>
      <c r="J8" s="59">
        <f t="shared" si="2"/>
        <v>260681</v>
      </c>
      <c r="K8" s="59">
        <f t="shared" si="2"/>
        <v>0</v>
      </c>
      <c r="L8" s="60">
        <f t="shared" si="2"/>
        <v>0</v>
      </c>
      <c r="M8" s="60">
        <f t="shared" si="2"/>
        <v>1014577</v>
      </c>
      <c r="N8" s="59">
        <f t="shared" si="2"/>
        <v>1014577</v>
      </c>
      <c r="O8" s="59">
        <f t="shared" si="2"/>
        <v>0</v>
      </c>
      <c r="P8" s="60">
        <f t="shared" si="2"/>
        <v>834842</v>
      </c>
      <c r="Q8" s="60">
        <f t="shared" si="2"/>
        <v>1910022</v>
      </c>
      <c r="R8" s="59">
        <f t="shared" si="2"/>
        <v>2744864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4020122</v>
      </c>
      <c r="X8" s="60">
        <f t="shared" si="2"/>
        <v>9750000</v>
      </c>
      <c r="Y8" s="59">
        <f t="shared" si="2"/>
        <v>-5729878</v>
      </c>
      <c r="Z8" s="61">
        <f>+IF(X8&lt;&gt;0,+(Y8/X8)*100,0)</f>
        <v>-58.76797948717949</v>
      </c>
      <c r="AA8" s="62">
        <f>SUM(AA9:AA10)</f>
        <v>13000000</v>
      </c>
    </row>
    <row r="9" spans="1:27" ht="12.75">
      <c r="A9" s="291" t="s">
        <v>230</v>
      </c>
      <c r="B9" s="142"/>
      <c r="C9" s="60"/>
      <c r="D9" s="340"/>
      <c r="E9" s="60">
        <v>13000000</v>
      </c>
      <c r="F9" s="59">
        <v>13000000</v>
      </c>
      <c r="G9" s="59">
        <v>260681</v>
      </c>
      <c r="H9" s="60"/>
      <c r="I9" s="60"/>
      <c r="J9" s="59">
        <v>260681</v>
      </c>
      <c r="K9" s="59"/>
      <c r="L9" s="60"/>
      <c r="M9" s="60">
        <v>1014577</v>
      </c>
      <c r="N9" s="59">
        <v>1014577</v>
      </c>
      <c r="O9" s="59"/>
      <c r="P9" s="60"/>
      <c r="Q9" s="60">
        <v>1318746</v>
      </c>
      <c r="R9" s="59">
        <v>1318746</v>
      </c>
      <c r="S9" s="59"/>
      <c r="T9" s="60"/>
      <c r="U9" s="60"/>
      <c r="V9" s="59"/>
      <c r="W9" s="59">
        <v>2594004</v>
      </c>
      <c r="X9" s="60">
        <v>9750000</v>
      </c>
      <c r="Y9" s="59">
        <v>-7155996</v>
      </c>
      <c r="Z9" s="61">
        <v>-73.39</v>
      </c>
      <c r="AA9" s="62">
        <v>13000000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>
        <v>834842</v>
      </c>
      <c r="Q10" s="60">
        <v>591276</v>
      </c>
      <c r="R10" s="59">
        <v>1426118</v>
      </c>
      <c r="S10" s="59"/>
      <c r="T10" s="60"/>
      <c r="U10" s="60"/>
      <c r="V10" s="59"/>
      <c r="W10" s="59">
        <v>1426118</v>
      </c>
      <c r="X10" s="60"/>
      <c r="Y10" s="59">
        <v>1426118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7993029</v>
      </c>
      <c r="D15" s="340">
        <f t="shared" si="5"/>
        <v>0</v>
      </c>
      <c r="E15" s="60">
        <f t="shared" si="5"/>
        <v>2125000</v>
      </c>
      <c r="F15" s="59">
        <f t="shared" si="5"/>
        <v>11573418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120006</v>
      </c>
      <c r="P15" s="60">
        <f t="shared" si="5"/>
        <v>463823</v>
      </c>
      <c r="Q15" s="60">
        <f t="shared" si="5"/>
        <v>736490</v>
      </c>
      <c r="R15" s="59">
        <f t="shared" si="5"/>
        <v>1320319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1320319</v>
      </c>
      <c r="X15" s="60">
        <f t="shared" si="5"/>
        <v>8680064</v>
      </c>
      <c r="Y15" s="59">
        <f t="shared" si="5"/>
        <v>-7359745</v>
      </c>
      <c r="Z15" s="61">
        <f>+IF(X15&lt;&gt;0,+(Y15/X15)*100,0)</f>
        <v>-84.78906376727177</v>
      </c>
      <c r="AA15" s="62">
        <f>SUM(AA16:AA20)</f>
        <v>11573418</v>
      </c>
    </row>
    <row r="16" spans="1:27" ht="12.75">
      <c r="A16" s="291" t="s">
        <v>234</v>
      </c>
      <c r="B16" s="300"/>
      <c r="C16" s="60">
        <v>1469637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>
        <v>598835</v>
      </c>
      <c r="R17" s="59">
        <v>598835</v>
      </c>
      <c r="S17" s="59"/>
      <c r="T17" s="60"/>
      <c r="U17" s="60"/>
      <c r="V17" s="59"/>
      <c r="W17" s="59">
        <v>598835</v>
      </c>
      <c r="X17" s="60"/>
      <c r="Y17" s="59">
        <v>598835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6523392</v>
      </c>
      <c r="D20" s="340"/>
      <c r="E20" s="60">
        <v>2125000</v>
      </c>
      <c r="F20" s="59">
        <v>11573418</v>
      </c>
      <c r="G20" s="59"/>
      <c r="H20" s="60"/>
      <c r="I20" s="60"/>
      <c r="J20" s="59"/>
      <c r="K20" s="59"/>
      <c r="L20" s="60"/>
      <c r="M20" s="60"/>
      <c r="N20" s="59"/>
      <c r="O20" s="59">
        <v>120006</v>
      </c>
      <c r="P20" s="60">
        <v>463823</v>
      </c>
      <c r="Q20" s="60">
        <v>137655</v>
      </c>
      <c r="R20" s="59">
        <v>721484</v>
      </c>
      <c r="S20" s="59"/>
      <c r="T20" s="60"/>
      <c r="U20" s="60"/>
      <c r="V20" s="59"/>
      <c r="W20" s="59">
        <v>721484</v>
      </c>
      <c r="X20" s="60">
        <v>8680064</v>
      </c>
      <c r="Y20" s="59">
        <v>-7958580</v>
      </c>
      <c r="Z20" s="61">
        <v>-91.69</v>
      </c>
      <c r="AA20" s="62">
        <v>11573418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2427165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23684</v>
      </c>
      <c r="Q22" s="343">
        <f t="shared" si="6"/>
        <v>538493</v>
      </c>
      <c r="R22" s="345">
        <f t="shared" si="6"/>
        <v>562177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562177</v>
      </c>
      <c r="X22" s="343">
        <f t="shared" si="6"/>
        <v>1820374</v>
      </c>
      <c r="Y22" s="345">
        <f t="shared" si="6"/>
        <v>-1258197</v>
      </c>
      <c r="Z22" s="336">
        <f>+IF(X22&lt;&gt;0,+(Y22/X22)*100,0)</f>
        <v>-69.11750003021358</v>
      </c>
      <c r="AA22" s="350">
        <f>SUM(AA23:AA32)</f>
        <v>2427165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538493</v>
      </c>
      <c r="R24" s="59">
        <v>538493</v>
      </c>
      <c r="S24" s="59"/>
      <c r="T24" s="60"/>
      <c r="U24" s="60"/>
      <c r="V24" s="59"/>
      <c r="W24" s="59">
        <v>538493</v>
      </c>
      <c r="X24" s="60"/>
      <c r="Y24" s="59">
        <v>538493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>
        <v>600000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450000</v>
      </c>
      <c r="Y25" s="59">
        <v>-450000</v>
      </c>
      <c r="Z25" s="61">
        <v>-100</v>
      </c>
      <c r="AA25" s="62">
        <v>600000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1827165</v>
      </c>
      <c r="G32" s="59"/>
      <c r="H32" s="60"/>
      <c r="I32" s="60"/>
      <c r="J32" s="59"/>
      <c r="K32" s="59"/>
      <c r="L32" s="60"/>
      <c r="M32" s="60"/>
      <c r="N32" s="59"/>
      <c r="O32" s="59"/>
      <c r="P32" s="60">
        <v>23684</v>
      </c>
      <c r="Q32" s="60"/>
      <c r="R32" s="59">
        <v>23684</v>
      </c>
      <c r="S32" s="59"/>
      <c r="T32" s="60"/>
      <c r="U32" s="60"/>
      <c r="V32" s="59"/>
      <c r="W32" s="59">
        <v>23684</v>
      </c>
      <c r="X32" s="60">
        <v>1370374</v>
      </c>
      <c r="Y32" s="59">
        <v>-1346690</v>
      </c>
      <c r="Z32" s="61">
        <v>-98.27</v>
      </c>
      <c r="AA32" s="62">
        <v>1827165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19050399</v>
      </c>
      <c r="D40" s="344">
        <f t="shared" si="9"/>
        <v>0</v>
      </c>
      <c r="E40" s="343">
        <f t="shared" si="9"/>
        <v>12360500</v>
      </c>
      <c r="F40" s="345">
        <f t="shared" si="9"/>
        <v>27011954</v>
      </c>
      <c r="G40" s="345">
        <f t="shared" si="9"/>
        <v>1096193</v>
      </c>
      <c r="H40" s="343">
        <f t="shared" si="9"/>
        <v>1336794</v>
      </c>
      <c r="I40" s="343">
        <f t="shared" si="9"/>
        <v>340754</v>
      </c>
      <c r="J40" s="345">
        <f t="shared" si="9"/>
        <v>2773741</v>
      </c>
      <c r="K40" s="345">
        <f t="shared" si="9"/>
        <v>340754</v>
      </c>
      <c r="L40" s="343">
        <f t="shared" si="9"/>
        <v>15546</v>
      </c>
      <c r="M40" s="343">
        <f t="shared" si="9"/>
        <v>295792</v>
      </c>
      <c r="N40" s="345">
        <f t="shared" si="9"/>
        <v>652092</v>
      </c>
      <c r="O40" s="345">
        <f t="shared" si="9"/>
        <v>31813</v>
      </c>
      <c r="P40" s="343">
        <f t="shared" si="9"/>
        <v>199043</v>
      </c>
      <c r="Q40" s="343">
        <f t="shared" si="9"/>
        <v>44466</v>
      </c>
      <c r="R40" s="345">
        <f t="shared" si="9"/>
        <v>275322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3701155</v>
      </c>
      <c r="X40" s="343">
        <f t="shared" si="9"/>
        <v>20258965</v>
      </c>
      <c r="Y40" s="345">
        <f t="shared" si="9"/>
        <v>-16557810</v>
      </c>
      <c r="Z40" s="336">
        <f>+IF(X40&lt;&gt;0,+(Y40/X40)*100,0)</f>
        <v>-81.73077943517845</v>
      </c>
      <c r="AA40" s="350">
        <f>SUM(AA41:AA49)</f>
        <v>27011954</v>
      </c>
    </row>
    <row r="41" spans="1:27" ht="12.75">
      <c r="A41" s="361" t="s">
        <v>248</v>
      </c>
      <c r="B41" s="142"/>
      <c r="C41" s="362">
        <v>6112531</v>
      </c>
      <c r="D41" s="363"/>
      <c r="E41" s="362">
        <v>4200000</v>
      </c>
      <c r="F41" s="364">
        <v>2450000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1837500</v>
      </c>
      <c r="Y41" s="364">
        <v>-1837500</v>
      </c>
      <c r="Z41" s="365">
        <v>-100</v>
      </c>
      <c r="AA41" s="366">
        <v>2450000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8713738</v>
      </c>
      <c r="D43" s="369"/>
      <c r="E43" s="305"/>
      <c r="F43" s="370">
        <v>16635435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12476576</v>
      </c>
      <c r="Y43" s="370">
        <v>-12476576</v>
      </c>
      <c r="Z43" s="371">
        <v>-100</v>
      </c>
      <c r="AA43" s="303">
        <v>16635435</v>
      </c>
    </row>
    <row r="44" spans="1:27" ht="12.75">
      <c r="A44" s="361" t="s">
        <v>251</v>
      </c>
      <c r="B44" s="136"/>
      <c r="C44" s="60">
        <v>447266</v>
      </c>
      <c r="D44" s="368"/>
      <c r="E44" s="54">
        <v>708000</v>
      </c>
      <c r="F44" s="53">
        <v>2818236</v>
      </c>
      <c r="G44" s="53">
        <v>9326</v>
      </c>
      <c r="H44" s="54"/>
      <c r="I44" s="54"/>
      <c r="J44" s="53">
        <v>9326</v>
      </c>
      <c r="K44" s="53"/>
      <c r="L44" s="54">
        <v>15546</v>
      </c>
      <c r="M44" s="54">
        <v>14365</v>
      </c>
      <c r="N44" s="53">
        <v>29911</v>
      </c>
      <c r="O44" s="53">
        <v>5850</v>
      </c>
      <c r="P44" s="54">
        <v>40947</v>
      </c>
      <c r="Q44" s="54">
        <v>44466</v>
      </c>
      <c r="R44" s="53">
        <v>91263</v>
      </c>
      <c r="S44" s="53"/>
      <c r="T44" s="54"/>
      <c r="U44" s="54"/>
      <c r="V44" s="53"/>
      <c r="W44" s="53">
        <v>130500</v>
      </c>
      <c r="X44" s="54">
        <v>2113677</v>
      </c>
      <c r="Y44" s="53">
        <v>-1983177</v>
      </c>
      <c r="Z44" s="94">
        <v>-93.83</v>
      </c>
      <c r="AA44" s="95">
        <v>2818236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2390394</v>
      </c>
      <c r="D47" s="368"/>
      <c r="E47" s="54"/>
      <c r="F47" s="53">
        <v>600000</v>
      </c>
      <c r="G47" s="53"/>
      <c r="H47" s="54"/>
      <c r="I47" s="54"/>
      <c r="J47" s="53"/>
      <c r="K47" s="53"/>
      <c r="L47" s="54"/>
      <c r="M47" s="54"/>
      <c r="N47" s="53"/>
      <c r="O47" s="53">
        <v>17773</v>
      </c>
      <c r="P47" s="54"/>
      <c r="Q47" s="54"/>
      <c r="R47" s="53">
        <v>17773</v>
      </c>
      <c r="S47" s="53"/>
      <c r="T47" s="54"/>
      <c r="U47" s="54"/>
      <c r="V47" s="53"/>
      <c r="W47" s="53">
        <v>17773</v>
      </c>
      <c r="X47" s="54">
        <v>450000</v>
      </c>
      <c r="Y47" s="53">
        <v>-432227</v>
      </c>
      <c r="Z47" s="94">
        <v>-96.05</v>
      </c>
      <c r="AA47" s="95">
        <v>600000</v>
      </c>
    </row>
    <row r="48" spans="1:27" ht="12.75">
      <c r="A48" s="361" t="s">
        <v>255</v>
      </c>
      <c r="B48" s="136"/>
      <c r="C48" s="60"/>
      <c r="D48" s="368"/>
      <c r="E48" s="54"/>
      <c r="F48" s="53">
        <v>600000</v>
      </c>
      <c r="G48" s="53">
        <v>56000</v>
      </c>
      <c r="H48" s="54">
        <v>388465</v>
      </c>
      <c r="I48" s="54">
        <v>340754</v>
      </c>
      <c r="J48" s="53">
        <v>785219</v>
      </c>
      <c r="K48" s="53">
        <v>340754</v>
      </c>
      <c r="L48" s="54"/>
      <c r="M48" s="54">
        <v>281427</v>
      </c>
      <c r="N48" s="53">
        <v>622181</v>
      </c>
      <c r="O48" s="53"/>
      <c r="P48" s="54">
        <v>149906</v>
      </c>
      <c r="Q48" s="54"/>
      <c r="R48" s="53">
        <v>149906</v>
      </c>
      <c r="S48" s="53"/>
      <c r="T48" s="54"/>
      <c r="U48" s="54"/>
      <c r="V48" s="53"/>
      <c r="W48" s="53">
        <v>1557306</v>
      </c>
      <c r="X48" s="54">
        <v>450000</v>
      </c>
      <c r="Y48" s="53">
        <v>1107306</v>
      </c>
      <c r="Z48" s="94">
        <v>246.07</v>
      </c>
      <c r="AA48" s="95">
        <v>600000</v>
      </c>
    </row>
    <row r="49" spans="1:27" ht="12.75">
      <c r="A49" s="361" t="s">
        <v>93</v>
      </c>
      <c r="B49" s="136"/>
      <c r="C49" s="54">
        <v>1386470</v>
      </c>
      <c r="D49" s="368"/>
      <c r="E49" s="54">
        <v>7452500</v>
      </c>
      <c r="F49" s="53">
        <v>3908283</v>
      </c>
      <c r="G49" s="53">
        <v>1030867</v>
      </c>
      <c r="H49" s="54">
        <v>948329</v>
      </c>
      <c r="I49" s="54"/>
      <c r="J49" s="53">
        <v>1979196</v>
      </c>
      <c r="K49" s="53"/>
      <c r="L49" s="54"/>
      <c r="M49" s="54"/>
      <c r="N49" s="53"/>
      <c r="O49" s="53">
        <v>8190</v>
      </c>
      <c r="P49" s="54">
        <v>8190</v>
      </c>
      <c r="Q49" s="54"/>
      <c r="R49" s="53">
        <v>16380</v>
      </c>
      <c r="S49" s="53"/>
      <c r="T49" s="54"/>
      <c r="U49" s="54"/>
      <c r="V49" s="53"/>
      <c r="W49" s="53">
        <v>1995576</v>
      </c>
      <c r="X49" s="54">
        <v>2931212</v>
      </c>
      <c r="Y49" s="53">
        <v>-935636</v>
      </c>
      <c r="Z49" s="94">
        <v>-31.92</v>
      </c>
      <c r="AA49" s="95">
        <v>3908283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849968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849968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61594120</v>
      </c>
      <c r="D60" s="346">
        <f t="shared" si="14"/>
        <v>0</v>
      </c>
      <c r="E60" s="219">
        <f t="shared" si="14"/>
        <v>66641500</v>
      </c>
      <c r="F60" s="264">
        <f t="shared" si="14"/>
        <v>107096930</v>
      </c>
      <c r="G60" s="264">
        <f t="shared" si="14"/>
        <v>1874298</v>
      </c>
      <c r="H60" s="219">
        <f t="shared" si="14"/>
        <v>5076465</v>
      </c>
      <c r="I60" s="219">
        <f t="shared" si="14"/>
        <v>340754</v>
      </c>
      <c r="J60" s="264">
        <f t="shared" si="14"/>
        <v>7291517</v>
      </c>
      <c r="K60" s="264">
        <f t="shared" si="14"/>
        <v>798920</v>
      </c>
      <c r="L60" s="219">
        <f t="shared" si="14"/>
        <v>3965568</v>
      </c>
      <c r="M60" s="219">
        <f t="shared" si="14"/>
        <v>11003064</v>
      </c>
      <c r="N60" s="264">
        <f t="shared" si="14"/>
        <v>15767552</v>
      </c>
      <c r="O60" s="264">
        <f t="shared" si="14"/>
        <v>426559</v>
      </c>
      <c r="P60" s="219">
        <f t="shared" si="14"/>
        <v>7982295</v>
      </c>
      <c r="Q60" s="219">
        <f t="shared" si="14"/>
        <v>7558612</v>
      </c>
      <c r="R60" s="264">
        <f t="shared" si="14"/>
        <v>15967466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39026535</v>
      </c>
      <c r="X60" s="219">
        <f t="shared" si="14"/>
        <v>80322698</v>
      </c>
      <c r="Y60" s="264">
        <f t="shared" si="14"/>
        <v>-41296163</v>
      </c>
      <c r="Z60" s="337">
        <f>+IF(X60&lt;&gt;0,+(Y60/X60)*100,0)</f>
        <v>-51.41281857837993</v>
      </c>
      <c r="AA60" s="232">
        <f>+AA57+AA54+AA51+AA40+AA37+AA34+AA22+AA5</f>
        <v>107096930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2018-05-09T09:49:04Z</dcterms:created>
  <dcterms:modified xsi:type="dcterms:W3CDTF">2018-05-09T09:49:08Z</dcterms:modified>
  <cp:category/>
  <cp:version/>
  <cp:contentType/>
  <cp:contentStatus/>
</cp:coreProperties>
</file>