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<sst xmlns="http://schemas.openxmlformats.org/spreadsheetml/2006/main" count="857" uniqueCount="303">
  <si>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Enoch Mgijima(EC139)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</si>
  <si>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</si>
  <si>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</si>
  <si>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</si>
  <si>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</si>
  <si>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</si>
  <si>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</si>
  <si>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</si>
  <si>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</si>
  <si>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</si>
  <si>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</si>
  <si>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</si>
  <si>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</si>
  <si>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</si>
  <si>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</si>
  <si>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</si>
  <si>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</si>
  <si>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</si>
  <si>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</si>
  <si>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</si>
  <si>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</si>
  <si>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</si>
  <si>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</si>
  <si>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</si>
  <si>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</si>
  <si>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</si>
  <si>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</si>
  <si>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</si>
  <si>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</si>
  <si>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</si>
  <si>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</si>
  <si>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</si>
  <si>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</si>
  <si>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</si>
  <si>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</si>
  <si>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</si>
  <si>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</si>
  <si>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</si>
  <si>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</si>
  <si>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</si>
  <si>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</si>
  <si>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</si>
  <si>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</si>
  <si>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</si>
  <si>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</si>
  <si>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</si>
  <si>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</si>
  <si>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</si>
  <si>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</si>
  <si>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</si>
  <si>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</si>
  <si>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</si>
  <si>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</si>
  <si>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</si>
  <si>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</si>
  <si>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</si>
  <si>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</si>
  <si>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</si>
  <si>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</si>
  <si>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</si>
  <si>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</si>
  <si>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</si>
  <si>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</si>
  <si>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</si>
  <si>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</si>
  <si>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</si>
  <si>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</si>
  <si>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</si>
  <si>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</si>
  <si>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</si>
  <si>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Enoch Mgijima(EC139)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</si>
  <si>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</si>
  <si>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</si>
  <si>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</si>
  <si>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</si>
  <si>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</si>
  <si>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</si>
  <si>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</si>
  <si>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</si>
  <si>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</si>
  <si>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</si>
  <si>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</si>
  <si>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</si>
  <si>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</si>
  <si>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</si>
  <si>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</si>
  <si>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</si>
  <si>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</si>
  <si>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</si>
  <si>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</si>
  <si>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</si>
  <si>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</si>
  <si>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</si>
  <si>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</si>
  <si>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</si>
  <si>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</si>
  <si>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</si>
  <si>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</si>
  <si>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</si>
  <si>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</si>
  <si>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Enoch Mgijima(EC139)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</si>
  <si>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</si>
  <si>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</si>
  <si>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</si>
  <si>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</si>
  <si>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</si>
  <si>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</si>
  <si>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</si>
  <si>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</si>
  <si>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</si>
  <si>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</si>
  <si>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</si>
  <si>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</si>
  <si>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</si>
  <si>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</si>
  <si>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</si>
  <si>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</si>
  <si>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</si>
  <si>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</si>
  <si>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</si>
  <si>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</si>
  <si>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</si>
  <si>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</si>
  <si>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</si>
  <si>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</si>
  <si>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</si>
  <si>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</si>
  <si>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</si>
  <si>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</si>
  <si>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Enoch Mgijima(EC139)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</si>
  <si>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</si>
  <si>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</si>
  <si>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</si>
  <si>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</si>
  <si>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</si>
  <si>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</si>
  <si>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</si>
  <si>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</si>
  <si>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</si>
  <si>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</si>
  <si>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Enoch Mgijima(EC139)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</si>
  <si>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</si>
  <si>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</si>
  <si>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</si>
  <si>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</si>
  <si>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</si>
  <si>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</si>
  <si>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</si>
  <si>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</si>
  <si>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</si>
  <si>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</si>
  <si>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</si>
  <si>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</si>
  <si>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</si>
  <si>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</si>
  <si>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</si>
  <si>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</si>
  <si>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</si>
  <si>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</si>
  <si>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</si>
  <si>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</si>
  <si>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</si>
  <si>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</si>
  <si>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</si>
  <si>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</si>
  <si>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</si>
  <si>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</si>
  <si>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</si>
  <si>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</si>
  <si>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</si>
  <si>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</si>
  <si>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</si>
  <si>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</si>
  <si>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</si>
  <si>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Enoch Mgijima(EC139)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</si>
  <si>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</si>
  <si>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</si>
  <si>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</si>
  <si>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</si>
  <si>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</si>
  <si>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</si>
  <si>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</si>
  <si>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</si>
  <si>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</si>
  <si>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</si>
  <si>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</si>
  <si>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</si>
  <si>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</si>
  <si>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</si>
  <si>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</si>
  <si>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</si>
  <si>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</si>
  <si>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</si>
  <si>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</si>
  <si>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</si>
  <si>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</si>
  <si>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</si>
  <si>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</si>
  <si>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</si>
  <si>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</si>
  <si>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</si>
  <si>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</si>
  <si>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Enoch Mgijima(EC139)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</si>
  <si>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</si>
  <si>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</si>
  <si>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</si>
  <si>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</si>
  <si>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</si>
  <si>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</si>
  <si>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</si>
  <si>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</si>
  <si>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</si>
  <si>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</si>
  <si>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</si>
  <si>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</si>
  <si>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</si>
  <si>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</si>
  <si>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</si>
  <si>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</si>
  <si>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</si>
  <si>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</si>
  <si>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</si>
  <si>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</si>
  <si>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</si>
  <si>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</si>
  <si>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</si>
  <si>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</si>
  <si>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Enoch Mgijima(EC139)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</si>
  <si>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</si>
  <si>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</si>
  <si>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</si>
  <si>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</si>
  <si>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</si>
  <si>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</si>
  <si>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</si>
  <si>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</si>
  <si>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</si>
  <si>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</si>
  <si>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</si>
  <si>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</si>
  <si>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</si>
  <si>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</si>
  <si>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</si>
  <si>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</si>
  <si>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</si>
  <si>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</si>
  <si>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</si>
  <si>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</si>
  <si>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</si>
  <si>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</si>
  <si>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</si>
  <si>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</si>
  <si>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</si>
  <si>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</si>
  <si>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</si>
  <si>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</si>
  <si>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</si>
  <si>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</si>
  <si>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</si>
  <si>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</si>
  <si>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</si>
  <si>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</si>
  <si>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</si>
  <si>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Enoch Mgijima(EC139)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</si>
  <si>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</si>
  <si>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</si>
  <si>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Enoch Mgijima(EC139)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</si>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</sst>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85156900</v>
      </c>
      <c r="C5" s="19">
        <v>0</v>
      </c>
      <c r="D5" s="59">
        <v>100833427</v>
      </c>
      <c r="E5" s="60">
        <v>100833427</v>
      </c>
      <c r="F5" s="60">
        <v>0</v>
      </c>
      <c r="G5" s="60">
        <v>0</v>
      </c>
      <c r="H5" s="60">
        <v>91039934</v>
      </c>
      <c r="I5" s="60">
        <v>91039934</v>
      </c>
      <c r="J5" s="60">
        <v>0</v>
      </c>
      <c r="K5" s="60">
        <v>0</v>
      </c>
      <c r="L5" s="60">
        <v>3077042</v>
      </c>
      <c r="M5" s="60">
        <v>3077042</v>
      </c>
      <c r="N5" s="60">
        <v>0</v>
      </c>
      <c r="O5" s="60">
        <v>-97756</v>
      </c>
      <c r="P5" s="60">
        <v>63861</v>
      </c>
      <c r="Q5" s="60">
        <v>-33895</v>
      </c>
      <c r="R5" s="60">
        <v>0</v>
      </c>
      <c r="S5" s="60">
        <v>0</v>
      </c>
      <c r="T5" s="60">
        <v>0</v>
      </c>
      <c r="U5" s="60">
        <v>0</v>
      </c>
      <c r="V5" s="60">
        <v>94083081</v>
      </c>
      <c r="W5" s="60">
        <v>64151111</v>
      </c>
      <c r="X5" s="60">
        <v>29931970</v>
      </c>
      <c r="Y5" s="61">
        <v>46.66</v>
      </c>
      <c r="Z5" s="62">
        <v>100833427</v>
      </c>
    </row>
    <row r="6" spans="1:26" ht="12.75">
      <c r="A6" s="58" t="s">
        <v>32</v>
      </c>
      <c r="B6" s="19">
        <v>232790600</v>
      </c>
      <c r="C6" s="19">
        <v>0</v>
      </c>
      <c r="D6" s="59">
        <v>279463988</v>
      </c>
      <c r="E6" s="60">
        <v>279463988</v>
      </c>
      <c r="F6" s="60">
        <v>1776813202</v>
      </c>
      <c r="G6" s="60">
        <v>5886658</v>
      </c>
      <c r="H6" s="60">
        <v>47762446</v>
      </c>
      <c r="I6" s="60">
        <v>1830462306</v>
      </c>
      <c r="J6" s="60">
        <v>3171545</v>
      </c>
      <c r="K6" s="60">
        <v>5910474</v>
      </c>
      <c r="L6" s="60">
        <v>12347218</v>
      </c>
      <c r="M6" s="60">
        <v>21429237</v>
      </c>
      <c r="N6" s="60">
        <v>16429043</v>
      </c>
      <c r="O6" s="60">
        <v>37069016</v>
      </c>
      <c r="P6" s="60">
        <v>125538675</v>
      </c>
      <c r="Q6" s="60">
        <v>179036734</v>
      </c>
      <c r="R6" s="60">
        <v>0</v>
      </c>
      <c r="S6" s="60">
        <v>0</v>
      </c>
      <c r="T6" s="60">
        <v>0</v>
      </c>
      <c r="U6" s="60">
        <v>0</v>
      </c>
      <c r="V6" s="60">
        <v>2030928277</v>
      </c>
      <c r="W6" s="60">
        <v>186172478</v>
      </c>
      <c r="X6" s="60">
        <v>1844755799</v>
      </c>
      <c r="Y6" s="61">
        <v>990.89</v>
      </c>
      <c r="Z6" s="62">
        <v>279463988</v>
      </c>
    </row>
    <row r="7" spans="1:26" ht="12.75">
      <c r="A7" s="58" t="s">
        <v>33</v>
      </c>
      <c r="B7" s="19">
        <v>5374068</v>
      </c>
      <c r="C7" s="19">
        <v>0</v>
      </c>
      <c r="D7" s="59">
        <v>9725692</v>
      </c>
      <c r="E7" s="60">
        <v>9725692</v>
      </c>
      <c r="F7" s="60">
        <v>0</v>
      </c>
      <c r="G7" s="60">
        <v>0</v>
      </c>
      <c r="H7" s="60">
        <v>0</v>
      </c>
      <c r="I7" s="60">
        <v>0</v>
      </c>
      <c r="J7" s="60">
        <v>459334</v>
      </c>
      <c r="K7" s="60">
        <v>0</v>
      </c>
      <c r="L7" s="60">
        <v>0</v>
      </c>
      <c r="M7" s="60">
        <v>459334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459334</v>
      </c>
      <c r="W7" s="60">
        <v>4237497</v>
      </c>
      <c r="X7" s="60">
        <v>-3778163</v>
      </c>
      <c r="Y7" s="61">
        <v>-89.16</v>
      </c>
      <c r="Z7" s="62">
        <v>9725692</v>
      </c>
    </row>
    <row r="8" spans="1:26" ht="12.75">
      <c r="A8" s="58" t="s">
        <v>34</v>
      </c>
      <c r="B8" s="19">
        <v>179161707</v>
      </c>
      <c r="C8" s="19">
        <v>0</v>
      </c>
      <c r="D8" s="59">
        <v>188402800</v>
      </c>
      <c r="E8" s="60">
        <v>188402800</v>
      </c>
      <c r="F8" s="60">
        <v>0</v>
      </c>
      <c r="G8" s="60">
        <v>0</v>
      </c>
      <c r="H8" s="60">
        <v>28845</v>
      </c>
      <c r="I8" s="60">
        <v>28845</v>
      </c>
      <c r="J8" s="60">
        <v>1695576</v>
      </c>
      <c r="K8" s="60">
        <v>-1551031</v>
      </c>
      <c r="L8" s="60">
        <v>0</v>
      </c>
      <c r="M8" s="60">
        <v>144545</v>
      </c>
      <c r="N8" s="60">
        <v>23978767</v>
      </c>
      <c r="O8" s="60">
        <v>3017945</v>
      </c>
      <c r="P8" s="60">
        <v>6812361</v>
      </c>
      <c r="Q8" s="60">
        <v>33809073</v>
      </c>
      <c r="R8" s="60">
        <v>0</v>
      </c>
      <c r="S8" s="60">
        <v>0</v>
      </c>
      <c r="T8" s="60">
        <v>0</v>
      </c>
      <c r="U8" s="60">
        <v>0</v>
      </c>
      <c r="V8" s="60">
        <v>33982463</v>
      </c>
      <c r="W8" s="60">
        <v>122573000</v>
      </c>
      <c r="X8" s="60">
        <v>-88590537</v>
      </c>
      <c r="Y8" s="61">
        <v>-72.28</v>
      </c>
      <c r="Z8" s="62">
        <v>188402800</v>
      </c>
    </row>
    <row r="9" spans="1:26" ht="12.75">
      <c r="A9" s="58" t="s">
        <v>35</v>
      </c>
      <c r="B9" s="19">
        <v>36614507</v>
      </c>
      <c r="C9" s="19">
        <v>0</v>
      </c>
      <c r="D9" s="59">
        <v>89526864</v>
      </c>
      <c r="E9" s="60">
        <v>89526864</v>
      </c>
      <c r="F9" s="60">
        <v>1503294</v>
      </c>
      <c r="G9" s="60">
        <v>2422307</v>
      </c>
      <c r="H9" s="60">
        <v>359271</v>
      </c>
      <c r="I9" s="60">
        <v>4284872</v>
      </c>
      <c r="J9" s="60">
        <v>1048481</v>
      </c>
      <c r="K9" s="60">
        <v>1547670</v>
      </c>
      <c r="L9" s="60">
        <v>3238702</v>
      </c>
      <c r="M9" s="60">
        <v>5834853</v>
      </c>
      <c r="N9" s="60">
        <v>16461800</v>
      </c>
      <c r="O9" s="60">
        <v>2875539</v>
      </c>
      <c r="P9" s="60">
        <v>9527034</v>
      </c>
      <c r="Q9" s="60">
        <v>28864373</v>
      </c>
      <c r="R9" s="60">
        <v>0</v>
      </c>
      <c r="S9" s="60">
        <v>0</v>
      </c>
      <c r="T9" s="60">
        <v>0</v>
      </c>
      <c r="U9" s="60">
        <v>0</v>
      </c>
      <c r="V9" s="60">
        <v>38984098</v>
      </c>
      <c r="W9" s="60">
        <v>64729989</v>
      </c>
      <c r="X9" s="60">
        <v>-25745891</v>
      </c>
      <c r="Y9" s="61">
        <v>-39.77</v>
      </c>
      <c r="Z9" s="62">
        <v>89526864</v>
      </c>
    </row>
    <row r="10" spans="1:26" ht="22.5">
      <c r="A10" s="63" t="s">
        <v>278</v>
      </c>
      <c r="B10" s="64">
        <f>SUM(B5:B9)</f>
        <v>539097782</v>
      </c>
      <c r="C10" s="64">
        <f>SUM(C5:C9)</f>
        <v>0</v>
      </c>
      <c r="D10" s="65">
        <f aca="true" t="shared" si="0" ref="D10:Z10">SUM(D5:D9)</f>
        <v>667952771</v>
      </c>
      <c r="E10" s="66">
        <f t="shared" si="0"/>
        <v>667952771</v>
      </c>
      <c r="F10" s="66">
        <f t="shared" si="0"/>
        <v>1778316496</v>
      </c>
      <c r="G10" s="66">
        <f t="shared" si="0"/>
        <v>8308965</v>
      </c>
      <c r="H10" s="66">
        <f t="shared" si="0"/>
        <v>139190496</v>
      </c>
      <c r="I10" s="66">
        <f t="shared" si="0"/>
        <v>1925815957</v>
      </c>
      <c r="J10" s="66">
        <f t="shared" si="0"/>
        <v>6374936</v>
      </c>
      <c r="K10" s="66">
        <f t="shared" si="0"/>
        <v>5907113</v>
      </c>
      <c r="L10" s="66">
        <f t="shared" si="0"/>
        <v>18662962</v>
      </c>
      <c r="M10" s="66">
        <f t="shared" si="0"/>
        <v>30945011</v>
      </c>
      <c r="N10" s="66">
        <f t="shared" si="0"/>
        <v>56869610</v>
      </c>
      <c r="O10" s="66">
        <f t="shared" si="0"/>
        <v>42864744</v>
      </c>
      <c r="P10" s="66">
        <f t="shared" si="0"/>
        <v>141941931</v>
      </c>
      <c r="Q10" s="66">
        <f t="shared" si="0"/>
        <v>241676285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2198437253</v>
      </c>
      <c r="W10" s="66">
        <f t="shared" si="0"/>
        <v>441864075</v>
      </c>
      <c r="X10" s="66">
        <f t="shared" si="0"/>
        <v>1756573178</v>
      </c>
      <c r="Y10" s="67">
        <f>+IF(W10&lt;&gt;0,(X10/W10)*100,0)</f>
        <v>397.5369977747116</v>
      </c>
      <c r="Z10" s="68">
        <f t="shared" si="0"/>
        <v>667952771</v>
      </c>
    </row>
    <row r="11" spans="1:26" ht="12.75">
      <c r="A11" s="58" t="s">
        <v>37</v>
      </c>
      <c r="B11" s="19">
        <v>235979035</v>
      </c>
      <c r="C11" s="19">
        <v>0</v>
      </c>
      <c r="D11" s="59">
        <v>243674452</v>
      </c>
      <c r="E11" s="60">
        <v>243674452</v>
      </c>
      <c r="F11" s="60">
        <v>18718008</v>
      </c>
      <c r="G11" s="60">
        <v>27439160</v>
      </c>
      <c r="H11" s="60">
        <v>15282758</v>
      </c>
      <c r="I11" s="60">
        <v>61439926</v>
      </c>
      <c r="J11" s="60">
        <v>18335486</v>
      </c>
      <c r="K11" s="60">
        <v>-189097</v>
      </c>
      <c r="L11" s="60">
        <v>35875498</v>
      </c>
      <c r="M11" s="60">
        <v>54021887</v>
      </c>
      <c r="N11" s="60">
        <v>18162362</v>
      </c>
      <c r="O11" s="60">
        <v>17784261</v>
      </c>
      <c r="P11" s="60">
        <v>23696106</v>
      </c>
      <c r="Q11" s="60">
        <v>59642729</v>
      </c>
      <c r="R11" s="60">
        <v>0</v>
      </c>
      <c r="S11" s="60">
        <v>0</v>
      </c>
      <c r="T11" s="60">
        <v>0</v>
      </c>
      <c r="U11" s="60">
        <v>0</v>
      </c>
      <c r="V11" s="60">
        <v>175104542</v>
      </c>
      <c r="W11" s="60">
        <v>169317747</v>
      </c>
      <c r="X11" s="60">
        <v>5786795</v>
      </c>
      <c r="Y11" s="61">
        <v>3.42</v>
      </c>
      <c r="Z11" s="62">
        <v>243674452</v>
      </c>
    </row>
    <row r="12" spans="1:26" ht="12.75">
      <c r="A12" s="58" t="s">
        <v>38</v>
      </c>
      <c r="B12" s="19">
        <v>25117300</v>
      </c>
      <c r="C12" s="19">
        <v>0</v>
      </c>
      <c r="D12" s="59">
        <v>30223356</v>
      </c>
      <c r="E12" s="60">
        <v>30223356</v>
      </c>
      <c r="F12" s="60">
        <v>1909352</v>
      </c>
      <c r="G12" s="60">
        <v>0</v>
      </c>
      <c r="H12" s="60">
        <v>0</v>
      </c>
      <c r="I12" s="60">
        <v>1909352</v>
      </c>
      <c r="J12" s="60">
        <v>1872446</v>
      </c>
      <c r="K12" s="60">
        <v>0</v>
      </c>
      <c r="L12" s="60">
        <v>0</v>
      </c>
      <c r="M12" s="60">
        <v>1872446</v>
      </c>
      <c r="N12" s="60">
        <v>1818120</v>
      </c>
      <c r="O12" s="60">
        <v>2617580</v>
      </c>
      <c r="P12" s="60">
        <v>0</v>
      </c>
      <c r="Q12" s="60">
        <v>4435700</v>
      </c>
      <c r="R12" s="60">
        <v>0</v>
      </c>
      <c r="S12" s="60">
        <v>0</v>
      </c>
      <c r="T12" s="60">
        <v>0</v>
      </c>
      <c r="U12" s="60">
        <v>0</v>
      </c>
      <c r="V12" s="60">
        <v>8217498</v>
      </c>
      <c r="W12" s="60">
        <v>17658747</v>
      </c>
      <c r="X12" s="60">
        <v>-9441249</v>
      </c>
      <c r="Y12" s="61">
        <v>-53.46</v>
      </c>
      <c r="Z12" s="62">
        <v>30223356</v>
      </c>
    </row>
    <row r="13" spans="1:26" ht="12.75">
      <c r="A13" s="58" t="s">
        <v>279</v>
      </c>
      <c r="B13" s="19">
        <v>48568824</v>
      </c>
      <c r="C13" s="19">
        <v>0</v>
      </c>
      <c r="D13" s="59">
        <v>40994954</v>
      </c>
      <c r="E13" s="60">
        <v>40994954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31141503</v>
      </c>
      <c r="X13" s="60">
        <v>-31141503</v>
      </c>
      <c r="Y13" s="61">
        <v>-100</v>
      </c>
      <c r="Z13" s="62">
        <v>40994954</v>
      </c>
    </row>
    <row r="14" spans="1:26" ht="12.75">
      <c r="A14" s="58" t="s">
        <v>40</v>
      </c>
      <c r="B14" s="19">
        <v>45306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9578</v>
      </c>
      <c r="K14" s="60">
        <v>0</v>
      </c>
      <c r="L14" s="60">
        <v>0</v>
      </c>
      <c r="M14" s="60">
        <v>9578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9578</v>
      </c>
      <c r="W14" s="60"/>
      <c r="X14" s="60">
        <v>9578</v>
      </c>
      <c r="Y14" s="61">
        <v>0</v>
      </c>
      <c r="Z14" s="62">
        <v>0</v>
      </c>
    </row>
    <row r="15" spans="1:26" ht="12.75">
      <c r="A15" s="58" t="s">
        <v>41</v>
      </c>
      <c r="B15" s="19">
        <v>201024055</v>
      </c>
      <c r="C15" s="19">
        <v>0</v>
      </c>
      <c r="D15" s="59">
        <v>207429564</v>
      </c>
      <c r="E15" s="60">
        <v>207429564</v>
      </c>
      <c r="F15" s="60">
        <v>0</v>
      </c>
      <c r="G15" s="60">
        <v>27594825</v>
      </c>
      <c r="H15" s="60">
        <v>14120711</v>
      </c>
      <c r="I15" s="60">
        <v>41715536</v>
      </c>
      <c r="J15" s="60">
        <v>38195014</v>
      </c>
      <c r="K15" s="60">
        <v>215149</v>
      </c>
      <c r="L15" s="60">
        <v>35652786</v>
      </c>
      <c r="M15" s="60">
        <v>74062949</v>
      </c>
      <c r="N15" s="60">
        <v>11065131</v>
      </c>
      <c r="O15" s="60">
        <v>67767</v>
      </c>
      <c r="P15" s="60">
        <v>12061077</v>
      </c>
      <c r="Q15" s="60">
        <v>23193975</v>
      </c>
      <c r="R15" s="60">
        <v>0</v>
      </c>
      <c r="S15" s="60">
        <v>0</v>
      </c>
      <c r="T15" s="60">
        <v>0</v>
      </c>
      <c r="U15" s="60">
        <v>0</v>
      </c>
      <c r="V15" s="60">
        <v>138972460</v>
      </c>
      <c r="W15" s="60">
        <v>166577497</v>
      </c>
      <c r="X15" s="60">
        <v>-27605037</v>
      </c>
      <c r="Y15" s="61">
        <v>-16.57</v>
      </c>
      <c r="Z15" s="62">
        <v>207429564</v>
      </c>
    </row>
    <row r="16" spans="1:26" ht="12.75">
      <c r="A16" s="69" t="s">
        <v>42</v>
      </c>
      <c r="B16" s="19">
        <v>21920916</v>
      </c>
      <c r="C16" s="19">
        <v>0</v>
      </c>
      <c r="D16" s="59">
        <v>18131800</v>
      </c>
      <c r="E16" s="60">
        <v>18131800</v>
      </c>
      <c r="F16" s="60">
        <v>0</v>
      </c>
      <c r="G16" s="60">
        <v>0</v>
      </c>
      <c r="H16" s="60">
        <v>37645</v>
      </c>
      <c r="I16" s="60">
        <v>37645</v>
      </c>
      <c r="J16" s="60">
        <v>978176</v>
      </c>
      <c r="K16" s="60">
        <v>0</v>
      </c>
      <c r="L16" s="60">
        <v>25000</v>
      </c>
      <c r="M16" s="60">
        <v>1003176</v>
      </c>
      <c r="N16" s="60">
        <v>12500</v>
      </c>
      <c r="O16" s="60">
        <v>0</v>
      </c>
      <c r="P16" s="60">
        <v>0</v>
      </c>
      <c r="Q16" s="60">
        <v>12500</v>
      </c>
      <c r="R16" s="60">
        <v>0</v>
      </c>
      <c r="S16" s="60">
        <v>0</v>
      </c>
      <c r="T16" s="60">
        <v>0</v>
      </c>
      <c r="U16" s="60">
        <v>0</v>
      </c>
      <c r="V16" s="60">
        <v>1053321</v>
      </c>
      <c r="W16" s="60">
        <v>12003750</v>
      </c>
      <c r="X16" s="60">
        <v>-10950429</v>
      </c>
      <c r="Y16" s="61">
        <v>-91.23</v>
      </c>
      <c r="Z16" s="62">
        <v>18131800</v>
      </c>
    </row>
    <row r="17" spans="1:26" ht="12.75">
      <c r="A17" s="58" t="s">
        <v>43</v>
      </c>
      <c r="B17" s="19">
        <v>566769728</v>
      </c>
      <c r="C17" s="19">
        <v>0</v>
      </c>
      <c r="D17" s="59">
        <v>132504645</v>
      </c>
      <c r="E17" s="60">
        <v>132504645</v>
      </c>
      <c r="F17" s="60">
        <v>897615</v>
      </c>
      <c r="G17" s="60">
        <v>1798107</v>
      </c>
      <c r="H17" s="60">
        <v>5403710</v>
      </c>
      <c r="I17" s="60">
        <v>8099432</v>
      </c>
      <c r="J17" s="60">
        <v>11844093</v>
      </c>
      <c r="K17" s="60">
        <v>11510399</v>
      </c>
      <c r="L17" s="60">
        <v>12831986</v>
      </c>
      <c r="M17" s="60">
        <v>36186478</v>
      </c>
      <c r="N17" s="60">
        <v>5713834</v>
      </c>
      <c r="O17" s="60">
        <v>8877913</v>
      </c>
      <c r="P17" s="60">
        <v>11294201</v>
      </c>
      <c r="Q17" s="60">
        <v>25885948</v>
      </c>
      <c r="R17" s="60">
        <v>0</v>
      </c>
      <c r="S17" s="60">
        <v>0</v>
      </c>
      <c r="T17" s="60">
        <v>0</v>
      </c>
      <c r="U17" s="60">
        <v>0</v>
      </c>
      <c r="V17" s="60">
        <v>70171858</v>
      </c>
      <c r="W17" s="60">
        <v>115004250</v>
      </c>
      <c r="X17" s="60">
        <v>-44832392</v>
      </c>
      <c r="Y17" s="61">
        <v>-38.98</v>
      </c>
      <c r="Z17" s="62">
        <v>132504645</v>
      </c>
    </row>
    <row r="18" spans="1:26" ht="12.75">
      <c r="A18" s="70" t="s">
        <v>44</v>
      </c>
      <c r="B18" s="71">
        <f>SUM(B11:B17)</f>
        <v>1099425164</v>
      </c>
      <c r="C18" s="71">
        <f>SUM(C11:C17)</f>
        <v>0</v>
      </c>
      <c r="D18" s="72">
        <f aca="true" t="shared" si="1" ref="D18:Z18">SUM(D11:D17)</f>
        <v>672958771</v>
      </c>
      <c r="E18" s="73">
        <f t="shared" si="1"/>
        <v>672958771</v>
      </c>
      <c r="F18" s="73">
        <f t="shared" si="1"/>
        <v>21524975</v>
      </c>
      <c r="G18" s="73">
        <f t="shared" si="1"/>
        <v>56832092</v>
      </c>
      <c r="H18" s="73">
        <f t="shared" si="1"/>
        <v>34844824</v>
      </c>
      <c r="I18" s="73">
        <f t="shared" si="1"/>
        <v>113201891</v>
      </c>
      <c r="J18" s="73">
        <f t="shared" si="1"/>
        <v>71234793</v>
      </c>
      <c r="K18" s="73">
        <f t="shared" si="1"/>
        <v>11536451</v>
      </c>
      <c r="L18" s="73">
        <f t="shared" si="1"/>
        <v>84385270</v>
      </c>
      <c r="M18" s="73">
        <f t="shared" si="1"/>
        <v>167156514</v>
      </c>
      <c r="N18" s="73">
        <f t="shared" si="1"/>
        <v>36771947</v>
      </c>
      <c r="O18" s="73">
        <f t="shared" si="1"/>
        <v>29347521</v>
      </c>
      <c r="P18" s="73">
        <f t="shared" si="1"/>
        <v>47051384</v>
      </c>
      <c r="Q18" s="73">
        <f t="shared" si="1"/>
        <v>113170852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393529257</v>
      </c>
      <c r="W18" s="73">
        <f t="shared" si="1"/>
        <v>511703494</v>
      </c>
      <c r="X18" s="73">
        <f t="shared" si="1"/>
        <v>-118174237</v>
      </c>
      <c r="Y18" s="67">
        <f>+IF(W18&lt;&gt;0,(X18/W18)*100,0)</f>
        <v>-23.09427986825511</v>
      </c>
      <c r="Z18" s="74">
        <f t="shared" si="1"/>
        <v>672958771</v>
      </c>
    </row>
    <row r="19" spans="1:26" ht="12.75">
      <c r="A19" s="70" t="s">
        <v>45</v>
      </c>
      <c r="B19" s="75">
        <f>+B10-B18</f>
        <v>-560327382</v>
      </c>
      <c r="C19" s="75">
        <f>+C10-C18</f>
        <v>0</v>
      </c>
      <c r="D19" s="76">
        <f aca="true" t="shared" si="2" ref="D19:Z19">+D10-D18</f>
        <v>-5006000</v>
      </c>
      <c r="E19" s="77">
        <f t="shared" si="2"/>
        <v>-5006000</v>
      </c>
      <c r="F19" s="77">
        <f t="shared" si="2"/>
        <v>1756791521</v>
      </c>
      <c r="G19" s="77">
        <f t="shared" si="2"/>
        <v>-48523127</v>
      </c>
      <c r="H19" s="77">
        <f t="shared" si="2"/>
        <v>104345672</v>
      </c>
      <c r="I19" s="77">
        <f t="shared" si="2"/>
        <v>1812614066</v>
      </c>
      <c r="J19" s="77">
        <f t="shared" si="2"/>
        <v>-64859857</v>
      </c>
      <c r="K19" s="77">
        <f t="shared" si="2"/>
        <v>-5629338</v>
      </c>
      <c r="L19" s="77">
        <f t="shared" si="2"/>
        <v>-65722308</v>
      </c>
      <c r="M19" s="77">
        <f t="shared" si="2"/>
        <v>-136211503</v>
      </c>
      <c r="N19" s="77">
        <f t="shared" si="2"/>
        <v>20097663</v>
      </c>
      <c r="O19" s="77">
        <f t="shared" si="2"/>
        <v>13517223</v>
      </c>
      <c r="P19" s="77">
        <f t="shared" si="2"/>
        <v>94890547</v>
      </c>
      <c r="Q19" s="77">
        <f t="shared" si="2"/>
        <v>128505433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1804907996</v>
      </c>
      <c r="W19" s="77">
        <f>IF(E10=E18,0,W10-W18)</f>
        <v>-69839419</v>
      </c>
      <c r="X19" s="77">
        <f t="shared" si="2"/>
        <v>1874747415</v>
      </c>
      <c r="Y19" s="78">
        <f>+IF(W19&lt;&gt;0,(X19/W19)*100,0)</f>
        <v>-2684.3685727110646</v>
      </c>
      <c r="Z19" s="79">
        <f t="shared" si="2"/>
        <v>-5006000</v>
      </c>
    </row>
    <row r="20" spans="1:26" ht="12.75">
      <c r="A20" s="58" t="s">
        <v>46</v>
      </c>
      <c r="B20" s="19">
        <v>18101823</v>
      </c>
      <c r="C20" s="19">
        <v>0</v>
      </c>
      <c r="D20" s="59">
        <v>66283976</v>
      </c>
      <c r="E20" s="60">
        <v>66283976</v>
      </c>
      <c r="F20" s="60">
        <v>0</v>
      </c>
      <c r="G20" s="60">
        <v>0</v>
      </c>
      <c r="H20" s="60">
        <v>0</v>
      </c>
      <c r="I20" s="60">
        <v>0</v>
      </c>
      <c r="J20" s="60">
        <v>5318933</v>
      </c>
      <c r="K20" s="60">
        <v>0</v>
      </c>
      <c r="L20" s="60">
        <v>0</v>
      </c>
      <c r="M20" s="60">
        <v>5318933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5318933</v>
      </c>
      <c r="W20" s="60">
        <v>62284252</v>
      </c>
      <c r="X20" s="60">
        <v>-56965319</v>
      </c>
      <c r="Y20" s="61">
        <v>-91.46</v>
      </c>
      <c r="Z20" s="62">
        <v>66283976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1125000</v>
      </c>
      <c r="X21" s="82">
        <v>-1125000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-542225559</v>
      </c>
      <c r="C22" s="86">
        <f>SUM(C19:C21)</f>
        <v>0</v>
      </c>
      <c r="D22" s="87">
        <f aca="true" t="shared" si="3" ref="D22:Z22">SUM(D19:D21)</f>
        <v>61277976</v>
      </c>
      <c r="E22" s="88">
        <f t="shared" si="3"/>
        <v>61277976</v>
      </c>
      <c r="F22" s="88">
        <f t="shared" si="3"/>
        <v>1756791521</v>
      </c>
      <c r="G22" s="88">
        <f t="shared" si="3"/>
        <v>-48523127</v>
      </c>
      <c r="H22" s="88">
        <f t="shared" si="3"/>
        <v>104345672</v>
      </c>
      <c r="I22" s="88">
        <f t="shared" si="3"/>
        <v>1812614066</v>
      </c>
      <c r="J22" s="88">
        <f t="shared" si="3"/>
        <v>-59540924</v>
      </c>
      <c r="K22" s="88">
        <f t="shared" si="3"/>
        <v>-5629338</v>
      </c>
      <c r="L22" s="88">
        <f t="shared" si="3"/>
        <v>-65722308</v>
      </c>
      <c r="M22" s="88">
        <f t="shared" si="3"/>
        <v>-130892570</v>
      </c>
      <c r="N22" s="88">
        <f t="shared" si="3"/>
        <v>20097663</v>
      </c>
      <c r="O22" s="88">
        <f t="shared" si="3"/>
        <v>13517223</v>
      </c>
      <c r="P22" s="88">
        <f t="shared" si="3"/>
        <v>94890547</v>
      </c>
      <c r="Q22" s="88">
        <f t="shared" si="3"/>
        <v>128505433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1810226929</v>
      </c>
      <c r="W22" s="88">
        <f t="shared" si="3"/>
        <v>-6430167</v>
      </c>
      <c r="X22" s="88">
        <f t="shared" si="3"/>
        <v>1816657096</v>
      </c>
      <c r="Y22" s="89">
        <f>+IF(W22&lt;&gt;0,(X22/W22)*100,0)</f>
        <v>-28252.09821144614</v>
      </c>
      <c r="Z22" s="90">
        <f t="shared" si="3"/>
        <v>61277976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-542225559</v>
      </c>
      <c r="C24" s="75">
        <f>SUM(C22:C23)</f>
        <v>0</v>
      </c>
      <c r="D24" s="76">
        <f aca="true" t="shared" si="4" ref="D24:Z24">SUM(D22:D23)</f>
        <v>61277976</v>
      </c>
      <c r="E24" s="77">
        <f t="shared" si="4"/>
        <v>61277976</v>
      </c>
      <c r="F24" s="77">
        <f t="shared" si="4"/>
        <v>1756791521</v>
      </c>
      <c r="G24" s="77">
        <f t="shared" si="4"/>
        <v>-48523127</v>
      </c>
      <c r="H24" s="77">
        <f t="shared" si="4"/>
        <v>104345672</v>
      </c>
      <c r="I24" s="77">
        <f t="shared" si="4"/>
        <v>1812614066</v>
      </c>
      <c r="J24" s="77">
        <f t="shared" si="4"/>
        <v>-59540924</v>
      </c>
      <c r="K24" s="77">
        <f t="shared" si="4"/>
        <v>-5629338</v>
      </c>
      <c r="L24" s="77">
        <f t="shared" si="4"/>
        <v>-65722308</v>
      </c>
      <c r="M24" s="77">
        <f t="shared" si="4"/>
        <v>-130892570</v>
      </c>
      <c r="N24" s="77">
        <f t="shared" si="4"/>
        <v>20097663</v>
      </c>
      <c r="O24" s="77">
        <f t="shared" si="4"/>
        <v>13517223</v>
      </c>
      <c r="P24" s="77">
        <f t="shared" si="4"/>
        <v>94890547</v>
      </c>
      <c r="Q24" s="77">
        <f t="shared" si="4"/>
        <v>128505433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1810226929</v>
      </c>
      <c r="W24" s="77">
        <f t="shared" si="4"/>
        <v>-6430167</v>
      </c>
      <c r="X24" s="77">
        <f t="shared" si="4"/>
        <v>1816657096</v>
      </c>
      <c r="Y24" s="78">
        <f>+IF(W24&lt;&gt;0,(X24/W24)*100,0)</f>
        <v>-28252.09821144614</v>
      </c>
      <c r="Z24" s="79">
        <f t="shared" si="4"/>
        <v>61277976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68037818</v>
      </c>
      <c r="C27" s="22">
        <v>0</v>
      </c>
      <c r="D27" s="99">
        <v>67784200</v>
      </c>
      <c r="E27" s="100">
        <v>5500000</v>
      </c>
      <c r="F27" s="100">
        <v>0</v>
      </c>
      <c r="G27" s="100">
        <v>0</v>
      </c>
      <c r="H27" s="100">
        <v>52832</v>
      </c>
      <c r="I27" s="100">
        <v>52832</v>
      </c>
      <c r="J27" s="100">
        <v>8354090</v>
      </c>
      <c r="K27" s="100">
        <v>2636496</v>
      </c>
      <c r="L27" s="100">
        <v>1838960</v>
      </c>
      <c r="M27" s="100">
        <v>12829546</v>
      </c>
      <c r="N27" s="100">
        <v>726469</v>
      </c>
      <c r="O27" s="100">
        <v>3812272</v>
      </c>
      <c r="P27" s="100">
        <v>2521342</v>
      </c>
      <c r="Q27" s="100">
        <v>7060083</v>
      </c>
      <c r="R27" s="100">
        <v>0</v>
      </c>
      <c r="S27" s="100">
        <v>0</v>
      </c>
      <c r="T27" s="100">
        <v>0</v>
      </c>
      <c r="U27" s="100">
        <v>0</v>
      </c>
      <c r="V27" s="100">
        <v>19942461</v>
      </c>
      <c r="W27" s="100">
        <v>4125000</v>
      </c>
      <c r="X27" s="100">
        <v>15817461</v>
      </c>
      <c r="Y27" s="101">
        <v>383.45</v>
      </c>
      <c r="Z27" s="102">
        <v>5500000</v>
      </c>
    </row>
    <row r="28" spans="1:26" ht="12.75">
      <c r="A28" s="103" t="s">
        <v>46</v>
      </c>
      <c r="B28" s="19">
        <v>36111214</v>
      </c>
      <c r="C28" s="19">
        <v>0</v>
      </c>
      <c r="D28" s="59">
        <v>66284200</v>
      </c>
      <c r="E28" s="60">
        <v>4000000</v>
      </c>
      <c r="F28" s="60">
        <v>0</v>
      </c>
      <c r="G28" s="60">
        <v>0</v>
      </c>
      <c r="H28" s="60">
        <v>0</v>
      </c>
      <c r="I28" s="60">
        <v>0</v>
      </c>
      <c r="J28" s="60">
        <v>8343573</v>
      </c>
      <c r="K28" s="60">
        <v>2578110</v>
      </c>
      <c r="L28" s="60">
        <v>1543746</v>
      </c>
      <c r="M28" s="60">
        <v>12465429</v>
      </c>
      <c r="N28" s="60">
        <v>726469</v>
      </c>
      <c r="O28" s="60">
        <v>2077307</v>
      </c>
      <c r="P28" s="60">
        <v>2450822</v>
      </c>
      <c r="Q28" s="60">
        <v>5254598</v>
      </c>
      <c r="R28" s="60">
        <v>0</v>
      </c>
      <c r="S28" s="60">
        <v>0</v>
      </c>
      <c r="T28" s="60">
        <v>0</v>
      </c>
      <c r="U28" s="60">
        <v>0</v>
      </c>
      <c r="V28" s="60">
        <v>17720027</v>
      </c>
      <c r="W28" s="60">
        <v>3000000</v>
      </c>
      <c r="X28" s="60">
        <v>14720027</v>
      </c>
      <c r="Y28" s="61">
        <v>490.67</v>
      </c>
      <c r="Z28" s="62">
        <v>4000000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1734965</v>
      </c>
      <c r="P29" s="60">
        <v>0</v>
      </c>
      <c r="Q29" s="60">
        <v>1734965</v>
      </c>
      <c r="R29" s="60">
        <v>0</v>
      </c>
      <c r="S29" s="60">
        <v>0</v>
      </c>
      <c r="T29" s="60">
        <v>0</v>
      </c>
      <c r="U29" s="60">
        <v>0</v>
      </c>
      <c r="V29" s="60">
        <v>1734965</v>
      </c>
      <c r="W29" s="60"/>
      <c r="X29" s="60">
        <v>1734965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31926604</v>
      </c>
      <c r="C31" s="19">
        <v>0</v>
      </c>
      <c r="D31" s="59">
        <v>1500000</v>
      </c>
      <c r="E31" s="60">
        <v>1500000</v>
      </c>
      <c r="F31" s="60">
        <v>0</v>
      </c>
      <c r="G31" s="60">
        <v>0</v>
      </c>
      <c r="H31" s="60">
        <v>52832</v>
      </c>
      <c r="I31" s="60">
        <v>52832</v>
      </c>
      <c r="J31" s="60">
        <v>10517</v>
      </c>
      <c r="K31" s="60">
        <v>58386</v>
      </c>
      <c r="L31" s="60">
        <v>295214</v>
      </c>
      <c r="M31" s="60">
        <v>364117</v>
      </c>
      <c r="N31" s="60">
        <v>0</v>
      </c>
      <c r="O31" s="60">
        <v>0</v>
      </c>
      <c r="P31" s="60">
        <v>70520</v>
      </c>
      <c r="Q31" s="60">
        <v>70520</v>
      </c>
      <c r="R31" s="60">
        <v>0</v>
      </c>
      <c r="S31" s="60">
        <v>0</v>
      </c>
      <c r="T31" s="60">
        <v>0</v>
      </c>
      <c r="U31" s="60">
        <v>0</v>
      </c>
      <c r="V31" s="60">
        <v>487469</v>
      </c>
      <c r="W31" s="60">
        <v>1125000</v>
      </c>
      <c r="X31" s="60">
        <v>-637531</v>
      </c>
      <c r="Y31" s="61">
        <v>-56.67</v>
      </c>
      <c r="Z31" s="62">
        <v>1500000</v>
      </c>
    </row>
    <row r="32" spans="1:26" ht="12.75">
      <c r="A32" s="70" t="s">
        <v>54</v>
      </c>
      <c r="B32" s="22">
        <f>SUM(B28:B31)</f>
        <v>68037818</v>
      </c>
      <c r="C32" s="22">
        <f>SUM(C28:C31)</f>
        <v>0</v>
      </c>
      <c r="D32" s="99">
        <f aca="true" t="shared" si="5" ref="D32:Z32">SUM(D28:D31)</f>
        <v>67784200</v>
      </c>
      <c r="E32" s="100">
        <f t="shared" si="5"/>
        <v>5500000</v>
      </c>
      <c r="F32" s="100">
        <f t="shared" si="5"/>
        <v>0</v>
      </c>
      <c r="G32" s="100">
        <f t="shared" si="5"/>
        <v>0</v>
      </c>
      <c r="H32" s="100">
        <f t="shared" si="5"/>
        <v>52832</v>
      </c>
      <c r="I32" s="100">
        <f t="shared" si="5"/>
        <v>52832</v>
      </c>
      <c r="J32" s="100">
        <f t="shared" si="5"/>
        <v>8354090</v>
      </c>
      <c r="K32" s="100">
        <f t="shared" si="5"/>
        <v>2636496</v>
      </c>
      <c r="L32" s="100">
        <f t="shared" si="5"/>
        <v>1838960</v>
      </c>
      <c r="M32" s="100">
        <f t="shared" si="5"/>
        <v>12829546</v>
      </c>
      <c r="N32" s="100">
        <f t="shared" si="5"/>
        <v>726469</v>
      </c>
      <c r="O32" s="100">
        <f t="shared" si="5"/>
        <v>3812272</v>
      </c>
      <c r="P32" s="100">
        <f t="shared" si="5"/>
        <v>2521342</v>
      </c>
      <c r="Q32" s="100">
        <f t="shared" si="5"/>
        <v>7060083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19942461</v>
      </c>
      <c r="W32" s="100">
        <f t="shared" si="5"/>
        <v>4125000</v>
      </c>
      <c r="X32" s="100">
        <f t="shared" si="5"/>
        <v>15817461</v>
      </c>
      <c r="Y32" s="101">
        <f>+IF(W32&lt;&gt;0,(X32/W32)*100,0)</f>
        <v>383.4536</v>
      </c>
      <c r="Z32" s="102">
        <f t="shared" si="5"/>
        <v>5500000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270688115</v>
      </c>
      <c r="C35" s="19">
        <v>0</v>
      </c>
      <c r="D35" s="59">
        <v>285675843</v>
      </c>
      <c r="E35" s="60">
        <v>780753834</v>
      </c>
      <c r="F35" s="60">
        <v>315993857</v>
      </c>
      <c r="G35" s="60">
        <v>321658866</v>
      </c>
      <c r="H35" s="60">
        <v>300497719</v>
      </c>
      <c r="I35" s="60">
        <v>300497719</v>
      </c>
      <c r="J35" s="60">
        <v>307560925</v>
      </c>
      <c r="K35" s="60">
        <v>326325000</v>
      </c>
      <c r="L35" s="60">
        <v>307590822</v>
      </c>
      <c r="M35" s="60">
        <v>307590822</v>
      </c>
      <c r="N35" s="60">
        <v>297365631</v>
      </c>
      <c r="O35" s="60">
        <v>145418839</v>
      </c>
      <c r="P35" s="60">
        <v>529137489</v>
      </c>
      <c r="Q35" s="60">
        <v>529137489</v>
      </c>
      <c r="R35" s="60">
        <v>0</v>
      </c>
      <c r="S35" s="60">
        <v>0</v>
      </c>
      <c r="T35" s="60">
        <v>0</v>
      </c>
      <c r="U35" s="60">
        <v>0</v>
      </c>
      <c r="V35" s="60">
        <v>529137489</v>
      </c>
      <c r="W35" s="60">
        <v>585565376</v>
      </c>
      <c r="X35" s="60">
        <v>-56427887</v>
      </c>
      <c r="Y35" s="61">
        <v>-9.64</v>
      </c>
      <c r="Z35" s="62">
        <v>780753834</v>
      </c>
    </row>
    <row r="36" spans="1:26" ht="12.75">
      <c r="A36" s="58" t="s">
        <v>57</v>
      </c>
      <c r="B36" s="19">
        <v>1464464925</v>
      </c>
      <c r="C36" s="19">
        <v>0</v>
      </c>
      <c r="D36" s="59">
        <v>1898450735</v>
      </c>
      <c r="E36" s="60">
        <v>1545391172</v>
      </c>
      <c r="F36" s="60">
        <v>1483974300</v>
      </c>
      <c r="G36" s="60">
        <v>1561664285</v>
      </c>
      <c r="H36" s="60">
        <v>1504747225</v>
      </c>
      <c r="I36" s="60">
        <v>1504747225</v>
      </c>
      <c r="J36" s="60">
        <v>1513101315</v>
      </c>
      <c r="K36" s="60">
        <v>1515737811</v>
      </c>
      <c r="L36" s="60">
        <v>1515737811</v>
      </c>
      <c r="M36" s="60">
        <v>1515737811</v>
      </c>
      <c r="N36" s="60">
        <v>1513867165</v>
      </c>
      <c r="O36" s="60">
        <v>2454780462</v>
      </c>
      <c r="P36" s="60">
        <v>1910059668</v>
      </c>
      <c r="Q36" s="60">
        <v>1910059668</v>
      </c>
      <c r="R36" s="60">
        <v>0</v>
      </c>
      <c r="S36" s="60">
        <v>0</v>
      </c>
      <c r="T36" s="60">
        <v>0</v>
      </c>
      <c r="U36" s="60">
        <v>0</v>
      </c>
      <c r="V36" s="60">
        <v>1910059668</v>
      </c>
      <c r="W36" s="60">
        <v>1159043379</v>
      </c>
      <c r="X36" s="60">
        <v>751016289</v>
      </c>
      <c r="Y36" s="61">
        <v>64.8</v>
      </c>
      <c r="Z36" s="62">
        <v>1545391172</v>
      </c>
    </row>
    <row r="37" spans="1:26" ht="12.75">
      <c r="A37" s="58" t="s">
        <v>58</v>
      </c>
      <c r="B37" s="19">
        <v>136716176</v>
      </c>
      <c r="C37" s="19">
        <v>0</v>
      </c>
      <c r="D37" s="59">
        <v>163671086</v>
      </c>
      <c r="E37" s="60">
        <v>135997224</v>
      </c>
      <c r="F37" s="60">
        <v>120947708</v>
      </c>
      <c r="G37" s="60">
        <v>120942923</v>
      </c>
      <c r="H37" s="60">
        <v>103331370</v>
      </c>
      <c r="I37" s="60">
        <v>103331370</v>
      </c>
      <c r="J37" s="60">
        <v>103288798</v>
      </c>
      <c r="K37" s="60">
        <v>103288798</v>
      </c>
      <c r="L37" s="60">
        <v>98278798</v>
      </c>
      <c r="M37" s="60">
        <v>98278798</v>
      </c>
      <c r="N37" s="60">
        <v>104288742</v>
      </c>
      <c r="O37" s="60">
        <v>74066974</v>
      </c>
      <c r="P37" s="60">
        <v>371839664</v>
      </c>
      <c r="Q37" s="60">
        <v>371839664</v>
      </c>
      <c r="R37" s="60">
        <v>0</v>
      </c>
      <c r="S37" s="60">
        <v>0</v>
      </c>
      <c r="T37" s="60">
        <v>0</v>
      </c>
      <c r="U37" s="60">
        <v>0</v>
      </c>
      <c r="V37" s="60">
        <v>371839664</v>
      </c>
      <c r="W37" s="60">
        <v>101997918</v>
      </c>
      <c r="X37" s="60">
        <v>269841746</v>
      </c>
      <c r="Y37" s="61">
        <v>264.56</v>
      </c>
      <c r="Z37" s="62">
        <v>135997224</v>
      </c>
    </row>
    <row r="38" spans="1:26" ht="12.75">
      <c r="A38" s="58" t="s">
        <v>59</v>
      </c>
      <c r="B38" s="19">
        <v>130020701</v>
      </c>
      <c r="C38" s="19">
        <v>0</v>
      </c>
      <c r="D38" s="59">
        <v>22110706</v>
      </c>
      <c r="E38" s="60">
        <v>129325115</v>
      </c>
      <c r="F38" s="60">
        <v>16881913</v>
      </c>
      <c r="G38" s="60">
        <v>16881913</v>
      </c>
      <c r="H38" s="60">
        <v>16881913</v>
      </c>
      <c r="I38" s="60">
        <v>16881913</v>
      </c>
      <c r="J38" s="60">
        <v>16881913</v>
      </c>
      <c r="K38" s="60">
        <v>16881913</v>
      </c>
      <c r="L38" s="60">
        <v>16881913</v>
      </c>
      <c r="M38" s="60">
        <v>16881913</v>
      </c>
      <c r="N38" s="60">
        <v>16881913</v>
      </c>
      <c r="O38" s="60">
        <v>61255230</v>
      </c>
      <c r="P38" s="60">
        <v>36285805</v>
      </c>
      <c r="Q38" s="60">
        <v>36285805</v>
      </c>
      <c r="R38" s="60">
        <v>0</v>
      </c>
      <c r="S38" s="60">
        <v>0</v>
      </c>
      <c r="T38" s="60">
        <v>0</v>
      </c>
      <c r="U38" s="60">
        <v>0</v>
      </c>
      <c r="V38" s="60">
        <v>36285805</v>
      </c>
      <c r="W38" s="60">
        <v>96993836</v>
      </c>
      <c r="X38" s="60">
        <v>-60708031</v>
      </c>
      <c r="Y38" s="61">
        <v>-62.59</v>
      </c>
      <c r="Z38" s="62">
        <v>129325115</v>
      </c>
    </row>
    <row r="39" spans="1:26" ht="12.75">
      <c r="A39" s="58" t="s">
        <v>60</v>
      </c>
      <c r="B39" s="19">
        <v>1468416163</v>
      </c>
      <c r="C39" s="19">
        <v>0</v>
      </c>
      <c r="D39" s="59">
        <v>1998344786</v>
      </c>
      <c r="E39" s="60">
        <v>2060822667</v>
      </c>
      <c r="F39" s="60">
        <v>1662138536</v>
      </c>
      <c r="G39" s="60">
        <v>1745498315</v>
      </c>
      <c r="H39" s="60">
        <v>1685031661</v>
      </c>
      <c r="I39" s="60">
        <v>1685031661</v>
      </c>
      <c r="J39" s="60">
        <v>1700491529</v>
      </c>
      <c r="K39" s="60">
        <v>1721892100</v>
      </c>
      <c r="L39" s="60">
        <v>1708167922</v>
      </c>
      <c r="M39" s="60">
        <v>1708167922</v>
      </c>
      <c r="N39" s="60">
        <v>1690062141</v>
      </c>
      <c r="O39" s="60">
        <v>2464877097</v>
      </c>
      <c r="P39" s="60">
        <v>2031071688</v>
      </c>
      <c r="Q39" s="60">
        <v>2031071688</v>
      </c>
      <c r="R39" s="60">
        <v>0</v>
      </c>
      <c r="S39" s="60">
        <v>0</v>
      </c>
      <c r="T39" s="60">
        <v>0</v>
      </c>
      <c r="U39" s="60">
        <v>0</v>
      </c>
      <c r="V39" s="60">
        <v>2031071688</v>
      </c>
      <c r="W39" s="60">
        <v>1545617000</v>
      </c>
      <c r="X39" s="60">
        <v>485454688</v>
      </c>
      <c r="Y39" s="61">
        <v>31.41</v>
      </c>
      <c r="Z39" s="62">
        <v>2060822667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-335945000</v>
      </c>
      <c r="C42" s="19">
        <v>0</v>
      </c>
      <c r="D42" s="59">
        <v>70861842</v>
      </c>
      <c r="E42" s="60">
        <v>63285443</v>
      </c>
      <c r="F42" s="60">
        <v>97067172</v>
      </c>
      <c r="G42" s="60">
        <v>-25364669</v>
      </c>
      <c r="H42" s="60">
        <v>-15356455</v>
      </c>
      <c r="I42" s="60">
        <v>56346048</v>
      </c>
      <c r="J42" s="60">
        <v>-1876880</v>
      </c>
      <c r="K42" s="60">
        <v>-968604</v>
      </c>
      <c r="L42" s="60">
        <v>38410139</v>
      </c>
      <c r="M42" s="60">
        <v>35564655</v>
      </c>
      <c r="N42" s="60">
        <v>-12407624</v>
      </c>
      <c r="O42" s="60">
        <v>5104967</v>
      </c>
      <c r="P42" s="60">
        <v>29414676</v>
      </c>
      <c r="Q42" s="60">
        <v>22112019</v>
      </c>
      <c r="R42" s="60">
        <v>0</v>
      </c>
      <c r="S42" s="60">
        <v>0</v>
      </c>
      <c r="T42" s="60">
        <v>0</v>
      </c>
      <c r="U42" s="60">
        <v>0</v>
      </c>
      <c r="V42" s="60">
        <v>114022722</v>
      </c>
      <c r="W42" s="60">
        <v>128366122</v>
      </c>
      <c r="X42" s="60">
        <v>-14343400</v>
      </c>
      <c r="Y42" s="61">
        <v>-11.17</v>
      </c>
      <c r="Z42" s="62">
        <v>63285443</v>
      </c>
    </row>
    <row r="43" spans="1:26" ht="12.75">
      <c r="A43" s="58" t="s">
        <v>63</v>
      </c>
      <c r="B43" s="19">
        <v>342511717</v>
      </c>
      <c r="C43" s="19">
        <v>0</v>
      </c>
      <c r="D43" s="59">
        <v>-66284197</v>
      </c>
      <c r="E43" s="60">
        <v>-63283845</v>
      </c>
      <c r="F43" s="60">
        <v>0</v>
      </c>
      <c r="G43" s="60">
        <v>0</v>
      </c>
      <c r="H43" s="60">
        <v>-52832</v>
      </c>
      <c r="I43" s="60">
        <v>-52832</v>
      </c>
      <c r="J43" s="60">
        <v>-8354090</v>
      </c>
      <c r="K43" s="60">
        <v>-2636496</v>
      </c>
      <c r="L43" s="60">
        <v>-1838959</v>
      </c>
      <c r="M43" s="60">
        <v>-12829545</v>
      </c>
      <c r="N43" s="60">
        <v>-726468</v>
      </c>
      <c r="O43" s="60">
        <v>-3812271</v>
      </c>
      <c r="P43" s="60">
        <v>-1021342</v>
      </c>
      <c r="Q43" s="60">
        <v>-5560081</v>
      </c>
      <c r="R43" s="60">
        <v>0</v>
      </c>
      <c r="S43" s="60">
        <v>0</v>
      </c>
      <c r="T43" s="60">
        <v>0</v>
      </c>
      <c r="U43" s="60">
        <v>0</v>
      </c>
      <c r="V43" s="60">
        <v>-18442458</v>
      </c>
      <c r="W43" s="60">
        <v>-33278845</v>
      </c>
      <c r="X43" s="60">
        <v>14836387</v>
      </c>
      <c r="Y43" s="61">
        <v>-44.58</v>
      </c>
      <c r="Z43" s="62">
        <v>-63283845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123833110</v>
      </c>
      <c r="C45" s="22">
        <v>0</v>
      </c>
      <c r="D45" s="99">
        <v>86786875</v>
      </c>
      <c r="E45" s="100">
        <v>34797824</v>
      </c>
      <c r="F45" s="100">
        <v>179276402</v>
      </c>
      <c r="G45" s="100">
        <v>153911733</v>
      </c>
      <c r="H45" s="100">
        <v>138502446</v>
      </c>
      <c r="I45" s="100">
        <v>138502446</v>
      </c>
      <c r="J45" s="100">
        <v>128271476</v>
      </c>
      <c r="K45" s="100">
        <v>124666376</v>
      </c>
      <c r="L45" s="100">
        <v>161237556</v>
      </c>
      <c r="M45" s="100">
        <v>161237556</v>
      </c>
      <c r="N45" s="100">
        <v>148103464</v>
      </c>
      <c r="O45" s="100">
        <v>149396160</v>
      </c>
      <c r="P45" s="100">
        <v>177789494</v>
      </c>
      <c r="Q45" s="100">
        <v>177789494</v>
      </c>
      <c r="R45" s="100">
        <v>0</v>
      </c>
      <c r="S45" s="100">
        <v>0</v>
      </c>
      <c r="T45" s="100">
        <v>0</v>
      </c>
      <c r="U45" s="100">
        <v>0</v>
      </c>
      <c r="V45" s="100">
        <v>177789494</v>
      </c>
      <c r="W45" s="100">
        <v>129883503</v>
      </c>
      <c r="X45" s="100">
        <v>47905991</v>
      </c>
      <c r="Y45" s="101">
        <v>36.88</v>
      </c>
      <c r="Z45" s="102">
        <v>34797824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5621444</v>
      </c>
      <c r="C51" s="52">
        <v>0</v>
      </c>
      <c r="D51" s="129">
        <v>2496733</v>
      </c>
      <c r="E51" s="54">
        <v>3471668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11589845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-7.858126025506282</v>
      </c>
      <c r="C58" s="5">
        <f>IF(C67=0,0,+(C76/C67)*100)</f>
        <v>0</v>
      </c>
      <c r="D58" s="6">
        <f aca="true" t="shared" si="6" ref="D58:Z58">IF(D67=0,0,+(D76/D67)*100)</f>
        <v>83.85280867372565</v>
      </c>
      <c r="E58" s="7">
        <f t="shared" si="6"/>
        <v>77.61143808870446</v>
      </c>
      <c r="F58" s="7">
        <f t="shared" si="6"/>
        <v>1.2187982550632945</v>
      </c>
      <c r="G58" s="7">
        <f t="shared" si="6"/>
        <v>276.04994208938245</v>
      </c>
      <c r="H58" s="7">
        <f t="shared" si="6"/>
        <v>16.621289923126678</v>
      </c>
      <c r="I58" s="7">
        <f t="shared" si="6"/>
        <v>3.173097050612836</v>
      </c>
      <c r="J58" s="7">
        <f t="shared" si="6"/>
        <v>1104.9123376776934</v>
      </c>
      <c r="K58" s="7">
        <f t="shared" si="6"/>
        <v>488.60840941014203</v>
      </c>
      <c r="L58" s="7">
        <f t="shared" si="6"/>
        <v>151.21671369069932</v>
      </c>
      <c r="M58" s="7">
        <f t="shared" si="6"/>
        <v>351.1273397668532</v>
      </c>
      <c r="N58" s="7">
        <f t="shared" si="6"/>
        <v>149.46608880383357</v>
      </c>
      <c r="O58" s="7">
        <f t="shared" si="6"/>
        <v>55.775291402024166</v>
      </c>
      <c r="P58" s="7">
        <f t="shared" si="6"/>
        <v>21.035340376403173</v>
      </c>
      <c r="Q58" s="7">
        <f t="shared" si="6"/>
        <v>40.00062208655687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10.382791407818495</v>
      </c>
      <c r="W58" s="7">
        <f t="shared" si="6"/>
        <v>83.53077870134669</v>
      </c>
      <c r="X58" s="7">
        <f t="shared" si="6"/>
        <v>0</v>
      </c>
      <c r="Y58" s="7">
        <f t="shared" si="6"/>
        <v>0</v>
      </c>
      <c r="Z58" s="8">
        <f t="shared" si="6"/>
        <v>77.61143808870446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85.69000635077096</v>
      </c>
      <c r="E59" s="10">
        <f t="shared" si="7"/>
        <v>76.65127160658737</v>
      </c>
      <c r="F59" s="10">
        <f t="shared" si="7"/>
        <v>0</v>
      </c>
      <c r="G59" s="10">
        <f t="shared" si="7"/>
        <v>0</v>
      </c>
      <c r="H59" s="10">
        <f t="shared" si="7"/>
        <v>5.749301180293035</v>
      </c>
      <c r="I59" s="10">
        <f t="shared" si="7"/>
        <v>14.789741609434822</v>
      </c>
      <c r="J59" s="10">
        <f t="shared" si="7"/>
        <v>0</v>
      </c>
      <c r="K59" s="10">
        <f t="shared" si="7"/>
        <v>0</v>
      </c>
      <c r="L59" s="10">
        <f t="shared" si="7"/>
        <v>141.39722499725386</v>
      </c>
      <c r="M59" s="10">
        <f t="shared" si="7"/>
        <v>655.8242623922586</v>
      </c>
      <c r="N59" s="10">
        <f t="shared" si="7"/>
        <v>0</v>
      </c>
      <c r="O59" s="10">
        <f t="shared" si="7"/>
        <v>-3599.914071770531</v>
      </c>
      <c r="P59" s="10">
        <f t="shared" si="7"/>
        <v>8117.1748015220555</v>
      </c>
      <c r="Q59" s="10">
        <f t="shared" si="7"/>
        <v>-41231.57102817525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50.61483902722106</v>
      </c>
      <c r="W59" s="10">
        <f t="shared" si="7"/>
        <v>79.87697360377749</v>
      </c>
      <c r="X59" s="10">
        <f t="shared" si="7"/>
        <v>0</v>
      </c>
      <c r="Y59" s="10">
        <f t="shared" si="7"/>
        <v>0</v>
      </c>
      <c r="Z59" s="11">
        <f t="shared" si="7"/>
        <v>76.65127160658737</v>
      </c>
    </row>
    <row r="60" spans="1:26" ht="12.75">
      <c r="A60" s="38" t="s">
        <v>32</v>
      </c>
      <c r="B60" s="12">
        <f t="shared" si="7"/>
        <v>-11.41106041223314</v>
      </c>
      <c r="C60" s="12">
        <f t="shared" si="7"/>
        <v>0</v>
      </c>
      <c r="D60" s="3">
        <f t="shared" si="7"/>
        <v>89.77436083822006</v>
      </c>
      <c r="E60" s="13">
        <f t="shared" si="7"/>
        <v>84.31099537590511</v>
      </c>
      <c r="F60" s="13">
        <f t="shared" si="7"/>
        <v>0.8909697981859097</v>
      </c>
      <c r="G60" s="13">
        <f t="shared" si="7"/>
        <v>223.1407022456545</v>
      </c>
      <c r="H60" s="13">
        <f t="shared" si="7"/>
        <v>36.320028501052896</v>
      </c>
      <c r="I60" s="13">
        <f t="shared" si="7"/>
        <v>2.530165895696953</v>
      </c>
      <c r="J60" s="13">
        <f t="shared" si="7"/>
        <v>815.7815827932444</v>
      </c>
      <c r="K60" s="13">
        <f t="shared" si="7"/>
        <v>370.01311569935</v>
      </c>
      <c r="L60" s="13">
        <f t="shared" si="7"/>
        <v>160.00554132922898</v>
      </c>
      <c r="M60" s="13">
        <f t="shared" si="7"/>
        <v>314.9838792673766</v>
      </c>
      <c r="N60" s="13">
        <f t="shared" si="7"/>
        <v>115.47132720999025</v>
      </c>
      <c r="O60" s="13">
        <f t="shared" si="7"/>
        <v>45.06299277002659</v>
      </c>
      <c r="P60" s="13">
        <f t="shared" si="7"/>
        <v>16.66439923792409</v>
      </c>
      <c r="Q60" s="13">
        <f t="shared" si="7"/>
        <v>31.611115068709868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8.390640128942376</v>
      </c>
      <c r="W60" s="13">
        <f t="shared" si="7"/>
        <v>92.7463456762927</v>
      </c>
      <c r="X60" s="13">
        <f t="shared" si="7"/>
        <v>0</v>
      </c>
      <c r="Y60" s="13">
        <f t="shared" si="7"/>
        <v>0</v>
      </c>
      <c r="Z60" s="14">
        <f t="shared" si="7"/>
        <v>84.31099537590511</v>
      </c>
    </row>
    <row r="61" spans="1:26" ht="12.75">
      <c r="A61" s="39" t="s">
        <v>103</v>
      </c>
      <c r="B61" s="12">
        <f t="shared" si="7"/>
        <v>-13.325233215117738</v>
      </c>
      <c r="C61" s="12">
        <f t="shared" si="7"/>
        <v>0</v>
      </c>
      <c r="D61" s="3">
        <f t="shared" si="7"/>
        <v>93.52227422709126</v>
      </c>
      <c r="E61" s="13">
        <f t="shared" si="7"/>
        <v>92.55684408687596</v>
      </c>
      <c r="F61" s="13">
        <f t="shared" si="7"/>
        <v>0.8337976655803799</v>
      </c>
      <c r="G61" s="13">
        <f t="shared" si="7"/>
        <v>207.7971284978358</v>
      </c>
      <c r="H61" s="13">
        <f t="shared" si="7"/>
        <v>41.64626182159565</v>
      </c>
      <c r="I61" s="13">
        <f t="shared" si="7"/>
        <v>2.3814117272819497</v>
      </c>
      <c r="J61" s="13">
        <f t="shared" si="7"/>
        <v>746.4668797068937</v>
      </c>
      <c r="K61" s="13">
        <f t="shared" si="7"/>
        <v>348.0196473598543</v>
      </c>
      <c r="L61" s="13">
        <f t="shared" si="7"/>
        <v>229.73462231817217</v>
      </c>
      <c r="M61" s="13">
        <f t="shared" si="7"/>
        <v>365.82611229962527</v>
      </c>
      <c r="N61" s="13">
        <f t="shared" si="7"/>
        <v>146.4965677254391</v>
      </c>
      <c r="O61" s="13">
        <f t="shared" si="7"/>
        <v>54.36466607414043</v>
      </c>
      <c r="P61" s="13">
        <f t="shared" si="7"/>
        <v>16.1918727462552</v>
      </c>
      <c r="Q61" s="13">
        <f t="shared" si="7"/>
        <v>32.70866002046584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7.956358330751074</v>
      </c>
      <c r="W61" s="13">
        <f t="shared" si="7"/>
        <v>99.91917852608353</v>
      </c>
      <c r="X61" s="13">
        <f t="shared" si="7"/>
        <v>0</v>
      </c>
      <c r="Y61" s="13">
        <f t="shared" si="7"/>
        <v>0</v>
      </c>
      <c r="Z61" s="14">
        <f t="shared" si="7"/>
        <v>92.55684408687596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69.99999820338951</v>
      </c>
      <c r="E64" s="13">
        <f t="shared" si="7"/>
        <v>40.805080023950616</v>
      </c>
      <c r="F64" s="13">
        <f t="shared" si="7"/>
        <v>0</v>
      </c>
      <c r="G64" s="13">
        <f t="shared" si="7"/>
        <v>65849.05523255814</v>
      </c>
      <c r="H64" s="13">
        <f t="shared" si="7"/>
        <v>11.783988251074932</v>
      </c>
      <c r="I64" s="13">
        <f t="shared" si="7"/>
        <v>34.33914108252038</v>
      </c>
      <c r="J64" s="13">
        <f t="shared" si="7"/>
        <v>0</v>
      </c>
      <c r="K64" s="13">
        <f t="shared" si="7"/>
        <v>39513.98011449232</v>
      </c>
      <c r="L64" s="13">
        <f t="shared" si="7"/>
        <v>27.130780359743177</v>
      </c>
      <c r="M64" s="13">
        <f t="shared" si="7"/>
        <v>109.63923725455847</v>
      </c>
      <c r="N64" s="13">
        <f t="shared" si="7"/>
        <v>26.97183618770247</v>
      </c>
      <c r="O64" s="13">
        <f t="shared" si="7"/>
        <v>13.755627256555789</v>
      </c>
      <c r="P64" s="13">
        <f t="shared" si="7"/>
        <v>30.103350507606475</v>
      </c>
      <c r="Q64" s="13">
        <f t="shared" si="7"/>
        <v>21.16300275314242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37.56092423005639</v>
      </c>
      <c r="W64" s="13">
        <f t="shared" si="7"/>
        <v>48.40812791896383</v>
      </c>
      <c r="X64" s="13">
        <f t="shared" si="7"/>
        <v>0</v>
      </c>
      <c r="Y64" s="13">
        <f t="shared" si="7"/>
        <v>0</v>
      </c>
      <c r="Z64" s="14">
        <f t="shared" si="7"/>
        <v>40.805080023950616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19.244465261426733</v>
      </c>
      <c r="E66" s="16">
        <f t="shared" si="7"/>
        <v>15.272795707457107</v>
      </c>
      <c r="F66" s="16">
        <f t="shared" si="7"/>
        <v>92.30703624733475</v>
      </c>
      <c r="G66" s="16">
        <f t="shared" si="7"/>
        <v>0</v>
      </c>
      <c r="H66" s="16">
        <f t="shared" si="7"/>
        <v>0</v>
      </c>
      <c r="I66" s="16">
        <f t="shared" si="7"/>
        <v>427.0632551528074</v>
      </c>
      <c r="J66" s="16">
        <f t="shared" si="7"/>
        <v>0</v>
      </c>
      <c r="K66" s="16">
        <f t="shared" si="7"/>
        <v>0</v>
      </c>
      <c r="L66" s="16">
        <f t="shared" si="7"/>
        <v>20.517870764320897</v>
      </c>
      <c r="M66" s="16">
        <f t="shared" si="7"/>
        <v>78.99156578040316</v>
      </c>
      <c r="N66" s="16">
        <f t="shared" si="7"/>
        <v>0</v>
      </c>
      <c r="O66" s="16">
        <f t="shared" si="7"/>
        <v>0</v>
      </c>
      <c r="P66" s="16">
        <f t="shared" si="7"/>
        <v>-1271.0395434162251</v>
      </c>
      <c r="Q66" s="16">
        <f t="shared" si="7"/>
        <v>-4164.239706481859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315.01874466253184</v>
      </c>
      <c r="W66" s="16">
        <f t="shared" si="7"/>
        <v>14.184503343092347</v>
      </c>
      <c r="X66" s="16">
        <f t="shared" si="7"/>
        <v>0</v>
      </c>
      <c r="Y66" s="16">
        <f t="shared" si="7"/>
        <v>0</v>
      </c>
      <c r="Z66" s="17">
        <f t="shared" si="7"/>
        <v>15.272795707457107</v>
      </c>
    </row>
    <row r="67" spans="1:26" ht="12.75" hidden="1">
      <c r="A67" s="41" t="s">
        <v>286</v>
      </c>
      <c r="B67" s="24">
        <v>338043395</v>
      </c>
      <c r="C67" s="24"/>
      <c r="D67" s="25">
        <v>408778435</v>
      </c>
      <c r="E67" s="26">
        <v>408778435</v>
      </c>
      <c r="F67" s="26">
        <v>1777094602</v>
      </c>
      <c r="G67" s="26">
        <v>5886658</v>
      </c>
      <c r="H67" s="26">
        <v>138802380</v>
      </c>
      <c r="I67" s="26">
        <v>1921783640</v>
      </c>
      <c r="J67" s="26">
        <v>3171545</v>
      </c>
      <c r="K67" s="26">
        <v>5910474</v>
      </c>
      <c r="L67" s="26">
        <v>16023367</v>
      </c>
      <c r="M67" s="26">
        <v>25105386</v>
      </c>
      <c r="N67" s="26">
        <v>16429043</v>
      </c>
      <c r="O67" s="26">
        <v>36971260</v>
      </c>
      <c r="P67" s="26">
        <v>125578006</v>
      </c>
      <c r="Q67" s="26">
        <v>178978309</v>
      </c>
      <c r="R67" s="26"/>
      <c r="S67" s="26"/>
      <c r="T67" s="26"/>
      <c r="U67" s="26"/>
      <c r="V67" s="26">
        <v>2125867335</v>
      </c>
      <c r="W67" s="26">
        <v>271684351</v>
      </c>
      <c r="X67" s="26"/>
      <c r="Y67" s="25"/>
      <c r="Z67" s="27">
        <v>408778435</v>
      </c>
    </row>
    <row r="68" spans="1:26" ht="12.75" hidden="1">
      <c r="A68" s="37" t="s">
        <v>31</v>
      </c>
      <c r="B68" s="19">
        <v>85156900</v>
      </c>
      <c r="C68" s="19"/>
      <c r="D68" s="20">
        <v>100833427</v>
      </c>
      <c r="E68" s="21">
        <v>100833427</v>
      </c>
      <c r="F68" s="21"/>
      <c r="G68" s="21"/>
      <c r="H68" s="21">
        <v>91039934</v>
      </c>
      <c r="I68" s="21">
        <v>91039934</v>
      </c>
      <c r="J68" s="21"/>
      <c r="K68" s="21"/>
      <c r="L68" s="21">
        <v>3077042</v>
      </c>
      <c r="M68" s="21">
        <v>3077042</v>
      </c>
      <c r="N68" s="21"/>
      <c r="O68" s="21">
        <v>-97756</v>
      </c>
      <c r="P68" s="21">
        <v>63861</v>
      </c>
      <c r="Q68" s="21">
        <v>-33895</v>
      </c>
      <c r="R68" s="21"/>
      <c r="S68" s="21"/>
      <c r="T68" s="21"/>
      <c r="U68" s="21"/>
      <c r="V68" s="21">
        <v>94083081</v>
      </c>
      <c r="W68" s="21">
        <v>64151111</v>
      </c>
      <c r="X68" s="21"/>
      <c r="Y68" s="20"/>
      <c r="Z68" s="23">
        <v>100833427</v>
      </c>
    </row>
    <row r="69" spans="1:26" ht="12.75" hidden="1">
      <c r="A69" s="38" t="s">
        <v>32</v>
      </c>
      <c r="B69" s="19">
        <v>232790600</v>
      </c>
      <c r="C69" s="19"/>
      <c r="D69" s="20">
        <v>279463988</v>
      </c>
      <c r="E69" s="21">
        <v>279463988</v>
      </c>
      <c r="F69" s="21">
        <v>1776813202</v>
      </c>
      <c r="G69" s="21">
        <v>5886658</v>
      </c>
      <c r="H69" s="21">
        <v>47762446</v>
      </c>
      <c r="I69" s="21">
        <v>1830462306</v>
      </c>
      <c r="J69" s="21">
        <v>3171545</v>
      </c>
      <c r="K69" s="21">
        <v>5910474</v>
      </c>
      <c r="L69" s="21">
        <v>12347218</v>
      </c>
      <c r="M69" s="21">
        <v>21429237</v>
      </c>
      <c r="N69" s="21">
        <v>16429043</v>
      </c>
      <c r="O69" s="21">
        <v>37069016</v>
      </c>
      <c r="P69" s="21">
        <v>125538675</v>
      </c>
      <c r="Q69" s="21">
        <v>179036734</v>
      </c>
      <c r="R69" s="21"/>
      <c r="S69" s="21"/>
      <c r="T69" s="21"/>
      <c r="U69" s="21"/>
      <c r="V69" s="21">
        <v>2030928277</v>
      </c>
      <c r="W69" s="21">
        <v>186172478</v>
      </c>
      <c r="X69" s="21"/>
      <c r="Y69" s="20"/>
      <c r="Z69" s="23">
        <v>279463988</v>
      </c>
    </row>
    <row r="70" spans="1:26" ht="12.75" hidden="1">
      <c r="A70" s="39" t="s">
        <v>103</v>
      </c>
      <c r="B70" s="19">
        <v>199350177</v>
      </c>
      <c r="C70" s="19"/>
      <c r="D70" s="20">
        <v>234935694</v>
      </c>
      <c r="E70" s="21">
        <v>234935694</v>
      </c>
      <c r="F70" s="21">
        <v>1776813202</v>
      </c>
      <c r="G70" s="21">
        <v>5885282</v>
      </c>
      <c r="H70" s="21">
        <v>39243539</v>
      </c>
      <c r="I70" s="21">
        <v>1821942023</v>
      </c>
      <c r="J70" s="21">
        <v>3171545</v>
      </c>
      <c r="K70" s="21">
        <v>5907155</v>
      </c>
      <c r="L70" s="21">
        <v>8097742</v>
      </c>
      <c r="M70" s="21">
        <v>17176442</v>
      </c>
      <c r="N70" s="21">
        <v>12164528</v>
      </c>
      <c r="O70" s="21">
        <v>28578200</v>
      </c>
      <c r="P70" s="21">
        <v>121274545</v>
      </c>
      <c r="Q70" s="21">
        <v>162017273</v>
      </c>
      <c r="R70" s="21"/>
      <c r="S70" s="21"/>
      <c r="T70" s="21"/>
      <c r="U70" s="21"/>
      <c r="V70" s="21">
        <v>2001135738</v>
      </c>
      <c r="W70" s="21">
        <v>160248253</v>
      </c>
      <c r="X70" s="21"/>
      <c r="Y70" s="20"/>
      <c r="Z70" s="23">
        <v>234935694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33440423</v>
      </c>
      <c r="C73" s="19"/>
      <c r="D73" s="20">
        <v>44528294</v>
      </c>
      <c r="E73" s="21">
        <v>44528294</v>
      </c>
      <c r="F73" s="21"/>
      <c r="G73" s="21">
        <v>1376</v>
      </c>
      <c r="H73" s="21">
        <v>8518907</v>
      </c>
      <c r="I73" s="21">
        <v>8520283</v>
      </c>
      <c r="J73" s="21"/>
      <c r="K73" s="21">
        <v>3319</v>
      </c>
      <c r="L73" s="21">
        <v>4249476</v>
      </c>
      <c r="M73" s="21">
        <v>4252795</v>
      </c>
      <c r="N73" s="21">
        <v>4264515</v>
      </c>
      <c r="O73" s="21">
        <v>8490816</v>
      </c>
      <c r="P73" s="21">
        <v>4264130</v>
      </c>
      <c r="Q73" s="21">
        <v>17019461</v>
      </c>
      <c r="R73" s="21"/>
      <c r="S73" s="21"/>
      <c r="T73" s="21"/>
      <c r="U73" s="21"/>
      <c r="V73" s="21">
        <v>29792539</v>
      </c>
      <c r="W73" s="21">
        <v>25924225</v>
      </c>
      <c r="X73" s="21"/>
      <c r="Y73" s="20"/>
      <c r="Z73" s="23">
        <v>44528294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20095895</v>
      </c>
      <c r="C75" s="28"/>
      <c r="D75" s="29">
        <v>28481020</v>
      </c>
      <c r="E75" s="30">
        <v>28481020</v>
      </c>
      <c r="F75" s="30">
        <v>281400</v>
      </c>
      <c r="G75" s="30"/>
      <c r="H75" s="30"/>
      <c r="I75" s="30">
        <v>281400</v>
      </c>
      <c r="J75" s="30"/>
      <c r="K75" s="30"/>
      <c r="L75" s="30">
        <v>599107</v>
      </c>
      <c r="M75" s="30">
        <v>599107</v>
      </c>
      <c r="N75" s="30"/>
      <c r="O75" s="30"/>
      <c r="P75" s="30">
        <v>-24530</v>
      </c>
      <c r="Q75" s="30">
        <v>-24530</v>
      </c>
      <c r="R75" s="30"/>
      <c r="S75" s="30"/>
      <c r="T75" s="30"/>
      <c r="U75" s="30"/>
      <c r="V75" s="30">
        <v>855977</v>
      </c>
      <c r="W75" s="30">
        <v>21360762</v>
      </c>
      <c r="X75" s="30"/>
      <c r="Y75" s="29"/>
      <c r="Z75" s="31">
        <v>28481020</v>
      </c>
    </row>
    <row r="76" spans="1:26" ht="12.75" hidden="1">
      <c r="A76" s="42" t="s">
        <v>287</v>
      </c>
      <c r="B76" s="32">
        <v>-26563876</v>
      </c>
      <c r="C76" s="32"/>
      <c r="D76" s="33">
        <v>342772199</v>
      </c>
      <c r="E76" s="34">
        <v>317258822</v>
      </c>
      <c r="F76" s="34">
        <v>21659198</v>
      </c>
      <c r="G76" s="34">
        <v>16250116</v>
      </c>
      <c r="H76" s="34">
        <v>23070746</v>
      </c>
      <c r="I76" s="34">
        <v>60980060</v>
      </c>
      <c r="J76" s="34">
        <v>35042792</v>
      </c>
      <c r="K76" s="34">
        <v>28879073</v>
      </c>
      <c r="L76" s="34">
        <v>24230009</v>
      </c>
      <c r="M76" s="34">
        <v>88151874</v>
      </c>
      <c r="N76" s="34">
        <v>24555848</v>
      </c>
      <c r="O76" s="34">
        <v>20620828</v>
      </c>
      <c r="P76" s="34">
        <v>26415761</v>
      </c>
      <c r="Q76" s="34">
        <v>71592437</v>
      </c>
      <c r="R76" s="34"/>
      <c r="S76" s="34"/>
      <c r="T76" s="34"/>
      <c r="U76" s="34"/>
      <c r="V76" s="34">
        <v>220724371</v>
      </c>
      <c r="W76" s="34">
        <v>226940054</v>
      </c>
      <c r="X76" s="34"/>
      <c r="Y76" s="33"/>
      <c r="Z76" s="35">
        <v>317258822</v>
      </c>
    </row>
    <row r="77" spans="1:26" ht="12.75" hidden="1">
      <c r="A77" s="37" t="s">
        <v>31</v>
      </c>
      <c r="B77" s="19"/>
      <c r="C77" s="19"/>
      <c r="D77" s="20">
        <v>86404170</v>
      </c>
      <c r="E77" s="21">
        <v>77290104</v>
      </c>
      <c r="F77" s="21">
        <v>5568577</v>
      </c>
      <c r="G77" s="21">
        <v>2661834</v>
      </c>
      <c r="H77" s="21">
        <v>5234160</v>
      </c>
      <c r="I77" s="21">
        <v>13464571</v>
      </c>
      <c r="J77" s="21">
        <v>8957358</v>
      </c>
      <c r="K77" s="21">
        <v>6871778</v>
      </c>
      <c r="L77" s="21">
        <v>4350852</v>
      </c>
      <c r="M77" s="21">
        <v>20179988</v>
      </c>
      <c r="N77" s="21">
        <v>5272600</v>
      </c>
      <c r="O77" s="21">
        <v>3519132</v>
      </c>
      <c r="P77" s="21">
        <v>5183709</v>
      </c>
      <c r="Q77" s="21">
        <v>13975441</v>
      </c>
      <c r="R77" s="21"/>
      <c r="S77" s="21"/>
      <c r="T77" s="21"/>
      <c r="U77" s="21"/>
      <c r="V77" s="21">
        <v>47620000</v>
      </c>
      <c r="W77" s="21">
        <v>51241966</v>
      </c>
      <c r="X77" s="21"/>
      <c r="Y77" s="20"/>
      <c r="Z77" s="23">
        <v>77290104</v>
      </c>
    </row>
    <row r="78" spans="1:26" ht="12.75" hidden="1">
      <c r="A78" s="38" t="s">
        <v>32</v>
      </c>
      <c r="B78" s="19">
        <v>-26563876</v>
      </c>
      <c r="C78" s="19"/>
      <c r="D78" s="20">
        <v>250887009</v>
      </c>
      <c r="E78" s="21">
        <v>235618870</v>
      </c>
      <c r="F78" s="21">
        <v>15830869</v>
      </c>
      <c r="G78" s="21">
        <v>13135530</v>
      </c>
      <c r="H78" s="21">
        <v>17347334</v>
      </c>
      <c r="I78" s="21">
        <v>46313733</v>
      </c>
      <c r="J78" s="21">
        <v>25872880</v>
      </c>
      <c r="K78" s="21">
        <v>21869529</v>
      </c>
      <c r="L78" s="21">
        <v>19756233</v>
      </c>
      <c r="M78" s="21">
        <v>67498642</v>
      </c>
      <c r="N78" s="21">
        <v>18970834</v>
      </c>
      <c r="O78" s="21">
        <v>16704408</v>
      </c>
      <c r="P78" s="21">
        <v>20920266</v>
      </c>
      <c r="Q78" s="21">
        <v>56595508</v>
      </c>
      <c r="R78" s="21"/>
      <c r="S78" s="21"/>
      <c r="T78" s="21"/>
      <c r="U78" s="21"/>
      <c r="V78" s="21">
        <v>170407883</v>
      </c>
      <c r="W78" s="21">
        <v>172668170</v>
      </c>
      <c r="X78" s="21"/>
      <c r="Y78" s="20"/>
      <c r="Z78" s="23">
        <v>235618870</v>
      </c>
    </row>
    <row r="79" spans="1:26" ht="12.75" hidden="1">
      <c r="A79" s="39" t="s">
        <v>103</v>
      </c>
      <c r="B79" s="19">
        <v>-26563876</v>
      </c>
      <c r="C79" s="19"/>
      <c r="D79" s="20">
        <v>219717204</v>
      </c>
      <c r="E79" s="21">
        <v>217449064</v>
      </c>
      <c r="F79" s="21">
        <v>14815027</v>
      </c>
      <c r="G79" s="21">
        <v>12229447</v>
      </c>
      <c r="H79" s="21">
        <v>16343467</v>
      </c>
      <c r="I79" s="21">
        <v>43387941</v>
      </c>
      <c r="J79" s="21">
        <v>23674533</v>
      </c>
      <c r="K79" s="21">
        <v>20558060</v>
      </c>
      <c r="L79" s="21">
        <v>18603317</v>
      </c>
      <c r="M79" s="21">
        <v>62835910</v>
      </c>
      <c r="N79" s="21">
        <v>17820616</v>
      </c>
      <c r="O79" s="21">
        <v>15536443</v>
      </c>
      <c r="P79" s="21">
        <v>19636620</v>
      </c>
      <c r="Q79" s="21">
        <v>52993679</v>
      </c>
      <c r="R79" s="21"/>
      <c r="S79" s="21"/>
      <c r="T79" s="21"/>
      <c r="U79" s="21"/>
      <c r="V79" s="21">
        <v>159217530</v>
      </c>
      <c r="W79" s="21">
        <v>160118738</v>
      </c>
      <c r="X79" s="21"/>
      <c r="Y79" s="20"/>
      <c r="Z79" s="23">
        <v>217449064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31169805</v>
      </c>
      <c r="E82" s="21">
        <v>18169806</v>
      </c>
      <c r="F82" s="21">
        <v>1015842</v>
      </c>
      <c r="G82" s="21">
        <v>906083</v>
      </c>
      <c r="H82" s="21">
        <v>1003867</v>
      </c>
      <c r="I82" s="21">
        <v>2925792</v>
      </c>
      <c r="J82" s="21">
        <v>2198347</v>
      </c>
      <c r="K82" s="21">
        <v>1311469</v>
      </c>
      <c r="L82" s="21">
        <v>1152916</v>
      </c>
      <c r="M82" s="21">
        <v>4662732</v>
      </c>
      <c r="N82" s="21">
        <v>1150218</v>
      </c>
      <c r="O82" s="21">
        <v>1167965</v>
      </c>
      <c r="P82" s="21">
        <v>1283646</v>
      </c>
      <c r="Q82" s="21">
        <v>3601829</v>
      </c>
      <c r="R82" s="21"/>
      <c r="S82" s="21"/>
      <c r="T82" s="21"/>
      <c r="U82" s="21"/>
      <c r="V82" s="21">
        <v>11190353</v>
      </c>
      <c r="W82" s="21">
        <v>12549432</v>
      </c>
      <c r="X82" s="21"/>
      <c r="Y82" s="20"/>
      <c r="Z82" s="23">
        <v>18169806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5481020</v>
      </c>
      <c r="E84" s="30">
        <v>4349848</v>
      </c>
      <c r="F84" s="30">
        <v>259752</v>
      </c>
      <c r="G84" s="30">
        <v>452752</v>
      </c>
      <c r="H84" s="30">
        <v>489252</v>
      </c>
      <c r="I84" s="30">
        <v>1201756</v>
      </c>
      <c r="J84" s="30">
        <v>212554</v>
      </c>
      <c r="K84" s="30">
        <v>137766</v>
      </c>
      <c r="L84" s="30">
        <v>122924</v>
      </c>
      <c r="M84" s="30">
        <v>473244</v>
      </c>
      <c r="N84" s="30">
        <v>312414</v>
      </c>
      <c r="O84" s="30">
        <v>397288</v>
      </c>
      <c r="P84" s="30">
        <v>311786</v>
      </c>
      <c r="Q84" s="30">
        <v>1021488</v>
      </c>
      <c r="R84" s="30"/>
      <c r="S84" s="30"/>
      <c r="T84" s="30"/>
      <c r="U84" s="30"/>
      <c r="V84" s="30">
        <v>2696488</v>
      </c>
      <c r="W84" s="30">
        <v>3029918</v>
      </c>
      <c r="X84" s="30"/>
      <c r="Y84" s="29"/>
      <c r="Z84" s="31">
        <v>4349848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14104000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4429000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4429000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5357000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5357000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2416000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2416000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1902000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1902000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797000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797000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2820000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2820000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3505000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3505000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21226000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222125629</v>
      </c>
      <c r="D5" s="153">
        <f>SUM(D6:D8)</f>
        <v>0</v>
      </c>
      <c r="E5" s="154">
        <f t="shared" si="0"/>
        <v>308434414</v>
      </c>
      <c r="F5" s="100">
        <f t="shared" si="0"/>
        <v>308434414</v>
      </c>
      <c r="G5" s="100">
        <f t="shared" si="0"/>
        <v>319451</v>
      </c>
      <c r="H5" s="100">
        <f t="shared" si="0"/>
        <v>1059261</v>
      </c>
      <c r="I5" s="100">
        <f t="shared" si="0"/>
        <v>91395003</v>
      </c>
      <c r="J5" s="100">
        <f t="shared" si="0"/>
        <v>92773715</v>
      </c>
      <c r="K5" s="100">
        <f t="shared" si="0"/>
        <v>1339300</v>
      </c>
      <c r="L5" s="100">
        <f t="shared" si="0"/>
        <v>-1221521</v>
      </c>
      <c r="M5" s="100">
        <f t="shared" si="0"/>
        <v>3740996</v>
      </c>
      <c r="N5" s="100">
        <f t="shared" si="0"/>
        <v>3858775</v>
      </c>
      <c r="O5" s="100">
        <f t="shared" si="0"/>
        <v>24330671</v>
      </c>
      <c r="P5" s="100">
        <f t="shared" si="0"/>
        <v>2247943</v>
      </c>
      <c r="Q5" s="100">
        <f t="shared" si="0"/>
        <v>5719782</v>
      </c>
      <c r="R5" s="100">
        <f t="shared" si="0"/>
        <v>32298396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128930886</v>
      </c>
      <c r="X5" s="100">
        <f t="shared" si="0"/>
        <v>231416253</v>
      </c>
      <c r="Y5" s="100">
        <f t="shared" si="0"/>
        <v>-102485367</v>
      </c>
      <c r="Z5" s="137">
        <f>+IF(X5&lt;&gt;0,+(Y5/X5)*100,0)</f>
        <v>-44.28615780932206</v>
      </c>
      <c r="AA5" s="153">
        <f>SUM(AA6:AA8)</f>
        <v>308434414</v>
      </c>
    </row>
    <row r="6" spans="1:27" ht="12.75">
      <c r="A6" s="138" t="s">
        <v>75</v>
      </c>
      <c r="B6" s="136"/>
      <c r="C6" s="155">
        <v>90894859</v>
      </c>
      <c r="D6" s="155"/>
      <c r="E6" s="156">
        <v>119087790</v>
      </c>
      <c r="F6" s="60">
        <v>119087790</v>
      </c>
      <c r="G6" s="60"/>
      <c r="H6" s="60"/>
      <c r="I6" s="60"/>
      <c r="J6" s="60"/>
      <c r="K6" s="60">
        <v>829987</v>
      </c>
      <c r="L6" s="60">
        <v>1562</v>
      </c>
      <c r="M6" s="60">
        <v>72</v>
      </c>
      <c r="N6" s="60">
        <v>831621</v>
      </c>
      <c r="O6" s="60">
        <v>487</v>
      </c>
      <c r="P6" s="60">
        <v>551184</v>
      </c>
      <c r="Q6" s="60">
        <v>569024</v>
      </c>
      <c r="R6" s="60">
        <v>1120695</v>
      </c>
      <c r="S6" s="60"/>
      <c r="T6" s="60"/>
      <c r="U6" s="60"/>
      <c r="V6" s="60"/>
      <c r="W6" s="60">
        <v>1952316</v>
      </c>
      <c r="X6" s="60">
        <v>89406000</v>
      </c>
      <c r="Y6" s="60">
        <v>-87453684</v>
      </c>
      <c r="Z6" s="140">
        <v>-97.82</v>
      </c>
      <c r="AA6" s="155">
        <v>119087790</v>
      </c>
    </row>
    <row r="7" spans="1:27" ht="12.75">
      <c r="A7" s="138" t="s">
        <v>76</v>
      </c>
      <c r="B7" s="136"/>
      <c r="C7" s="157">
        <v>119078818</v>
      </c>
      <c r="D7" s="157"/>
      <c r="E7" s="158">
        <v>189346624</v>
      </c>
      <c r="F7" s="159">
        <v>189346624</v>
      </c>
      <c r="G7" s="159">
        <v>289826</v>
      </c>
      <c r="H7" s="159">
        <v>1038328</v>
      </c>
      <c r="I7" s="159">
        <v>91395003</v>
      </c>
      <c r="J7" s="159">
        <v>92723157</v>
      </c>
      <c r="K7" s="159">
        <v>486883</v>
      </c>
      <c r="L7" s="159">
        <v>313669</v>
      </c>
      <c r="M7" s="159">
        <v>3726860</v>
      </c>
      <c r="N7" s="159">
        <v>4527412</v>
      </c>
      <c r="O7" s="159">
        <v>23932605</v>
      </c>
      <c r="P7" s="159">
        <v>1303205</v>
      </c>
      <c r="Q7" s="159">
        <v>3386326</v>
      </c>
      <c r="R7" s="159">
        <v>28622136</v>
      </c>
      <c r="S7" s="159"/>
      <c r="T7" s="159"/>
      <c r="U7" s="159"/>
      <c r="V7" s="159"/>
      <c r="W7" s="159">
        <v>125872705</v>
      </c>
      <c r="X7" s="159">
        <v>142010253</v>
      </c>
      <c r="Y7" s="159">
        <v>-16137548</v>
      </c>
      <c r="Z7" s="141">
        <v>-11.36</v>
      </c>
      <c r="AA7" s="157">
        <v>189346624</v>
      </c>
    </row>
    <row r="8" spans="1:27" ht="12.75">
      <c r="A8" s="138" t="s">
        <v>77</v>
      </c>
      <c r="B8" s="136"/>
      <c r="C8" s="155">
        <v>12151952</v>
      </c>
      <c r="D8" s="155"/>
      <c r="E8" s="156"/>
      <c r="F8" s="60"/>
      <c r="G8" s="60">
        <v>29625</v>
      </c>
      <c r="H8" s="60">
        <v>20933</v>
      </c>
      <c r="I8" s="60"/>
      <c r="J8" s="60">
        <v>50558</v>
      </c>
      <c r="K8" s="60">
        <v>22430</v>
      </c>
      <c r="L8" s="60">
        <v>-1536752</v>
      </c>
      <c r="M8" s="60">
        <v>14064</v>
      </c>
      <c r="N8" s="60">
        <v>-1500258</v>
      </c>
      <c r="O8" s="60">
        <v>397579</v>
      </c>
      <c r="P8" s="60">
        <v>393554</v>
      </c>
      <c r="Q8" s="60">
        <v>1764432</v>
      </c>
      <c r="R8" s="60">
        <v>2555565</v>
      </c>
      <c r="S8" s="60"/>
      <c r="T8" s="60"/>
      <c r="U8" s="60"/>
      <c r="V8" s="60"/>
      <c r="W8" s="60">
        <v>1105865</v>
      </c>
      <c r="X8" s="60"/>
      <c r="Y8" s="60">
        <v>1105865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18268493</v>
      </c>
      <c r="D9" s="153">
        <f>SUM(D10:D14)</f>
        <v>0</v>
      </c>
      <c r="E9" s="154">
        <f t="shared" si="1"/>
        <v>17105751</v>
      </c>
      <c r="F9" s="100">
        <f t="shared" si="1"/>
        <v>17105751</v>
      </c>
      <c r="G9" s="100">
        <f t="shared" si="1"/>
        <v>1095227</v>
      </c>
      <c r="H9" s="100">
        <f t="shared" si="1"/>
        <v>1318293</v>
      </c>
      <c r="I9" s="100">
        <f t="shared" si="1"/>
        <v>32920</v>
      </c>
      <c r="J9" s="100">
        <f t="shared" si="1"/>
        <v>2446440</v>
      </c>
      <c r="K9" s="100">
        <f t="shared" si="1"/>
        <v>745335</v>
      </c>
      <c r="L9" s="100">
        <f t="shared" si="1"/>
        <v>1171953</v>
      </c>
      <c r="M9" s="100">
        <f t="shared" si="1"/>
        <v>902600</v>
      </c>
      <c r="N9" s="100">
        <f t="shared" si="1"/>
        <v>2819888</v>
      </c>
      <c r="O9" s="100">
        <f t="shared" si="1"/>
        <v>1154385</v>
      </c>
      <c r="P9" s="100">
        <f t="shared" si="1"/>
        <v>946862</v>
      </c>
      <c r="Q9" s="100">
        <f t="shared" si="1"/>
        <v>1174887</v>
      </c>
      <c r="R9" s="100">
        <f t="shared" si="1"/>
        <v>3276134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8542462</v>
      </c>
      <c r="X9" s="100">
        <f t="shared" si="1"/>
        <v>12829491</v>
      </c>
      <c r="Y9" s="100">
        <f t="shared" si="1"/>
        <v>-4287029</v>
      </c>
      <c r="Z9" s="137">
        <f>+IF(X9&lt;&gt;0,+(Y9/X9)*100,0)</f>
        <v>-33.41542544439214</v>
      </c>
      <c r="AA9" s="153">
        <f>SUM(AA10:AA14)</f>
        <v>17105751</v>
      </c>
    </row>
    <row r="10" spans="1:27" ht="12.75">
      <c r="A10" s="138" t="s">
        <v>79</v>
      </c>
      <c r="B10" s="136"/>
      <c r="C10" s="155">
        <v>7214692</v>
      </c>
      <c r="D10" s="155"/>
      <c r="E10" s="156">
        <v>8212092</v>
      </c>
      <c r="F10" s="60">
        <v>8212092</v>
      </c>
      <c r="G10" s="60">
        <v>189588</v>
      </c>
      <c r="H10" s="60">
        <v>117204</v>
      </c>
      <c r="I10" s="60"/>
      <c r="J10" s="60">
        <v>306792</v>
      </c>
      <c r="K10" s="60">
        <v>88764</v>
      </c>
      <c r="L10" s="60">
        <v>83043</v>
      </c>
      <c r="M10" s="60">
        <v>78854</v>
      </c>
      <c r="N10" s="60">
        <v>250661</v>
      </c>
      <c r="O10" s="60">
        <v>97728</v>
      </c>
      <c r="P10" s="60">
        <v>86531</v>
      </c>
      <c r="Q10" s="60">
        <v>287062</v>
      </c>
      <c r="R10" s="60">
        <v>471321</v>
      </c>
      <c r="S10" s="60"/>
      <c r="T10" s="60"/>
      <c r="U10" s="60"/>
      <c r="V10" s="60"/>
      <c r="W10" s="60">
        <v>1028774</v>
      </c>
      <c r="X10" s="60">
        <v>6158997</v>
      </c>
      <c r="Y10" s="60">
        <v>-5130223</v>
      </c>
      <c r="Z10" s="140">
        <v>-83.3</v>
      </c>
      <c r="AA10" s="155">
        <v>8212092</v>
      </c>
    </row>
    <row r="11" spans="1:27" ht="12.75">
      <c r="A11" s="138" t="s">
        <v>80</v>
      </c>
      <c r="B11" s="136"/>
      <c r="C11" s="155">
        <v>97503</v>
      </c>
      <c r="D11" s="155"/>
      <c r="E11" s="156">
        <v>8721813</v>
      </c>
      <c r="F11" s="60">
        <v>8721813</v>
      </c>
      <c r="G11" s="60">
        <v>1636</v>
      </c>
      <c r="H11" s="60"/>
      <c r="I11" s="60">
        <v>40</v>
      </c>
      <c r="J11" s="60">
        <v>1676</v>
      </c>
      <c r="K11" s="60">
        <v>4704</v>
      </c>
      <c r="L11" s="60"/>
      <c r="M11" s="60"/>
      <c r="N11" s="60">
        <v>4704</v>
      </c>
      <c r="O11" s="60"/>
      <c r="P11" s="60"/>
      <c r="Q11" s="60">
        <v>4851</v>
      </c>
      <c r="R11" s="60">
        <v>4851</v>
      </c>
      <c r="S11" s="60"/>
      <c r="T11" s="60"/>
      <c r="U11" s="60"/>
      <c r="V11" s="60"/>
      <c r="W11" s="60">
        <v>11231</v>
      </c>
      <c r="X11" s="60">
        <v>6541497</v>
      </c>
      <c r="Y11" s="60">
        <v>-6530266</v>
      </c>
      <c r="Z11" s="140">
        <v>-99.83</v>
      </c>
      <c r="AA11" s="155">
        <v>8721813</v>
      </c>
    </row>
    <row r="12" spans="1:27" ht="12.75">
      <c r="A12" s="138" t="s">
        <v>81</v>
      </c>
      <c r="B12" s="136"/>
      <c r="C12" s="155">
        <v>10956298</v>
      </c>
      <c r="D12" s="155"/>
      <c r="E12" s="156">
        <v>171846</v>
      </c>
      <c r="F12" s="60">
        <v>171846</v>
      </c>
      <c r="G12" s="60">
        <v>904003</v>
      </c>
      <c r="H12" s="60">
        <v>1201089</v>
      </c>
      <c r="I12" s="60">
        <v>32880</v>
      </c>
      <c r="J12" s="60">
        <v>2137972</v>
      </c>
      <c r="K12" s="60">
        <v>651867</v>
      </c>
      <c r="L12" s="60">
        <v>1088910</v>
      </c>
      <c r="M12" s="60">
        <v>823746</v>
      </c>
      <c r="N12" s="60">
        <v>2564523</v>
      </c>
      <c r="O12" s="60">
        <v>1056657</v>
      </c>
      <c r="P12" s="60">
        <v>860331</v>
      </c>
      <c r="Q12" s="60">
        <v>882974</v>
      </c>
      <c r="R12" s="60">
        <v>2799962</v>
      </c>
      <c r="S12" s="60"/>
      <c r="T12" s="60"/>
      <c r="U12" s="60"/>
      <c r="V12" s="60"/>
      <c r="W12" s="60">
        <v>7502457</v>
      </c>
      <c r="X12" s="60">
        <v>128997</v>
      </c>
      <c r="Y12" s="60">
        <v>7373460</v>
      </c>
      <c r="Z12" s="140">
        <v>5715.99</v>
      </c>
      <c r="AA12" s="155">
        <v>171846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36915407</v>
      </c>
      <c r="D15" s="153">
        <f>SUM(D16:D18)</f>
        <v>0</v>
      </c>
      <c r="E15" s="154">
        <f t="shared" si="2"/>
        <v>57339631</v>
      </c>
      <c r="F15" s="100">
        <f t="shared" si="2"/>
        <v>57339631</v>
      </c>
      <c r="G15" s="100">
        <f t="shared" si="2"/>
        <v>75431</v>
      </c>
      <c r="H15" s="100">
        <f t="shared" si="2"/>
        <v>25686</v>
      </c>
      <c r="I15" s="100">
        <f t="shared" si="2"/>
        <v>0</v>
      </c>
      <c r="J15" s="100">
        <f t="shared" si="2"/>
        <v>101117</v>
      </c>
      <c r="K15" s="100">
        <f t="shared" si="2"/>
        <v>6429737</v>
      </c>
      <c r="L15" s="100">
        <f t="shared" si="2"/>
        <v>12632</v>
      </c>
      <c r="M15" s="100">
        <f t="shared" si="2"/>
        <v>60464</v>
      </c>
      <c r="N15" s="100">
        <f t="shared" si="2"/>
        <v>6502833</v>
      </c>
      <c r="O15" s="100">
        <f t="shared" si="2"/>
        <v>15349867</v>
      </c>
      <c r="P15" s="100">
        <f t="shared" si="2"/>
        <v>1984851</v>
      </c>
      <c r="Q15" s="100">
        <f t="shared" si="2"/>
        <v>4514326</v>
      </c>
      <c r="R15" s="100">
        <f t="shared" si="2"/>
        <v>21849044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28452994</v>
      </c>
      <c r="X15" s="100">
        <f t="shared" si="2"/>
        <v>42497256</v>
      </c>
      <c r="Y15" s="100">
        <f t="shared" si="2"/>
        <v>-14044262</v>
      </c>
      <c r="Z15" s="137">
        <f>+IF(X15&lt;&gt;0,+(Y15/X15)*100,0)</f>
        <v>-33.04745605222135</v>
      </c>
      <c r="AA15" s="153">
        <f>SUM(AA16:AA18)</f>
        <v>57339631</v>
      </c>
    </row>
    <row r="16" spans="1:27" ht="12.75">
      <c r="A16" s="138" t="s">
        <v>85</v>
      </c>
      <c r="B16" s="136"/>
      <c r="C16" s="155">
        <v>7358777</v>
      </c>
      <c r="D16" s="155"/>
      <c r="E16" s="156">
        <v>9220600</v>
      </c>
      <c r="F16" s="60">
        <v>9220600</v>
      </c>
      <c r="G16" s="60">
        <v>75431</v>
      </c>
      <c r="H16" s="60">
        <v>17698</v>
      </c>
      <c r="I16" s="60"/>
      <c r="J16" s="60">
        <v>93129</v>
      </c>
      <c r="K16" s="60">
        <v>1110804</v>
      </c>
      <c r="L16" s="60">
        <v>12632</v>
      </c>
      <c r="M16" s="60">
        <v>60464</v>
      </c>
      <c r="N16" s="60">
        <v>1183900</v>
      </c>
      <c r="O16" s="60">
        <v>154816</v>
      </c>
      <c r="P16" s="60">
        <v>300785</v>
      </c>
      <c r="Q16" s="60">
        <v>21831</v>
      </c>
      <c r="R16" s="60">
        <v>477432</v>
      </c>
      <c r="S16" s="60"/>
      <c r="T16" s="60"/>
      <c r="U16" s="60"/>
      <c r="V16" s="60"/>
      <c r="W16" s="60">
        <v>1754461</v>
      </c>
      <c r="X16" s="60">
        <v>6915753</v>
      </c>
      <c r="Y16" s="60">
        <v>-5161292</v>
      </c>
      <c r="Z16" s="140">
        <v>-74.63</v>
      </c>
      <c r="AA16" s="155">
        <v>9220600</v>
      </c>
    </row>
    <row r="17" spans="1:27" ht="12.75">
      <c r="A17" s="138" t="s">
        <v>86</v>
      </c>
      <c r="B17" s="136"/>
      <c r="C17" s="155">
        <v>29556630</v>
      </c>
      <c r="D17" s="155"/>
      <c r="E17" s="156">
        <v>48053511</v>
      </c>
      <c r="F17" s="60">
        <v>48053511</v>
      </c>
      <c r="G17" s="60"/>
      <c r="H17" s="60"/>
      <c r="I17" s="60"/>
      <c r="J17" s="60"/>
      <c r="K17" s="60">
        <v>5318933</v>
      </c>
      <c r="L17" s="60"/>
      <c r="M17" s="60"/>
      <c r="N17" s="60">
        <v>5318933</v>
      </c>
      <c r="O17" s="60">
        <v>15195051</v>
      </c>
      <c r="P17" s="60">
        <v>1684066</v>
      </c>
      <c r="Q17" s="60">
        <v>4492495</v>
      </c>
      <c r="R17" s="60">
        <v>21371612</v>
      </c>
      <c r="S17" s="60"/>
      <c r="T17" s="60"/>
      <c r="U17" s="60"/>
      <c r="V17" s="60"/>
      <c r="W17" s="60">
        <v>26690545</v>
      </c>
      <c r="X17" s="60">
        <v>35515503</v>
      </c>
      <c r="Y17" s="60">
        <v>-8824958</v>
      </c>
      <c r="Z17" s="140">
        <v>-24.85</v>
      </c>
      <c r="AA17" s="155">
        <v>48053511</v>
      </c>
    </row>
    <row r="18" spans="1:27" ht="12.75">
      <c r="A18" s="138" t="s">
        <v>87</v>
      </c>
      <c r="B18" s="136"/>
      <c r="C18" s="155"/>
      <c r="D18" s="155"/>
      <c r="E18" s="156">
        <v>65520</v>
      </c>
      <c r="F18" s="60">
        <v>65520</v>
      </c>
      <c r="G18" s="60"/>
      <c r="H18" s="60">
        <v>7988</v>
      </c>
      <c r="I18" s="60"/>
      <c r="J18" s="60">
        <v>7988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7988</v>
      </c>
      <c r="X18" s="60">
        <v>66000</v>
      </c>
      <c r="Y18" s="60">
        <v>-58012</v>
      </c>
      <c r="Z18" s="140">
        <v>-87.9</v>
      </c>
      <c r="AA18" s="155">
        <v>65520</v>
      </c>
    </row>
    <row r="19" spans="1:27" ht="12.75">
      <c r="A19" s="135" t="s">
        <v>88</v>
      </c>
      <c r="B19" s="142"/>
      <c r="C19" s="153">
        <f aca="true" t="shared" si="3" ref="C19:Y19">SUM(C20:C23)</f>
        <v>279885459</v>
      </c>
      <c r="D19" s="153">
        <f>SUM(D20:D23)</f>
        <v>0</v>
      </c>
      <c r="E19" s="154">
        <f t="shared" si="3"/>
        <v>351354111</v>
      </c>
      <c r="F19" s="100">
        <f t="shared" si="3"/>
        <v>351354111</v>
      </c>
      <c r="G19" s="100">
        <f t="shared" si="3"/>
        <v>1776826387</v>
      </c>
      <c r="H19" s="100">
        <f t="shared" si="3"/>
        <v>5905725</v>
      </c>
      <c r="I19" s="100">
        <f t="shared" si="3"/>
        <v>47761868</v>
      </c>
      <c r="J19" s="100">
        <f t="shared" si="3"/>
        <v>1830493980</v>
      </c>
      <c r="K19" s="100">
        <f t="shared" si="3"/>
        <v>3179497</v>
      </c>
      <c r="L19" s="100">
        <f t="shared" si="3"/>
        <v>5944049</v>
      </c>
      <c r="M19" s="100">
        <f t="shared" si="3"/>
        <v>13958550</v>
      </c>
      <c r="N19" s="100">
        <f t="shared" si="3"/>
        <v>23082096</v>
      </c>
      <c r="O19" s="100">
        <f t="shared" si="3"/>
        <v>16034335</v>
      </c>
      <c r="P19" s="100">
        <f t="shared" si="3"/>
        <v>37682254</v>
      </c>
      <c r="Q19" s="100">
        <f t="shared" si="3"/>
        <v>130532584</v>
      </c>
      <c r="R19" s="100">
        <f t="shared" si="3"/>
        <v>184249173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2037825249</v>
      </c>
      <c r="X19" s="100">
        <f t="shared" si="3"/>
        <v>261522000</v>
      </c>
      <c r="Y19" s="100">
        <f t="shared" si="3"/>
        <v>1776303249</v>
      </c>
      <c r="Z19" s="137">
        <f>+IF(X19&lt;&gt;0,+(Y19/X19)*100,0)</f>
        <v>679.2175224264115</v>
      </c>
      <c r="AA19" s="153">
        <f>SUM(AA20:AA23)</f>
        <v>351354111</v>
      </c>
    </row>
    <row r="20" spans="1:27" ht="12.75">
      <c r="A20" s="138" t="s">
        <v>89</v>
      </c>
      <c r="B20" s="136"/>
      <c r="C20" s="155">
        <v>219595947</v>
      </c>
      <c r="D20" s="155"/>
      <c r="E20" s="156">
        <v>282931984</v>
      </c>
      <c r="F20" s="60">
        <v>282931984</v>
      </c>
      <c r="G20" s="60">
        <v>1776824687</v>
      </c>
      <c r="H20" s="60">
        <v>5904349</v>
      </c>
      <c r="I20" s="60">
        <v>39242981</v>
      </c>
      <c r="J20" s="60">
        <v>1821972017</v>
      </c>
      <c r="K20" s="60">
        <v>3171545</v>
      </c>
      <c r="L20" s="60">
        <v>5940730</v>
      </c>
      <c r="M20" s="60">
        <v>8798919</v>
      </c>
      <c r="N20" s="60">
        <v>17911194</v>
      </c>
      <c r="O20" s="60">
        <v>12204142</v>
      </c>
      <c r="P20" s="60">
        <v>29323919</v>
      </c>
      <c r="Q20" s="60">
        <v>121297136</v>
      </c>
      <c r="R20" s="60">
        <v>162825197</v>
      </c>
      <c r="S20" s="60"/>
      <c r="T20" s="60"/>
      <c r="U20" s="60"/>
      <c r="V20" s="60"/>
      <c r="W20" s="60">
        <v>2002708408</v>
      </c>
      <c r="X20" s="60">
        <v>212425497</v>
      </c>
      <c r="Y20" s="60">
        <v>1790282911</v>
      </c>
      <c r="Z20" s="140">
        <v>842.78</v>
      </c>
      <c r="AA20" s="155">
        <v>282931984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7952</v>
      </c>
      <c r="L22" s="159"/>
      <c r="M22" s="159"/>
      <c r="N22" s="159">
        <v>7952</v>
      </c>
      <c r="O22" s="159"/>
      <c r="P22" s="159"/>
      <c r="Q22" s="159"/>
      <c r="R22" s="159"/>
      <c r="S22" s="159"/>
      <c r="T22" s="159"/>
      <c r="U22" s="159"/>
      <c r="V22" s="159"/>
      <c r="W22" s="159">
        <v>7952</v>
      </c>
      <c r="X22" s="159"/>
      <c r="Y22" s="159">
        <v>7952</v>
      </c>
      <c r="Z22" s="141">
        <v>0</v>
      </c>
      <c r="AA22" s="157"/>
    </row>
    <row r="23" spans="1:27" ht="12.75">
      <c r="A23" s="138" t="s">
        <v>92</v>
      </c>
      <c r="B23" s="136"/>
      <c r="C23" s="155">
        <v>60289512</v>
      </c>
      <c r="D23" s="155"/>
      <c r="E23" s="156">
        <v>68422127</v>
      </c>
      <c r="F23" s="60">
        <v>68422127</v>
      </c>
      <c r="G23" s="60">
        <v>1700</v>
      </c>
      <c r="H23" s="60">
        <v>1376</v>
      </c>
      <c r="I23" s="60">
        <v>8518887</v>
      </c>
      <c r="J23" s="60">
        <v>8521963</v>
      </c>
      <c r="K23" s="60"/>
      <c r="L23" s="60">
        <v>3319</v>
      </c>
      <c r="M23" s="60">
        <v>5159631</v>
      </c>
      <c r="N23" s="60">
        <v>5162950</v>
      </c>
      <c r="O23" s="60">
        <v>3830193</v>
      </c>
      <c r="P23" s="60">
        <v>8358335</v>
      </c>
      <c r="Q23" s="60">
        <v>9235448</v>
      </c>
      <c r="R23" s="60">
        <v>21423976</v>
      </c>
      <c r="S23" s="60"/>
      <c r="T23" s="60"/>
      <c r="U23" s="60"/>
      <c r="V23" s="60"/>
      <c r="W23" s="60">
        <v>35108889</v>
      </c>
      <c r="X23" s="60">
        <v>49096503</v>
      </c>
      <c r="Y23" s="60">
        <v>-13987614</v>
      </c>
      <c r="Z23" s="140">
        <v>-28.49</v>
      </c>
      <c r="AA23" s="155">
        <v>68422127</v>
      </c>
    </row>
    <row r="24" spans="1:27" ht="12.75">
      <c r="A24" s="135" t="s">
        <v>93</v>
      </c>
      <c r="B24" s="142" t="s">
        <v>94</v>
      </c>
      <c r="C24" s="153">
        <v>4617</v>
      </c>
      <c r="D24" s="153"/>
      <c r="E24" s="154">
        <v>2840</v>
      </c>
      <c r="F24" s="100">
        <v>2840</v>
      </c>
      <c r="G24" s="100"/>
      <c r="H24" s="100"/>
      <c r="I24" s="100">
        <v>705</v>
      </c>
      <c r="J24" s="100">
        <v>705</v>
      </c>
      <c r="K24" s="100"/>
      <c r="L24" s="100"/>
      <c r="M24" s="100">
        <v>352</v>
      </c>
      <c r="N24" s="100">
        <v>352</v>
      </c>
      <c r="O24" s="100">
        <v>352</v>
      </c>
      <c r="P24" s="100">
        <v>2834</v>
      </c>
      <c r="Q24" s="100">
        <v>352</v>
      </c>
      <c r="R24" s="100">
        <v>3538</v>
      </c>
      <c r="S24" s="100"/>
      <c r="T24" s="100"/>
      <c r="U24" s="100"/>
      <c r="V24" s="100"/>
      <c r="W24" s="100">
        <v>4595</v>
      </c>
      <c r="X24" s="100"/>
      <c r="Y24" s="100">
        <v>4595</v>
      </c>
      <c r="Z24" s="137">
        <v>0</v>
      </c>
      <c r="AA24" s="153">
        <v>2840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557199605</v>
      </c>
      <c r="D25" s="168">
        <f>+D5+D9+D15+D19+D24</f>
        <v>0</v>
      </c>
      <c r="E25" s="169">
        <f t="shared" si="4"/>
        <v>734236747</v>
      </c>
      <c r="F25" s="73">
        <f t="shared" si="4"/>
        <v>734236747</v>
      </c>
      <c r="G25" s="73">
        <f t="shared" si="4"/>
        <v>1778316496</v>
      </c>
      <c r="H25" s="73">
        <f t="shared" si="4"/>
        <v>8308965</v>
      </c>
      <c r="I25" s="73">
        <f t="shared" si="4"/>
        <v>139190496</v>
      </c>
      <c r="J25" s="73">
        <f t="shared" si="4"/>
        <v>1925815957</v>
      </c>
      <c r="K25" s="73">
        <f t="shared" si="4"/>
        <v>11693869</v>
      </c>
      <c r="L25" s="73">
        <f t="shared" si="4"/>
        <v>5907113</v>
      </c>
      <c r="M25" s="73">
        <f t="shared" si="4"/>
        <v>18662962</v>
      </c>
      <c r="N25" s="73">
        <f t="shared" si="4"/>
        <v>36263944</v>
      </c>
      <c r="O25" s="73">
        <f t="shared" si="4"/>
        <v>56869610</v>
      </c>
      <c r="P25" s="73">
        <f t="shared" si="4"/>
        <v>42864744</v>
      </c>
      <c r="Q25" s="73">
        <f t="shared" si="4"/>
        <v>141941931</v>
      </c>
      <c r="R25" s="73">
        <f t="shared" si="4"/>
        <v>241676285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2203756186</v>
      </c>
      <c r="X25" s="73">
        <f t="shared" si="4"/>
        <v>548265000</v>
      </c>
      <c r="Y25" s="73">
        <f t="shared" si="4"/>
        <v>1655491186</v>
      </c>
      <c r="Z25" s="170">
        <f>+IF(X25&lt;&gt;0,+(Y25/X25)*100,0)</f>
        <v>301.9509153420335</v>
      </c>
      <c r="AA25" s="168">
        <f>+AA5+AA9+AA15+AA19+AA24</f>
        <v>734236747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371385186</v>
      </c>
      <c r="D28" s="153">
        <f>SUM(D29:D31)</f>
        <v>0</v>
      </c>
      <c r="E28" s="154">
        <f t="shared" si="5"/>
        <v>207372081</v>
      </c>
      <c r="F28" s="100">
        <f t="shared" si="5"/>
        <v>207372081</v>
      </c>
      <c r="G28" s="100">
        <f t="shared" si="5"/>
        <v>9068297</v>
      </c>
      <c r="H28" s="100">
        <f t="shared" si="5"/>
        <v>12142355</v>
      </c>
      <c r="I28" s="100">
        <f t="shared" si="5"/>
        <v>8599499</v>
      </c>
      <c r="J28" s="100">
        <f t="shared" si="5"/>
        <v>29810151</v>
      </c>
      <c r="K28" s="100">
        <f t="shared" si="5"/>
        <v>18421955</v>
      </c>
      <c r="L28" s="100">
        <f t="shared" si="5"/>
        <v>9521824</v>
      </c>
      <c r="M28" s="100">
        <f t="shared" si="5"/>
        <v>25909149</v>
      </c>
      <c r="N28" s="100">
        <f t="shared" si="5"/>
        <v>53852928</v>
      </c>
      <c r="O28" s="100">
        <f t="shared" si="5"/>
        <v>12162746</v>
      </c>
      <c r="P28" s="100">
        <f t="shared" si="5"/>
        <v>15308931</v>
      </c>
      <c r="Q28" s="100">
        <f t="shared" si="5"/>
        <v>17591613</v>
      </c>
      <c r="R28" s="100">
        <f t="shared" si="5"/>
        <v>45063290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128726369</v>
      </c>
      <c r="X28" s="100">
        <f t="shared" si="5"/>
        <v>159106500</v>
      </c>
      <c r="Y28" s="100">
        <f t="shared" si="5"/>
        <v>-30380131</v>
      </c>
      <c r="Z28" s="137">
        <f>+IF(X28&lt;&gt;0,+(Y28/X28)*100,0)</f>
        <v>-19.094211110168345</v>
      </c>
      <c r="AA28" s="153">
        <f>SUM(AA29:AA31)</f>
        <v>207372081</v>
      </c>
    </row>
    <row r="29" spans="1:27" ht="12.75">
      <c r="A29" s="138" t="s">
        <v>75</v>
      </c>
      <c r="B29" s="136"/>
      <c r="C29" s="155">
        <v>137116828</v>
      </c>
      <c r="D29" s="155"/>
      <c r="E29" s="156">
        <v>92926920</v>
      </c>
      <c r="F29" s="60">
        <v>92926920</v>
      </c>
      <c r="G29" s="60">
        <v>4118074</v>
      </c>
      <c r="H29" s="60">
        <v>4078870</v>
      </c>
      <c r="I29" s="60"/>
      <c r="J29" s="60">
        <v>8196944</v>
      </c>
      <c r="K29" s="60">
        <v>9000329</v>
      </c>
      <c r="L29" s="60">
        <v>1592968</v>
      </c>
      <c r="M29" s="60">
        <v>5441182</v>
      </c>
      <c r="N29" s="60">
        <v>16034479</v>
      </c>
      <c r="O29" s="60">
        <v>5005682</v>
      </c>
      <c r="P29" s="60">
        <v>5861665</v>
      </c>
      <c r="Q29" s="60">
        <v>5919626</v>
      </c>
      <c r="R29" s="60">
        <v>16786973</v>
      </c>
      <c r="S29" s="60"/>
      <c r="T29" s="60"/>
      <c r="U29" s="60"/>
      <c r="V29" s="60"/>
      <c r="W29" s="60">
        <v>41018396</v>
      </c>
      <c r="X29" s="60">
        <v>74865753</v>
      </c>
      <c r="Y29" s="60">
        <v>-33847357</v>
      </c>
      <c r="Z29" s="140">
        <v>-45.21</v>
      </c>
      <c r="AA29" s="155">
        <v>92926920</v>
      </c>
    </row>
    <row r="30" spans="1:27" ht="12.75">
      <c r="A30" s="138" t="s">
        <v>76</v>
      </c>
      <c r="B30" s="136"/>
      <c r="C30" s="157">
        <v>192297429</v>
      </c>
      <c r="D30" s="157"/>
      <c r="E30" s="158">
        <v>113939562</v>
      </c>
      <c r="F30" s="159">
        <v>113939562</v>
      </c>
      <c r="G30" s="159">
        <v>2514072</v>
      </c>
      <c r="H30" s="159">
        <v>4276472</v>
      </c>
      <c r="I30" s="159">
        <v>5901559</v>
      </c>
      <c r="J30" s="159">
        <v>12692103</v>
      </c>
      <c r="K30" s="159">
        <v>5378235</v>
      </c>
      <c r="L30" s="159">
        <v>6750612</v>
      </c>
      <c r="M30" s="159">
        <v>14477472</v>
      </c>
      <c r="N30" s="159">
        <v>26606319</v>
      </c>
      <c r="O30" s="159">
        <v>3611996</v>
      </c>
      <c r="P30" s="159">
        <v>6272680</v>
      </c>
      <c r="Q30" s="159">
        <v>7721338</v>
      </c>
      <c r="R30" s="159">
        <v>17606014</v>
      </c>
      <c r="S30" s="159"/>
      <c r="T30" s="159"/>
      <c r="U30" s="159"/>
      <c r="V30" s="159"/>
      <c r="W30" s="159">
        <v>56904436</v>
      </c>
      <c r="X30" s="159">
        <v>84240747</v>
      </c>
      <c r="Y30" s="159">
        <v>-27336311</v>
      </c>
      <c r="Z30" s="141">
        <v>-32.45</v>
      </c>
      <c r="AA30" s="157">
        <v>113939562</v>
      </c>
    </row>
    <row r="31" spans="1:27" ht="12.75">
      <c r="A31" s="138" t="s">
        <v>77</v>
      </c>
      <c r="B31" s="136"/>
      <c r="C31" s="155">
        <v>41970929</v>
      </c>
      <c r="D31" s="155"/>
      <c r="E31" s="156">
        <v>505599</v>
      </c>
      <c r="F31" s="60">
        <v>505599</v>
      </c>
      <c r="G31" s="60">
        <v>2436151</v>
      </c>
      <c r="H31" s="60">
        <v>3787013</v>
      </c>
      <c r="I31" s="60">
        <v>2697940</v>
      </c>
      <c r="J31" s="60">
        <v>8921104</v>
      </c>
      <c r="K31" s="60">
        <v>4043391</v>
      </c>
      <c r="L31" s="60">
        <v>1178244</v>
      </c>
      <c r="M31" s="60">
        <v>5990495</v>
      </c>
      <c r="N31" s="60">
        <v>11212130</v>
      </c>
      <c r="O31" s="60">
        <v>3545068</v>
      </c>
      <c r="P31" s="60">
        <v>3174586</v>
      </c>
      <c r="Q31" s="60">
        <v>3950649</v>
      </c>
      <c r="R31" s="60">
        <v>10670303</v>
      </c>
      <c r="S31" s="60"/>
      <c r="T31" s="60"/>
      <c r="U31" s="60"/>
      <c r="V31" s="60"/>
      <c r="W31" s="60">
        <v>30803537</v>
      </c>
      <c r="X31" s="60"/>
      <c r="Y31" s="60">
        <v>30803537</v>
      </c>
      <c r="Z31" s="140">
        <v>0</v>
      </c>
      <c r="AA31" s="155">
        <v>505599</v>
      </c>
    </row>
    <row r="32" spans="1:27" ht="12.75">
      <c r="A32" s="135" t="s">
        <v>78</v>
      </c>
      <c r="B32" s="136"/>
      <c r="C32" s="153">
        <f aca="true" t="shared" si="6" ref="C32:Y32">SUM(C33:C37)</f>
        <v>104104760</v>
      </c>
      <c r="D32" s="153">
        <f>SUM(D33:D37)</f>
        <v>0</v>
      </c>
      <c r="E32" s="154">
        <f t="shared" si="6"/>
        <v>45359639</v>
      </c>
      <c r="F32" s="100">
        <f t="shared" si="6"/>
        <v>45359639</v>
      </c>
      <c r="G32" s="100">
        <f t="shared" si="6"/>
        <v>5427120</v>
      </c>
      <c r="H32" s="100">
        <f t="shared" si="6"/>
        <v>7334158</v>
      </c>
      <c r="I32" s="100">
        <f t="shared" si="6"/>
        <v>5544951</v>
      </c>
      <c r="J32" s="100">
        <f t="shared" si="6"/>
        <v>18306229</v>
      </c>
      <c r="K32" s="100">
        <f t="shared" si="6"/>
        <v>5187262</v>
      </c>
      <c r="L32" s="100">
        <f t="shared" si="6"/>
        <v>387059</v>
      </c>
      <c r="M32" s="100">
        <f t="shared" si="6"/>
        <v>8279656</v>
      </c>
      <c r="N32" s="100">
        <f t="shared" si="6"/>
        <v>13853977</v>
      </c>
      <c r="O32" s="100">
        <f t="shared" si="6"/>
        <v>4920665</v>
      </c>
      <c r="P32" s="100">
        <f t="shared" si="6"/>
        <v>7004801</v>
      </c>
      <c r="Q32" s="100">
        <f t="shared" si="6"/>
        <v>6479583</v>
      </c>
      <c r="R32" s="100">
        <f t="shared" si="6"/>
        <v>18405049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50565255</v>
      </c>
      <c r="X32" s="100">
        <f t="shared" si="6"/>
        <v>33572250</v>
      </c>
      <c r="Y32" s="100">
        <f t="shared" si="6"/>
        <v>16993005</v>
      </c>
      <c r="Z32" s="137">
        <f>+IF(X32&lt;&gt;0,+(Y32/X32)*100,0)</f>
        <v>50.61622322007015</v>
      </c>
      <c r="AA32" s="153">
        <f>SUM(AA33:AA37)</f>
        <v>45359639</v>
      </c>
    </row>
    <row r="33" spans="1:27" ht="12.75">
      <c r="A33" s="138" t="s">
        <v>79</v>
      </c>
      <c r="B33" s="136"/>
      <c r="C33" s="155">
        <v>11567328</v>
      </c>
      <c r="D33" s="155"/>
      <c r="E33" s="156">
        <v>26088146</v>
      </c>
      <c r="F33" s="60">
        <v>26088146</v>
      </c>
      <c r="G33" s="60">
        <v>916015</v>
      </c>
      <c r="H33" s="60">
        <v>1178826</v>
      </c>
      <c r="I33" s="60">
        <v>731737</v>
      </c>
      <c r="J33" s="60">
        <v>2826578</v>
      </c>
      <c r="K33" s="60">
        <v>894813</v>
      </c>
      <c r="L33" s="60">
        <v>53905</v>
      </c>
      <c r="M33" s="60">
        <v>3951247</v>
      </c>
      <c r="N33" s="60">
        <v>4899965</v>
      </c>
      <c r="O33" s="60">
        <v>2081789</v>
      </c>
      <c r="P33" s="60">
        <v>2360088</v>
      </c>
      <c r="Q33" s="60">
        <v>1294741</v>
      </c>
      <c r="R33" s="60">
        <v>5736618</v>
      </c>
      <c r="S33" s="60"/>
      <c r="T33" s="60"/>
      <c r="U33" s="60"/>
      <c r="V33" s="60"/>
      <c r="W33" s="60">
        <v>13463161</v>
      </c>
      <c r="X33" s="60">
        <v>20710503</v>
      </c>
      <c r="Y33" s="60">
        <v>-7247342</v>
      </c>
      <c r="Z33" s="140">
        <v>-34.99</v>
      </c>
      <c r="AA33" s="155">
        <v>26088146</v>
      </c>
    </row>
    <row r="34" spans="1:27" ht="12.75">
      <c r="A34" s="138" t="s">
        <v>80</v>
      </c>
      <c r="B34" s="136"/>
      <c r="C34" s="155">
        <v>14533906</v>
      </c>
      <c r="D34" s="155"/>
      <c r="E34" s="156">
        <v>16407606</v>
      </c>
      <c r="F34" s="60">
        <v>16407606</v>
      </c>
      <c r="G34" s="60">
        <v>1169680</v>
      </c>
      <c r="H34" s="60">
        <v>1288994</v>
      </c>
      <c r="I34" s="60">
        <v>1210586</v>
      </c>
      <c r="J34" s="60">
        <v>3669260</v>
      </c>
      <c r="K34" s="60">
        <v>1198850</v>
      </c>
      <c r="L34" s="60"/>
      <c r="M34" s="60"/>
      <c r="N34" s="60">
        <v>1198850</v>
      </c>
      <c r="O34" s="60"/>
      <c r="P34" s="60"/>
      <c r="Q34" s="60">
        <v>1450902</v>
      </c>
      <c r="R34" s="60">
        <v>1450902</v>
      </c>
      <c r="S34" s="60"/>
      <c r="T34" s="60"/>
      <c r="U34" s="60"/>
      <c r="V34" s="60"/>
      <c r="W34" s="60">
        <v>6319012</v>
      </c>
      <c r="X34" s="60">
        <v>11076750</v>
      </c>
      <c r="Y34" s="60">
        <v>-4757738</v>
      </c>
      <c r="Z34" s="140">
        <v>-42.95</v>
      </c>
      <c r="AA34" s="155">
        <v>16407606</v>
      </c>
    </row>
    <row r="35" spans="1:27" ht="12.75">
      <c r="A35" s="138" t="s">
        <v>81</v>
      </c>
      <c r="B35" s="136"/>
      <c r="C35" s="155">
        <v>78003526</v>
      </c>
      <c r="D35" s="155"/>
      <c r="E35" s="156">
        <v>2863887</v>
      </c>
      <c r="F35" s="60">
        <v>2863887</v>
      </c>
      <c r="G35" s="60">
        <v>3341425</v>
      </c>
      <c r="H35" s="60">
        <v>4866338</v>
      </c>
      <c r="I35" s="60">
        <v>3602628</v>
      </c>
      <c r="J35" s="60">
        <v>11810391</v>
      </c>
      <c r="K35" s="60">
        <v>3093599</v>
      </c>
      <c r="L35" s="60">
        <v>333154</v>
      </c>
      <c r="M35" s="60">
        <v>4328409</v>
      </c>
      <c r="N35" s="60">
        <v>7755162</v>
      </c>
      <c r="O35" s="60">
        <v>2838876</v>
      </c>
      <c r="P35" s="60">
        <v>4644713</v>
      </c>
      <c r="Q35" s="60">
        <v>3733940</v>
      </c>
      <c r="R35" s="60">
        <v>11217529</v>
      </c>
      <c r="S35" s="60"/>
      <c r="T35" s="60"/>
      <c r="U35" s="60"/>
      <c r="V35" s="60"/>
      <c r="W35" s="60">
        <v>30783082</v>
      </c>
      <c r="X35" s="60">
        <v>1784997</v>
      </c>
      <c r="Y35" s="60">
        <v>28998085</v>
      </c>
      <c r="Z35" s="140">
        <v>1624.55</v>
      </c>
      <c r="AA35" s="155">
        <v>2863887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51519093</v>
      </c>
      <c r="D38" s="153">
        <f>SUM(D39:D41)</f>
        <v>0</v>
      </c>
      <c r="E38" s="154">
        <f t="shared" si="7"/>
        <v>113342995</v>
      </c>
      <c r="F38" s="100">
        <f t="shared" si="7"/>
        <v>113342995</v>
      </c>
      <c r="G38" s="100">
        <f t="shared" si="7"/>
        <v>2847755</v>
      </c>
      <c r="H38" s="100">
        <f t="shared" si="7"/>
        <v>4118869</v>
      </c>
      <c r="I38" s="100">
        <f t="shared" si="7"/>
        <v>2093075</v>
      </c>
      <c r="J38" s="100">
        <f t="shared" si="7"/>
        <v>9059699</v>
      </c>
      <c r="K38" s="100">
        <f t="shared" si="7"/>
        <v>3818729</v>
      </c>
      <c r="L38" s="100">
        <f t="shared" si="7"/>
        <v>-137484</v>
      </c>
      <c r="M38" s="100">
        <f t="shared" si="7"/>
        <v>7349071</v>
      </c>
      <c r="N38" s="100">
        <f t="shared" si="7"/>
        <v>11030316</v>
      </c>
      <c r="O38" s="100">
        <f t="shared" si="7"/>
        <v>2408370</v>
      </c>
      <c r="P38" s="100">
        <f t="shared" si="7"/>
        <v>1858829</v>
      </c>
      <c r="Q38" s="100">
        <f t="shared" si="7"/>
        <v>5139244</v>
      </c>
      <c r="R38" s="100">
        <f t="shared" si="7"/>
        <v>9406443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29496458</v>
      </c>
      <c r="X38" s="100">
        <f t="shared" si="7"/>
        <v>67685994</v>
      </c>
      <c r="Y38" s="100">
        <f t="shared" si="7"/>
        <v>-38189536</v>
      </c>
      <c r="Z38" s="137">
        <f>+IF(X38&lt;&gt;0,+(Y38/X38)*100,0)</f>
        <v>-56.421622470374</v>
      </c>
      <c r="AA38" s="153">
        <f>SUM(AA39:AA41)</f>
        <v>113342995</v>
      </c>
    </row>
    <row r="39" spans="1:27" ht="12.75">
      <c r="A39" s="138" t="s">
        <v>85</v>
      </c>
      <c r="B39" s="136"/>
      <c r="C39" s="155">
        <v>19237195</v>
      </c>
      <c r="D39" s="155"/>
      <c r="E39" s="156">
        <v>34517734</v>
      </c>
      <c r="F39" s="60">
        <v>34517734</v>
      </c>
      <c r="G39" s="60">
        <v>1080446</v>
      </c>
      <c r="H39" s="60">
        <v>1428912</v>
      </c>
      <c r="I39" s="60">
        <v>577856</v>
      </c>
      <c r="J39" s="60">
        <v>3087214</v>
      </c>
      <c r="K39" s="60">
        <v>959048</v>
      </c>
      <c r="L39" s="60">
        <v>-1477389</v>
      </c>
      <c r="M39" s="60">
        <v>1796674</v>
      </c>
      <c r="N39" s="60">
        <v>1278333</v>
      </c>
      <c r="O39" s="60">
        <v>855977</v>
      </c>
      <c r="P39" s="60">
        <v>-1111486</v>
      </c>
      <c r="Q39" s="60">
        <v>1952356</v>
      </c>
      <c r="R39" s="60">
        <v>1696847</v>
      </c>
      <c r="S39" s="60"/>
      <c r="T39" s="60"/>
      <c r="U39" s="60"/>
      <c r="V39" s="60"/>
      <c r="W39" s="60">
        <v>6062394</v>
      </c>
      <c r="X39" s="60">
        <v>19244997</v>
      </c>
      <c r="Y39" s="60">
        <v>-13182603</v>
      </c>
      <c r="Z39" s="140">
        <v>-68.5</v>
      </c>
      <c r="AA39" s="155">
        <v>34517734</v>
      </c>
    </row>
    <row r="40" spans="1:27" ht="12.75">
      <c r="A40" s="138" t="s">
        <v>86</v>
      </c>
      <c r="B40" s="136"/>
      <c r="C40" s="155">
        <v>32281898</v>
      </c>
      <c r="D40" s="155"/>
      <c r="E40" s="156">
        <v>78825261</v>
      </c>
      <c r="F40" s="60">
        <v>78825261</v>
      </c>
      <c r="G40" s="60">
        <v>1767309</v>
      </c>
      <c r="H40" s="60">
        <v>2500591</v>
      </c>
      <c r="I40" s="60">
        <v>1515219</v>
      </c>
      <c r="J40" s="60">
        <v>5783119</v>
      </c>
      <c r="K40" s="60">
        <v>2859681</v>
      </c>
      <c r="L40" s="60">
        <v>1339905</v>
      </c>
      <c r="M40" s="60">
        <v>5552397</v>
      </c>
      <c r="N40" s="60">
        <v>9751983</v>
      </c>
      <c r="O40" s="60">
        <v>1552393</v>
      </c>
      <c r="P40" s="60">
        <v>2970315</v>
      </c>
      <c r="Q40" s="60">
        <v>3186888</v>
      </c>
      <c r="R40" s="60">
        <v>7709596</v>
      </c>
      <c r="S40" s="60"/>
      <c r="T40" s="60"/>
      <c r="U40" s="60"/>
      <c r="V40" s="60"/>
      <c r="W40" s="60">
        <v>23244698</v>
      </c>
      <c r="X40" s="60">
        <v>48440997</v>
      </c>
      <c r="Y40" s="60">
        <v>-25196299</v>
      </c>
      <c r="Z40" s="140">
        <v>-52.01</v>
      </c>
      <c r="AA40" s="155">
        <v>78825261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>
        <v>189366</v>
      </c>
      <c r="I41" s="60"/>
      <c r="J41" s="60">
        <v>189366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189366</v>
      </c>
      <c r="X41" s="60"/>
      <c r="Y41" s="60">
        <v>189366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572293040</v>
      </c>
      <c r="D42" s="153">
        <f>SUM(D43:D46)</f>
        <v>0</v>
      </c>
      <c r="E42" s="154">
        <f t="shared" si="8"/>
        <v>306711395</v>
      </c>
      <c r="F42" s="100">
        <f t="shared" si="8"/>
        <v>306711395</v>
      </c>
      <c r="G42" s="100">
        <f t="shared" si="8"/>
        <v>4171322</v>
      </c>
      <c r="H42" s="100">
        <f t="shared" si="8"/>
        <v>33211058</v>
      </c>
      <c r="I42" s="100">
        <f t="shared" si="8"/>
        <v>18596812</v>
      </c>
      <c r="J42" s="100">
        <f t="shared" si="8"/>
        <v>55979192</v>
      </c>
      <c r="K42" s="100">
        <f t="shared" si="8"/>
        <v>43797085</v>
      </c>
      <c r="L42" s="100">
        <f t="shared" si="8"/>
        <v>1765052</v>
      </c>
      <c r="M42" s="100">
        <f t="shared" si="8"/>
        <v>42826419</v>
      </c>
      <c r="N42" s="100">
        <f t="shared" si="8"/>
        <v>88388556</v>
      </c>
      <c r="O42" s="100">
        <f t="shared" si="8"/>
        <v>17269679</v>
      </c>
      <c r="P42" s="100">
        <f t="shared" si="8"/>
        <v>5164473</v>
      </c>
      <c r="Q42" s="100">
        <f t="shared" si="8"/>
        <v>17830463</v>
      </c>
      <c r="R42" s="100">
        <f t="shared" si="8"/>
        <v>40264615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184632363</v>
      </c>
      <c r="X42" s="100">
        <f t="shared" si="8"/>
        <v>249584994</v>
      </c>
      <c r="Y42" s="100">
        <f t="shared" si="8"/>
        <v>-64952631</v>
      </c>
      <c r="Z42" s="137">
        <f>+IF(X42&lt;&gt;0,+(Y42/X42)*100,0)</f>
        <v>-26.024253285035236</v>
      </c>
      <c r="AA42" s="153">
        <f>SUM(AA43:AA46)</f>
        <v>306711395</v>
      </c>
    </row>
    <row r="43" spans="1:27" ht="12.75">
      <c r="A43" s="138" t="s">
        <v>89</v>
      </c>
      <c r="B43" s="136"/>
      <c r="C43" s="155">
        <v>338797428</v>
      </c>
      <c r="D43" s="155"/>
      <c r="E43" s="156">
        <v>262455460</v>
      </c>
      <c r="F43" s="60">
        <v>262455460</v>
      </c>
      <c r="G43" s="60">
        <v>1396982</v>
      </c>
      <c r="H43" s="60">
        <v>30062119</v>
      </c>
      <c r="I43" s="60">
        <v>16305234</v>
      </c>
      <c r="J43" s="60">
        <v>47764335</v>
      </c>
      <c r="K43" s="60">
        <v>41077584</v>
      </c>
      <c r="L43" s="60">
        <v>1310562</v>
      </c>
      <c r="M43" s="60">
        <v>41097007</v>
      </c>
      <c r="N43" s="60">
        <v>83485153</v>
      </c>
      <c r="O43" s="60">
        <v>14364069</v>
      </c>
      <c r="P43" s="60">
        <v>2019269</v>
      </c>
      <c r="Q43" s="60">
        <v>14427997</v>
      </c>
      <c r="R43" s="60">
        <v>30811335</v>
      </c>
      <c r="S43" s="60"/>
      <c r="T43" s="60"/>
      <c r="U43" s="60"/>
      <c r="V43" s="60"/>
      <c r="W43" s="60">
        <v>162060823</v>
      </c>
      <c r="X43" s="60">
        <v>213500997</v>
      </c>
      <c r="Y43" s="60">
        <v>-51440174</v>
      </c>
      <c r="Z43" s="140">
        <v>-24.09</v>
      </c>
      <c r="AA43" s="155">
        <v>262455460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2719501</v>
      </c>
      <c r="L45" s="159"/>
      <c r="M45" s="159"/>
      <c r="N45" s="159">
        <v>2719501</v>
      </c>
      <c r="O45" s="159"/>
      <c r="P45" s="159"/>
      <c r="Q45" s="159"/>
      <c r="R45" s="159"/>
      <c r="S45" s="159"/>
      <c r="T45" s="159"/>
      <c r="U45" s="159"/>
      <c r="V45" s="159"/>
      <c r="W45" s="159">
        <v>2719501</v>
      </c>
      <c r="X45" s="159"/>
      <c r="Y45" s="159">
        <v>2719501</v>
      </c>
      <c r="Z45" s="141">
        <v>0</v>
      </c>
      <c r="AA45" s="157"/>
    </row>
    <row r="46" spans="1:27" ht="12.75">
      <c r="A46" s="138" t="s">
        <v>92</v>
      </c>
      <c r="B46" s="136"/>
      <c r="C46" s="155">
        <v>233495612</v>
      </c>
      <c r="D46" s="155"/>
      <c r="E46" s="156">
        <v>44255935</v>
      </c>
      <c r="F46" s="60">
        <v>44255935</v>
      </c>
      <c r="G46" s="60">
        <v>2774340</v>
      </c>
      <c r="H46" s="60">
        <v>3148939</v>
      </c>
      <c r="I46" s="60">
        <v>2291578</v>
      </c>
      <c r="J46" s="60">
        <v>8214857</v>
      </c>
      <c r="K46" s="60"/>
      <c r="L46" s="60">
        <v>454490</v>
      </c>
      <c r="M46" s="60">
        <v>1729412</v>
      </c>
      <c r="N46" s="60">
        <v>2183902</v>
      </c>
      <c r="O46" s="60">
        <v>2905610</v>
      </c>
      <c r="P46" s="60">
        <v>3145204</v>
      </c>
      <c r="Q46" s="60">
        <v>3402466</v>
      </c>
      <c r="R46" s="60">
        <v>9453280</v>
      </c>
      <c r="S46" s="60"/>
      <c r="T46" s="60"/>
      <c r="U46" s="60"/>
      <c r="V46" s="60"/>
      <c r="W46" s="60">
        <v>19852039</v>
      </c>
      <c r="X46" s="60">
        <v>36083997</v>
      </c>
      <c r="Y46" s="60">
        <v>-16231958</v>
      </c>
      <c r="Z46" s="140">
        <v>-44.98</v>
      </c>
      <c r="AA46" s="155">
        <v>44255935</v>
      </c>
    </row>
    <row r="47" spans="1:27" ht="12.75">
      <c r="A47" s="135" t="s">
        <v>93</v>
      </c>
      <c r="B47" s="142" t="s">
        <v>94</v>
      </c>
      <c r="C47" s="153">
        <v>123085</v>
      </c>
      <c r="D47" s="153"/>
      <c r="E47" s="154">
        <v>172661</v>
      </c>
      <c r="F47" s="100">
        <v>172661</v>
      </c>
      <c r="G47" s="100">
        <v>10481</v>
      </c>
      <c r="H47" s="100">
        <v>25652</v>
      </c>
      <c r="I47" s="100">
        <v>10487</v>
      </c>
      <c r="J47" s="100">
        <v>46620</v>
      </c>
      <c r="K47" s="100">
        <v>9762</v>
      </c>
      <c r="L47" s="100"/>
      <c r="M47" s="100">
        <v>20975</v>
      </c>
      <c r="N47" s="100">
        <v>30737</v>
      </c>
      <c r="O47" s="100">
        <v>10487</v>
      </c>
      <c r="P47" s="100">
        <v>10487</v>
      </c>
      <c r="Q47" s="100">
        <v>10481</v>
      </c>
      <c r="R47" s="100">
        <v>31455</v>
      </c>
      <c r="S47" s="100"/>
      <c r="T47" s="100"/>
      <c r="U47" s="100"/>
      <c r="V47" s="100"/>
      <c r="W47" s="100">
        <v>108812</v>
      </c>
      <c r="X47" s="100">
        <v>121500</v>
      </c>
      <c r="Y47" s="100">
        <v>-12688</v>
      </c>
      <c r="Z47" s="137">
        <v>-10.44</v>
      </c>
      <c r="AA47" s="153">
        <v>172661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1099425164</v>
      </c>
      <c r="D48" s="168">
        <f>+D28+D32+D38+D42+D47</f>
        <v>0</v>
      </c>
      <c r="E48" s="169">
        <f t="shared" si="9"/>
        <v>672958771</v>
      </c>
      <c r="F48" s="73">
        <f t="shared" si="9"/>
        <v>672958771</v>
      </c>
      <c r="G48" s="73">
        <f t="shared" si="9"/>
        <v>21524975</v>
      </c>
      <c r="H48" s="73">
        <f t="shared" si="9"/>
        <v>56832092</v>
      </c>
      <c r="I48" s="73">
        <f t="shared" si="9"/>
        <v>34844824</v>
      </c>
      <c r="J48" s="73">
        <f t="shared" si="9"/>
        <v>113201891</v>
      </c>
      <c r="K48" s="73">
        <f t="shared" si="9"/>
        <v>71234793</v>
      </c>
      <c r="L48" s="73">
        <f t="shared" si="9"/>
        <v>11536451</v>
      </c>
      <c r="M48" s="73">
        <f t="shared" si="9"/>
        <v>84385270</v>
      </c>
      <c r="N48" s="73">
        <f t="shared" si="9"/>
        <v>167156514</v>
      </c>
      <c r="O48" s="73">
        <f t="shared" si="9"/>
        <v>36771947</v>
      </c>
      <c r="P48" s="73">
        <f t="shared" si="9"/>
        <v>29347521</v>
      </c>
      <c r="Q48" s="73">
        <f t="shared" si="9"/>
        <v>47051384</v>
      </c>
      <c r="R48" s="73">
        <f t="shared" si="9"/>
        <v>113170852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393529257</v>
      </c>
      <c r="X48" s="73">
        <f t="shared" si="9"/>
        <v>510071238</v>
      </c>
      <c r="Y48" s="73">
        <f t="shared" si="9"/>
        <v>-116541981</v>
      </c>
      <c r="Z48" s="170">
        <f>+IF(X48&lt;&gt;0,+(Y48/X48)*100,0)</f>
        <v>-22.848177336358653</v>
      </c>
      <c r="AA48" s="168">
        <f>+AA28+AA32+AA38+AA42+AA47</f>
        <v>672958771</v>
      </c>
    </row>
    <row r="49" spans="1:27" ht="12.75">
      <c r="A49" s="148" t="s">
        <v>49</v>
      </c>
      <c r="B49" s="149"/>
      <c r="C49" s="171">
        <f aca="true" t="shared" si="10" ref="C49:Y49">+C25-C48</f>
        <v>-542225559</v>
      </c>
      <c r="D49" s="171">
        <f>+D25-D48</f>
        <v>0</v>
      </c>
      <c r="E49" s="172">
        <f t="shared" si="10"/>
        <v>61277976</v>
      </c>
      <c r="F49" s="173">
        <f t="shared" si="10"/>
        <v>61277976</v>
      </c>
      <c r="G49" s="173">
        <f t="shared" si="10"/>
        <v>1756791521</v>
      </c>
      <c r="H49" s="173">
        <f t="shared" si="10"/>
        <v>-48523127</v>
      </c>
      <c r="I49" s="173">
        <f t="shared" si="10"/>
        <v>104345672</v>
      </c>
      <c r="J49" s="173">
        <f t="shared" si="10"/>
        <v>1812614066</v>
      </c>
      <c r="K49" s="173">
        <f t="shared" si="10"/>
        <v>-59540924</v>
      </c>
      <c r="L49" s="173">
        <f t="shared" si="10"/>
        <v>-5629338</v>
      </c>
      <c r="M49" s="173">
        <f t="shared" si="10"/>
        <v>-65722308</v>
      </c>
      <c r="N49" s="173">
        <f t="shared" si="10"/>
        <v>-130892570</v>
      </c>
      <c r="O49" s="173">
        <f t="shared" si="10"/>
        <v>20097663</v>
      </c>
      <c r="P49" s="173">
        <f t="shared" si="10"/>
        <v>13517223</v>
      </c>
      <c r="Q49" s="173">
        <f t="shared" si="10"/>
        <v>94890547</v>
      </c>
      <c r="R49" s="173">
        <f t="shared" si="10"/>
        <v>128505433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1810226929</v>
      </c>
      <c r="X49" s="173">
        <f>IF(F25=F48,0,X25-X48)</f>
        <v>38193762</v>
      </c>
      <c r="Y49" s="173">
        <f t="shared" si="10"/>
        <v>1772033167</v>
      </c>
      <c r="Z49" s="174">
        <f>+IF(X49&lt;&gt;0,+(Y49/X49)*100,0)</f>
        <v>4639.587917524333</v>
      </c>
      <c r="AA49" s="171">
        <f>+AA25-AA48</f>
        <v>61277976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85156900</v>
      </c>
      <c r="D5" s="155">
        <v>0</v>
      </c>
      <c r="E5" s="156">
        <v>100833427</v>
      </c>
      <c r="F5" s="60">
        <v>100833427</v>
      </c>
      <c r="G5" s="60">
        <v>0</v>
      </c>
      <c r="H5" s="60">
        <v>0</v>
      </c>
      <c r="I5" s="60">
        <v>91039934</v>
      </c>
      <c r="J5" s="60">
        <v>91039934</v>
      </c>
      <c r="K5" s="60">
        <v>0</v>
      </c>
      <c r="L5" s="60">
        <v>0</v>
      </c>
      <c r="M5" s="60">
        <v>3077042</v>
      </c>
      <c r="N5" s="60">
        <v>3077042</v>
      </c>
      <c r="O5" s="60">
        <v>0</v>
      </c>
      <c r="P5" s="60">
        <v>-97756</v>
      </c>
      <c r="Q5" s="60">
        <v>63861</v>
      </c>
      <c r="R5" s="60">
        <v>-33895</v>
      </c>
      <c r="S5" s="60">
        <v>0</v>
      </c>
      <c r="T5" s="60">
        <v>0</v>
      </c>
      <c r="U5" s="60">
        <v>0</v>
      </c>
      <c r="V5" s="60">
        <v>0</v>
      </c>
      <c r="W5" s="60">
        <v>94083081</v>
      </c>
      <c r="X5" s="60">
        <v>64151111</v>
      </c>
      <c r="Y5" s="60">
        <v>29931970</v>
      </c>
      <c r="Z5" s="140">
        <v>46.66</v>
      </c>
      <c r="AA5" s="155">
        <v>100833427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199350177</v>
      </c>
      <c r="D7" s="155">
        <v>0</v>
      </c>
      <c r="E7" s="156">
        <v>234935694</v>
      </c>
      <c r="F7" s="60">
        <v>234935694</v>
      </c>
      <c r="G7" s="60">
        <v>1776813202</v>
      </c>
      <c r="H7" s="60">
        <v>5885282</v>
      </c>
      <c r="I7" s="60">
        <v>39243539</v>
      </c>
      <c r="J7" s="60">
        <v>1821942023</v>
      </c>
      <c r="K7" s="60">
        <v>3171545</v>
      </c>
      <c r="L7" s="60">
        <v>5907155</v>
      </c>
      <c r="M7" s="60">
        <v>8097742</v>
      </c>
      <c r="N7" s="60">
        <v>17176442</v>
      </c>
      <c r="O7" s="60">
        <v>12164528</v>
      </c>
      <c r="P7" s="60">
        <v>28578200</v>
      </c>
      <c r="Q7" s="60">
        <v>121274545</v>
      </c>
      <c r="R7" s="60">
        <v>162017273</v>
      </c>
      <c r="S7" s="60">
        <v>0</v>
      </c>
      <c r="T7" s="60">
        <v>0</v>
      </c>
      <c r="U7" s="60">
        <v>0</v>
      </c>
      <c r="V7" s="60">
        <v>0</v>
      </c>
      <c r="W7" s="60">
        <v>2001135738</v>
      </c>
      <c r="X7" s="60">
        <v>160248253</v>
      </c>
      <c r="Y7" s="60">
        <v>1840887485</v>
      </c>
      <c r="Z7" s="140">
        <v>1148.77</v>
      </c>
      <c r="AA7" s="155">
        <v>234935694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33440423</v>
      </c>
      <c r="D10" s="155">
        <v>0</v>
      </c>
      <c r="E10" s="156">
        <v>44528294</v>
      </c>
      <c r="F10" s="54">
        <v>44528294</v>
      </c>
      <c r="G10" s="54">
        <v>0</v>
      </c>
      <c r="H10" s="54">
        <v>1376</v>
      </c>
      <c r="I10" s="54">
        <v>8518907</v>
      </c>
      <c r="J10" s="54">
        <v>8520283</v>
      </c>
      <c r="K10" s="54">
        <v>0</v>
      </c>
      <c r="L10" s="54">
        <v>3319</v>
      </c>
      <c r="M10" s="54">
        <v>4249476</v>
      </c>
      <c r="N10" s="54">
        <v>4252795</v>
      </c>
      <c r="O10" s="54">
        <v>4264515</v>
      </c>
      <c r="P10" s="54">
        <v>8490816</v>
      </c>
      <c r="Q10" s="54">
        <v>4264130</v>
      </c>
      <c r="R10" s="54">
        <v>17019461</v>
      </c>
      <c r="S10" s="54">
        <v>0</v>
      </c>
      <c r="T10" s="54">
        <v>0</v>
      </c>
      <c r="U10" s="54">
        <v>0</v>
      </c>
      <c r="V10" s="54">
        <v>0</v>
      </c>
      <c r="W10" s="54">
        <v>29792539</v>
      </c>
      <c r="X10" s="54">
        <v>25924225</v>
      </c>
      <c r="Y10" s="54">
        <v>3868314</v>
      </c>
      <c r="Z10" s="184">
        <v>14.92</v>
      </c>
      <c r="AA10" s="130">
        <v>44528294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2354278</v>
      </c>
      <c r="D12" s="155">
        <v>0</v>
      </c>
      <c r="E12" s="156">
        <v>2628074</v>
      </c>
      <c r="F12" s="60">
        <v>2628074</v>
      </c>
      <c r="G12" s="60">
        <v>275748</v>
      </c>
      <c r="H12" s="60">
        <v>40856</v>
      </c>
      <c r="I12" s="60">
        <v>745</v>
      </c>
      <c r="J12" s="60">
        <v>317349</v>
      </c>
      <c r="K12" s="60">
        <v>37138</v>
      </c>
      <c r="L12" s="60">
        <v>53838</v>
      </c>
      <c r="M12" s="60">
        <v>204586</v>
      </c>
      <c r="N12" s="60">
        <v>295562</v>
      </c>
      <c r="O12" s="60">
        <v>231658</v>
      </c>
      <c r="P12" s="60">
        <v>426412</v>
      </c>
      <c r="Q12" s="60">
        <v>1334012</v>
      </c>
      <c r="R12" s="60">
        <v>1992082</v>
      </c>
      <c r="S12" s="60">
        <v>0</v>
      </c>
      <c r="T12" s="60">
        <v>0</v>
      </c>
      <c r="U12" s="60">
        <v>0</v>
      </c>
      <c r="V12" s="60">
        <v>0</v>
      </c>
      <c r="W12" s="60">
        <v>2604993</v>
      </c>
      <c r="X12" s="60">
        <v>1857024</v>
      </c>
      <c r="Y12" s="60">
        <v>747969</v>
      </c>
      <c r="Z12" s="140">
        <v>40.28</v>
      </c>
      <c r="AA12" s="155">
        <v>2628074</v>
      </c>
    </row>
    <row r="13" spans="1:27" ht="12.75">
      <c r="A13" s="181" t="s">
        <v>109</v>
      </c>
      <c r="B13" s="185"/>
      <c r="C13" s="155">
        <v>5374068</v>
      </c>
      <c r="D13" s="155">
        <v>0</v>
      </c>
      <c r="E13" s="156">
        <v>9725692</v>
      </c>
      <c r="F13" s="60">
        <v>9725692</v>
      </c>
      <c r="G13" s="60">
        <v>0</v>
      </c>
      <c r="H13" s="60">
        <v>0</v>
      </c>
      <c r="I13" s="60">
        <v>0</v>
      </c>
      <c r="J13" s="60">
        <v>0</v>
      </c>
      <c r="K13" s="60">
        <v>459334</v>
      </c>
      <c r="L13" s="60">
        <v>0</v>
      </c>
      <c r="M13" s="60">
        <v>0</v>
      </c>
      <c r="N13" s="60">
        <v>459334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459334</v>
      </c>
      <c r="X13" s="60">
        <v>4237497</v>
      </c>
      <c r="Y13" s="60">
        <v>-3778163</v>
      </c>
      <c r="Z13" s="140">
        <v>-89.16</v>
      </c>
      <c r="AA13" s="155">
        <v>9725692</v>
      </c>
    </row>
    <row r="14" spans="1:27" ht="12.75">
      <c r="A14" s="181" t="s">
        <v>110</v>
      </c>
      <c r="B14" s="185"/>
      <c r="C14" s="155">
        <v>20095895</v>
      </c>
      <c r="D14" s="155">
        <v>0</v>
      </c>
      <c r="E14" s="156">
        <v>28481020</v>
      </c>
      <c r="F14" s="60">
        <v>28481020</v>
      </c>
      <c r="G14" s="60">
        <v>281400</v>
      </c>
      <c r="H14" s="60">
        <v>0</v>
      </c>
      <c r="I14" s="60">
        <v>0</v>
      </c>
      <c r="J14" s="60">
        <v>281400</v>
      </c>
      <c r="K14" s="60">
        <v>0</v>
      </c>
      <c r="L14" s="60">
        <v>0</v>
      </c>
      <c r="M14" s="60">
        <v>599107</v>
      </c>
      <c r="N14" s="60">
        <v>599107</v>
      </c>
      <c r="O14" s="60">
        <v>0</v>
      </c>
      <c r="P14" s="60">
        <v>0</v>
      </c>
      <c r="Q14" s="60">
        <v>-24530</v>
      </c>
      <c r="R14" s="60">
        <v>-24530</v>
      </c>
      <c r="S14" s="60">
        <v>0</v>
      </c>
      <c r="T14" s="60">
        <v>0</v>
      </c>
      <c r="U14" s="60">
        <v>0</v>
      </c>
      <c r="V14" s="60">
        <v>0</v>
      </c>
      <c r="W14" s="60">
        <v>855977</v>
      </c>
      <c r="X14" s="60">
        <v>21360762</v>
      </c>
      <c r="Y14" s="60">
        <v>-20504785</v>
      </c>
      <c r="Z14" s="140">
        <v>-95.99</v>
      </c>
      <c r="AA14" s="155">
        <v>28481020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354426</v>
      </c>
      <c r="J15" s="60">
        <v>354426</v>
      </c>
      <c r="K15" s="60">
        <v>0</v>
      </c>
      <c r="L15" s="60">
        <v>259363</v>
      </c>
      <c r="M15" s="60">
        <v>0</v>
      </c>
      <c r="N15" s="60">
        <v>259363</v>
      </c>
      <c r="O15" s="60">
        <v>0</v>
      </c>
      <c r="P15" s="60">
        <v>0</v>
      </c>
      <c r="Q15" s="60">
        <v>597893</v>
      </c>
      <c r="R15" s="60">
        <v>597893</v>
      </c>
      <c r="S15" s="60">
        <v>0</v>
      </c>
      <c r="T15" s="60">
        <v>0</v>
      </c>
      <c r="U15" s="60">
        <v>0</v>
      </c>
      <c r="V15" s="60">
        <v>0</v>
      </c>
      <c r="W15" s="60">
        <v>1211682</v>
      </c>
      <c r="X15" s="60"/>
      <c r="Y15" s="60">
        <v>1211682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324143</v>
      </c>
      <c r="D16" s="155">
        <v>0</v>
      </c>
      <c r="E16" s="156">
        <v>347690</v>
      </c>
      <c r="F16" s="60">
        <v>347690</v>
      </c>
      <c r="G16" s="60">
        <v>105680</v>
      </c>
      <c r="H16" s="60">
        <v>355064</v>
      </c>
      <c r="I16" s="60">
        <v>1935</v>
      </c>
      <c r="J16" s="60">
        <v>462679</v>
      </c>
      <c r="K16" s="60">
        <v>2019</v>
      </c>
      <c r="L16" s="60">
        <v>67971</v>
      </c>
      <c r="M16" s="60">
        <v>52311</v>
      </c>
      <c r="N16" s="60">
        <v>122301</v>
      </c>
      <c r="O16" s="60">
        <v>205371</v>
      </c>
      <c r="P16" s="60">
        <v>101104</v>
      </c>
      <c r="Q16" s="60">
        <v>318330</v>
      </c>
      <c r="R16" s="60">
        <v>624805</v>
      </c>
      <c r="S16" s="60">
        <v>0</v>
      </c>
      <c r="T16" s="60">
        <v>0</v>
      </c>
      <c r="U16" s="60">
        <v>0</v>
      </c>
      <c r="V16" s="60">
        <v>0</v>
      </c>
      <c r="W16" s="60">
        <v>1209785</v>
      </c>
      <c r="X16" s="60">
        <v>260766</v>
      </c>
      <c r="Y16" s="60">
        <v>949019</v>
      </c>
      <c r="Z16" s="140">
        <v>363.94</v>
      </c>
      <c r="AA16" s="155">
        <v>347690</v>
      </c>
    </row>
    <row r="17" spans="1:27" ht="12.75">
      <c r="A17" s="181" t="s">
        <v>113</v>
      </c>
      <c r="B17" s="185"/>
      <c r="C17" s="155">
        <v>3082322</v>
      </c>
      <c r="D17" s="155">
        <v>0</v>
      </c>
      <c r="E17" s="156">
        <v>4670702</v>
      </c>
      <c r="F17" s="60">
        <v>4670702</v>
      </c>
      <c r="G17" s="60">
        <v>329225</v>
      </c>
      <c r="H17" s="60">
        <v>327093</v>
      </c>
      <c r="I17" s="60">
        <v>0</v>
      </c>
      <c r="J17" s="60">
        <v>656318</v>
      </c>
      <c r="K17" s="60">
        <v>205126</v>
      </c>
      <c r="L17" s="60">
        <v>510910</v>
      </c>
      <c r="M17" s="60">
        <v>250249</v>
      </c>
      <c r="N17" s="60">
        <v>966285</v>
      </c>
      <c r="O17" s="60">
        <v>407729</v>
      </c>
      <c r="P17" s="60">
        <v>342797</v>
      </c>
      <c r="Q17" s="60">
        <v>358991</v>
      </c>
      <c r="R17" s="60">
        <v>1109517</v>
      </c>
      <c r="S17" s="60">
        <v>0</v>
      </c>
      <c r="T17" s="60">
        <v>0</v>
      </c>
      <c r="U17" s="60">
        <v>0</v>
      </c>
      <c r="V17" s="60">
        <v>0</v>
      </c>
      <c r="W17" s="60">
        <v>2732120</v>
      </c>
      <c r="X17" s="60">
        <v>2978028</v>
      </c>
      <c r="Y17" s="60">
        <v>-245908</v>
      </c>
      <c r="Z17" s="140">
        <v>-8.26</v>
      </c>
      <c r="AA17" s="155">
        <v>4670702</v>
      </c>
    </row>
    <row r="18" spans="1:27" ht="12.75">
      <c r="A18" s="183" t="s">
        <v>114</v>
      </c>
      <c r="B18" s="182"/>
      <c r="C18" s="155">
        <v>4673941</v>
      </c>
      <c r="D18" s="155">
        <v>0</v>
      </c>
      <c r="E18" s="156">
        <v>4712204</v>
      </c>
      <c r="F18" s="60">
        <v>4712204</v>
      </c>
      <c r="G18" s="60">
        <v>439134</v>
      </c>
      <c r="H18" s="60">
        <v>505652</v>
      </c>
      <c r="I18" s="60">
        <v>0</v>
      </c>
      <c r="J18" s="60">
        <v>944786</v>
      </c>
      <c r="K18" s="60">
        <v>362367</v>
      </c>
      <c r="L18" s="60">
        <v>510881</v>
      </c>
      <c r="M18" s="60">
        <v>536783</v>
      </c>
      <c r="N18" s="60">
        <v>1410031</v>
      </c>
      <c r="O18" s="60">
        <v>443637</v>
      </c>
      <c r="P18" s="60">
        <v>392534</v>
      </c>
      <c r="Q18" s="60">
        <v>229141</v>
      </c>
      <c r="R18" s="60">
        <v>1065312</v>
      </c>
      <c r="S18" s="60">
        <v>0</v>
      </c>
      <c r="T18" s="60">
        <v>0</v>
      </c>
      <c r="U18" s="60">
        <v>0</v>
      </c>
      <c r="V18" s="60">
        <v>0</v>
      </c>
      <c r="W18" s="60">
        <v>3420129</v>
      </c>
      <c r="X18" s="60">
        <v>3534156</v>
      </c>
      <c r="Y18" s="60">
        <v>-114027</v>
      </c>
      <c r="Z18" s="140">
        <v>-3.23</v>
      </c>
      <c r="AA18" s="155">
        <v>4712204</v>
      </c>
    </row>
    <row r="19" spans="1:27" ht="12.75">
      <c r="A19" s="181" t="s">
        <v>34</v>
      </c>
      <c r="B19" s="185"/>
      <c r="C19" s="155">
        <v>179161707</v>
      </c>
      <c r="D19" s="155">
        <v>0</v>
      </c>
      <c r="E19" s="156">
        <v>188402800</v>
      </c>
      <c r="F19" s="60">
        <v>188402800</v>
      </c>
      <c r="G19" s="60">
        <v>0</v>
      </c>
      <c r="H19" s="60">
        <v>0</v>
      </c>
      <c r="I19" s="60">
        <v>28845</v>
      </c>
      <c r="J19" s="60">
        <v>28845</v>
      </c>
      <c r="K19" s="60">
        <v>1695576</v>
      </c>
      <c r="L19" s="60">
        <v>-1551031</v>
      </c>
      <c r="M19" s="60">
        <v>0</v>
      </c>
      <c r="N19" s="60">
        <v>144545</v>
      </c>
      <c r="O19" s="60">
        <v>23978767</v>
      </c>
      <c r="P19" s="60">
        <v>3017945</v>
      </c>
      <c r="Q19" s="60">
        <v>6812361</v>
      </c>
      <c r="R19" s="60">
        <v>33809073</v>
      </c>
      <c r="S19" s="60">
        <v>0</v>
      </c>
      <c r="T19" s="60">
        <v>0</v>
      </c>
      <c r="U19" s="60">
        <v>0</v>
      </c>
      <c r="V19" s="60">
        <v>0</v>
      </c>
      <c r="W19" s="60">
        <v>33982463</v>
      </c>
      <c r="X19" s="60">
        <v>122573000</v>
      </c>
      <c r="Y19" s="60">
        <v>-88590537</v>
      </c>
      <c r="Z19" s="140">
        <v>-72.28</v>
      </c>
      <c r="AA19" s="155">
        <v>188402800</v>
      </c>
    </row>
    <row r="20" spans="1:27" ht="12.75">
      <c r="A20" s="181" t="s">
        <v>35</v>
      </c>
      <c r="B20" s="185"/>
      <c r="C20" s="155">
        <v>6083928</v>
      </c>
      <c r="D20" s="155">
        <v>0</v>
      </c>
      <c r="E20" s="156">
        <v>48687174</v>
      </c>
      <c r="F20" s="54">
        <v>48687174</v>
      </c>
      <c r="G20" s="54">
        <v>72107</v>
      </c>
      <c r="H20" s="54">
        <v>1193642</v>
      </c>
      <c r="I20" s="54">
        <v>2165</v>
      </c>
      <c r="J20" s="54">
        <v>1267914</v>
      </c>
      <c r="K20" s="54">
        <v>441831</v>
      </c>
      <c r="L20" s="54">
        <v>144707</v>
      </c>
      <c r="M20" s="54">
        <v>1595666</v>
      </c>
      <c r="N20" s="54">
        <v>2182204</v>
      </c>
      <c r="O20" s="54">
        <v>15173405</v>
      </c>
      <c r="P20" s="54">
        <v>1612692</v>
      </c>
      <c r="Q20" s="54">
        <v>6713197</v>
      </c>
      <c r="R20" s="54">
        <v>23499294</v>
      </c>
      <c r="S20" s="54">
        <v>0</v>
      </c>
      <c r="T20" s="54">
        <v>0</v>
      </c>
      <c r="U20" s="54">
        <v>0</v>
      </c>
      <c r="V20" s="54">
        <v>0</v>
      </c>
      <c r="W20" s="54">
        <v>26949412</v>
      </c>
      <c r="X20" s="54">
        <v>34739253</v>
      </c>
      <c r="Y20" s="54">
        <v>-7789841</v>
      </c>
      <c r="Z20" s="184">
        <v>-22.42</v>
      </c>
      <c r="AA20" s="130">
        <v>48687174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539097782</v>
      </c>
      <c r="D22" s="188">
        <f>SUM(D5:D21)</f>
        <v>0</v>
      </c>
      <c r="E22" s="189">
        <f t="shared" si="0"/>
        <v>667952771</v>
      </c>
      <c r="F22" s="190">
        <f t="shared" si="0"/>
        <v>667952771</v>
      </c>
      <c r="G22" s="190">
        <f t="shared" si="0"/>
        <v>1778316496</v>
      </c>
      <c r="H22" s="190">
        <f t="shared" si="0"/>
        <v>8308965</v>
      </c>
      <c r="I22" s="190">
        <f t="shared" si="0"/>
        <v>139190496</v>
      </c>
      <c r="J22" s="190">
        <f t="shared" si="0"/>
        <v>1925815957</v>
      </c>
      <c r="K22" s="190">
        <f t="shared" si="0"/>
        <v>6374936</v>
      </c>
      <c r="L22" s="190">
        <f t="shared" si="0"/>
        <v>5907113</v>
      </c>
      <c r="M22" s="190">
        <f t="shared" si="0"/>
        <v>18662962</v>
      </c>
      <c r="N22" s="190">
        <f t="shared" si="0"/>
        <v>30945011</v>
      </c>
      <c r="O22" s="190">
        <f t="shared" si="0"/>
        <v>56869610</v>
      </c>
      <c r="P22" s="190">
        <f t="shared" si="0"/>
        <v>42864744</v>
      </c>
      <c r="Q22" s="190">
        <f t="shared" si="0"/>
        <v>141941931</v>
      </c>
      <c r="R22" s="190">
        <f t="shared" si="0"/>
        <v>241676285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2198437253</v>
      </c>
      <c r="X22" s="190">
        <f t="shared" si="0"/>
        <v>441864075</v>
      </c>
      <c r="Y22" s="190">
        <f t="shared" si="0"/>
        <v>1756573178</v>
      </c>
      <c r="Z22" s="191">
        <f>+IF(X22&lt;&gt;0,+(Y22/X22)*100,0)</f>
        <v>397.5369977747116</v>
      </c>
      <c r="AA22" s="188">
        <f>SUM(AA5:AA21)</f>
        <v>667952771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235979035</v>
      </c>
      <c r="D25" s="155">
        <v>0</v>
      </c>
      <c r="E25" s="156">
        <v>243674452</v>
      </c>
      <c r="F25" s="60">
        <v>243674452</v>
      </c>
      <c r="G25" s="60">
        <v>18718008</v>
      </c>
      <c r="H25" s="60">
        <v>27439160</v>
      </c>
      <c r="I25" s="60">
        <v>15282758</v>
      </c>
      <c r="J25" s="60">
        <v>61439926</v>
      </c>
      <c r="K25" s="60">
        <v>18335486</v>
      </c>
      <c r="L25" s="60">
        <v>-189097</v>
      </c>
      <c r="M25" s="60">
        <v>35875498</v>
      </c>
      <c r="N25" s="60">
        <v>54021887</v>
      </c>
      <c r="O25" s="60">
        <v>18162362</v>
      </c>
      <c r="P25" s="60">
        <v>17784261</v>
      </c>
      <c r="Q25" s="60">
        <v>23696106</v>
      </c>
      <c r="R25" s="60">
        <v>59642729</v>
      </c>
      <c r="S25" s="60">
        <v>0</v>
      </c>
      <c r="T25" s="60">
        <v>0</v>
      </c>
      <c r="U25" s="60">
        <v>0</v>
      </c>
      <c r="V25" s="60">
        <v>0</v>
      </c>
      <c r="W25" s="60">
        <v>175104542</v>
      </c>
      <c r="X25" s="60">
        <v>169317747</v>
      </c>
      <c r="Y25" s="60">
        <v>5786795</v>
      </c>
      <c r="Z25" s="140">
        <v>3.42</v>
      </c>
      <c r="AA25" s="155">
        <v>243674452</v>
      </c>
    </row>
    <row r="26" spans="1:27" ht="12.75">
      <c r="A26" s="183" t="s">
        <v>38</v>
      </c>
      <c r="B26" s="182"/>
      <c r="C26" s="155">
        <v>25117300</v>
      </c>
      <c r="D26" s="155">
        <v>0</v>
      </c>
      <c r="E26" s="156">
        <v>30223356</v>
      </c>
      <c r="F26" s="60">
        <v>30223356</v>
      </c>
      <c r="G26" s="60">
        <v>1909352</v>
      </c>
      <c r="H26" s="60">
        <v>0</v>
      </c>
      <c r="I26" s="60">
        <v>0</v>
      </c>
      <c r="J26" s="60">
        <v>1909352</v>
      </c>
      <c r="K26" s="60">
        <v>1872446</v>
      </c>
      <c r="L26" s="60">
        <v>0</v>
      </c>
      <c r="M26" s="60">
        <v>0</v>
      </c>
      <c r="N26" s="60">
        <v>1872446</v>
      </c>
      <c r="O26" s="60">
        <v>1818120</v>
      </c>
      <c r="P26" s="60">
        <v>2617580</v>
      </c>
      <c r="Q26" s="60">
        <v>0</v>
      </c>
      <c r="R26" s="60">
        <v>4435700</v>
      </c>
      <c r="S26" s="60">
        <v>0</v>
      </c>
      <c r="T26" s="60">
        <v>0</v>
      </c>
      <c r="U26" s="60">
        <v>0</v>
      </c>
      <c r="V26" s="60">
        <v>0</v>
      </c>
      <c r="W26" s="60">
        <v>8217498</v>
      </c>
      <c r="X26" s="60">
        <v>17658747</v>
      </c>
      <c r="Y26" s="60">
        <v>-9441249</v>
      </c>
      <c r="Z26" s="140">
        <v>-53.46</v>
      </c>
      <c r="AA26" s="155">
        <v>30223356</v>
      </c>
    </row>
    <row r="27" spans="1:27" ht="12.75">
      <c r="A27" s="183" t="s">
        <v>118</v>
      </c>
      <c r="B27" s="182"/>
      <c r="C27" s="155">
        <v>466658673</v>
      </c>
      <c r="D27" s="155">
        <v>0</v>
      </c>
      <c r="E27" s="156">
        <v>30456955</v>
      </c>
      <c r="F27" s="60">
        <v>30456955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37842750</v>
      </c>
      <c r="Y27" s="60">
        <v>-37842750</v>
      </c>
      <c r="Z27" s="140">
        <v>-100</v>
      </c>
      <c r="AA27" s="155">
        <v>30456955</v>
      </c>
    </row>
    <row r="28" spans="1:27" ht="12.75">
      <c r="A28" s="183" t="s">
        <v>39</v>
      </c>
      <c r="B28" s="182"/>
      <c r="C28" s="155">
        <v>48568824</v>
      </c>
      <c r="D28" s="155">
        <v>0</v>
      </c>
      <c r="E28" s="156">
        <v>40994954</v>
      </c>
      <c r="F28" s="60">
        <v>40994954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31141503</v>
      </c>
      <c r="Y28" s="60">
        <v>-31141503</v>
      </c>
      <c r="Z28" s="140">
        <v>-100</v>
      </c>
      <c r="AA28" s="155">
        <v>40994954</v>
      </c>
    </row>
    <row r="29" spans="1:27" ht="12.75">
      <c r="A29" s="183" t="s">
        <v>40</v>
      </c>
      <c r="B29" s="182"/>
      <c r="C29" s="155">
        <v>45306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9578</v>
      </c>
      <c r="L29" s="60">
        <v>0</v>
      </c>
      <c r="M29" s="60">
        <v>0</v>
      </c>
      <c r="N29" s="60">
        <v>9578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9578</v>
      </c>
      <c r="X29" s="60"/>
      <c r="Y29" s="60">
        <v>9578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188015205</v>
      </c>
      <c r="D30" s="155">
        <v>0</v>
      </c>
      <c r="E30" s="156">
        <v>207429564</v>
      </c>
      <c r="F30" s="60">
        <v>207429564</v>
      </c>
      <c r="G30" s="60">
        <v>0</v>
      </c>
      <c r="H30" s="60">
        <v>27594825</v>
      </c>
      <c r="I30" s="60">
        <v>14120711</v>
      </c>
      <c r="J30" s="60">
        <v>41715536</v>
      </c>
      <c r="K30" s="60">
        <v>38195014</v>
      </c>
      <c r="L30" s="60">
        <v>215149</v>
      </c>
      <c r="M30" s="60">
        <v>35652786</v>
      </c>
      <c r="N30" s="60">
        <v>74062949</v>
      </c>
      <c r="O30" s="60">
        <v>11065131</v>
      </c>
      <c r="P30" s="60">
        <v>67767</v>
      </c>
      <c r="Q30" s="60">
        <v>12061077</v>
      </c>
      <c r="R30" s="60">
        <v>23193975</v>
      </c>
      <c r="S30" s="60">
        <v>0</v>
      </c>
      <c r="T30" s="60">
        <v>0</v>
      </c>
      <c r="U30" s="60">
        <v>0</v>
      </c>
      <c r="V30" s="60">
        <v>0</v>
      </c>
      <c r="W30" s="60">
        <v>138972460</v>
      </c>
      <c r="X30" s="60">
        <v>166577497</v>
      </c>
      <c r="Y30" s="60">
        <v>-27605037</v>
      </c>
      <c r="Z30" s="140">
        <v>-16.57</v>
      </c>
      <c r="AA30" s="155">
        <v>207429564</v>
      </c>
    </row>
    <row r="31" spans="1:27" ht="12.75">
      <c r="A31" s="183" t="s">
        <v>120</v>
      </c>
      <c r="B31" s="182"/>
      <c r="C31" s="155">
        <v>13008850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13787667</v>
      </c>
      <c r="D32" s="155">
        <v>0</v>
      </c>
      <c r="E32" s="156">
        <v>8592721</v>
      </c>
      <c r="F32" s="60">
        <v>8592721</v>
      </c>
      <c r="G32" s="60">
        <v>79330</v>
      </c>
      <c r="H32" s="60">
        <v>610509</v>
      </c>
      <c r="I32" s="60">
        <v>665297</v>
      </c>
      <c r="J32" s="60">
        <v>1355136</v>
      </c>
      <c r="K32" s="60">
        <v>656124</v>
      </c>
      <c r="L32" s="60">
        <v>5501915</v>
      </c>
      <c r="M32" s="60">
        <v>5537891</v>
      </c>
      <c r="N32" s="60">
        <v>11695930</v>
      </c>
      <c r="O32" s="60">
        <v>1270589</v>
      </c>
      <c r="P32" s="60">
        <v>1915141</v>
      </c>
      <c r="Q32" s="60">
        <v>3136172</v>
      </c>
      <c r="R32" s="60">
        <v>6321902</v>
      </c>
      <c r="S32" s="60">
        <v>0</v>
      </c>
      <c r="T32" s="60">
        <v>0</v>
      </c>
      <c r="U32" s="60">
        <v>0</v>
      </c>
      <c r="V32" s="60">
        <v>0</v>
      </c>
      <c r="W32" s="60">
        <v>19372968</v>
      </c>
      <c r="X32" s="60">
        <v>4569750</v>
      </c>
      <c r="Y32" s="60">
        <v>14803218</v>
      </c>
      <c r="Z32" s="140">
        <v>323.94</v>
      </c>
      <c r="AA32" s="155">
        <v>8592721</v>
      </c>
    </row>
    <row r="33" spans="1:27" ht="12.75">
      <c r="A33" s="183" t="s">
        <v>42</v>
      </c>
      <c r="B33" s="182"/>
      <c r="C33" s="155">
        <v>21920916</v>
      </c>
      <c r="D33" s="155">
        <v>0</v>
      </c>
      <c r="E33" s="156">
        <v>18131800</v>
      </c>
      <c r="F33" s="60">
        <v>18131800</v>
      </c>
      <c r="G33" s="60">
        <v>0</v>
      </c>
      <c r="H33" s="60">
        <v>0</v>
      </c>
      <c r="I33" s="60">
        <v>37645</v>
      </c>
      <c r="J33" s="60">
        <v>37645</v>
      </c>
      <c r="K33" s="60">
        <v>978176</v>
      </c>
      <c r="L33" s="60">
        <v>0</v>
      </c>
      <c r="M33" s="60">
        <v>25000</v>
      </c>
      <c r="N33" s="60">
        <v>1003176</v>
      </c>
      <c r="O33" s="60">
        <v>12500</v>
      </c>
      <c r="P33" s="60">
        <v>0</v>
      </c>
      <c r="Q33" s="60">
        <v>0</v>
      </c>
      <c r="R33" s="60">
        <v>12500</v>
      </c>
      <c r="S33" s="60">
        <v>0</v>
      </c>
      <c r="T33" s="60">
        <v>0</v>
      </c>
      <c r="U33" s="60">
        <v>0</v>
      </c>
      <c r="V33" s="60">
        <v>0</v>
      </c>
      <c r="W33" s="60">
        <v>1053321</v>
      </c>
      <c r="X33" s="60">
        <v>12003750</v>
      </c>
      <c r="Y33" s="60">
        <v>-10950429</v>
      </c>
      <c r="Z33" s="140">
        <v>-91.23</v>
      </c>
      <c r="AA33" s="155">
        <v>18131800</v>
      </c>
    </row>
    <row r="34" spans="1:27" ht="12.75">
      <c r="A34" s="183" t="s">
        <v>43</v>
      </c>
      <c r="B34" s="182"/>
      <c r="C34" s="155">
        <v>86323388</v>
      </c>
      <c r="D34" s="155">
        <v>0</v>
      </c>
      <c r="E34" s="156">
        <v>93454969</v>
      </c>
      <c r="F34" s="60">
        <v>93454969</v>
      </c>
      <c r="G34" s="60">
        <v>818285</v>
      </c>
      <c r="H34" s="60">
        <v>1187598</v>
      </c>
      <c r="I34" s="60">
        <v>4652826</v>
      </c>
      <c r="J34" s="60">
        <v>6658709</v>
      </c>
      <c r="K34" s="60">
        <v>11187969</v>
      </c>
      <c r="L34" s="60">
        <v>6008484</v>
      </c>
      <c r="M34" s="60">
        <v>7294095</v>
      </c>
      <c r="N34" s="60">
        <v>24490548</v>
      </c>
      <c r="O34" s="60">
        <v>4443245</v>
      </c>
      <c r="P34" s="60">
        <v>6707460</v>
      </c>
      <c r="Q34" s="60">
        <v>8158029</v>
      </c>
      <c r="R34" s="60">
        <v>19308734</v>
      </c>
      <c r="S34" s="60">
        <v>0</v>
      </c>
      <c r="T34" s="60">
        <v>0</v>
      </c>
      <c r="U34" s="60">
        <v>0</v>
      </c>
      <c r="V34" s="60">
        <v>0</v>
      </c>
      <c r="W34" s="60">
        <v>50457991</v>
      </c>
      <c r="X34" s="60">
        <v>72591750</v>
      </c>
      <c r="Y34" s="60">
        <v>-22133759</v>
      </c>
      <c r="Z34" s="140">
        <v>-30.49</v>
      </c>
      <c r="AA34" s="155">
        <v>93454969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85587</v>
      </c>
      <c r="J35" s="60">
        <v>85587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255312</v>
      </c>
      <c r="Q35" s="60">
        <v>0</v>
      </c>
      <c r="R35" s="60">
        <v>255312</v>
      </c>
      <c r="S35" s="60">
        <v>0</v>
      </c>
      <c r="T35" s="60">
        <v>0</v>
      </c>
      <c r="U35" s="60">
        <v>0</v>
      </c>
      <c r="V35" s="60">
        <v>0</v>
      </c>
      <c r="W35" s="60">
        <v>340899</v>
      </c>
      <c r="X35" s="60"/>
      <c r="Y35" s="60">
        <v>340899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1099425164</v>
      </c>
      <c r="D36" s="188">
        <f>SUM(D25:D35)</f>
        <v>0</v>
      </c>
      <c r="E36" s="189">
        <f t="shared" si="1"/>
        <v>672958771</v>
      </c>
      <c r="F36" s="190">
        <f t="shared" si="1"/>
        <v>672958771</v>
      </c>
      <c r="G36" s="190">
        <f t="shared" si="1"/>
        <v>21524975</v>
      </c>
      <c r="H36" s="190">
        <f t="shared" si="1"/>
        <v>56832092</v>
      </c>
      <c r="I36" s="190">
        <f t="shared" si="1"/>
        <v>34844824</v>
      </c>
      <c r="J36" s="190">
        <f t="shared" si="1"/>
        <v>113201891</v>
      </c>
      <c r="K36" s="190">
        <f t="shared" si="1"/>
        <v>71234793</v>
      </c>
      <c r="L36" s="190">
        <f t="shared" si="1"/>
        <v>11536451</v>
      </c>
      <c r="M36" s="190">
        <f t="shared" si="1"/>
        <v>84385270</v>
      </c>
      <c r="N36" s="190">
        <f t="shared" si="1"/>
        <v>167156514</v>
      </c>
      <c r="O36" s="190">
        <f t="shared" si="1"/>
        <v>36771947</v>
      </c>
      <c r="P36" s="190">
        <f t="shared" si="1"/>
        <v>29347521</v>
      </c>
      <c r="Q36" s="190">
        <f t="shared" si="1"/>
        <v>47051384</v>
      </c>
      <c r="R36" s="190">
        <f t="shared" si="1"/>
        <v>113170852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393529257</v>
      </c>
      <c r="X36" s="190">
        <f t="shared" si="1"/>
        <v>511703494</v>
      </c>
      <c r="Y36" s="190">
        <f t="shared" si="1"/>
        <v>-118174237</v>
      </c>
      <c r="Z36" s="191">
        <f>+IF(X36&lt;&gt;0,+(Y36/X36)*100,0)</f>
        <v>-23.09427986825511</v>
      </c>
      <c r="AA36" s="188">
        <f>SUM(AA25:AA35)</f>
        <v>672958771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-560327382</v>
      </c>
      <c r="D38" s="199">
        <f>+D22-D36</f>
        <v>0</v>
      </c>
      <c r="E38" s="200">
        <f t="shared" si="2"/>
        <v>-5006000</v>
      </c>
      <c r="F38" s="106">
        <f t="shared" si="2"/>
        <v>-5006000</v>
      </c>
      <c r="G38" s="106">
        <f t="shared" si="2"/>
        <v>1756791521</v>
      </c>
      <c r="H38" s="106">
        <f t="shared" si="2"/>
        <v>-48523127</v>
      </c>
      <c r="I38" s="106">
        <f t="shared" si="2"/>
        <v>104345672</v>
      </c>
      <c r="J38" s="106">
        <f t="shared" si="2"/>
        <v>1812614066</v>
      </c>
      <c r="K38" s="106">
        <f t="shared" si="2"/>
        <v>-64859857</v>
      </c>
      <c r="L38" s="106">
        <f t="shared" si="2"/>
        <v>-5629338</v>
      </c>
      <c r="M38" s="106">
        <f t="shared" si="2"/>
        <v>-65722308</v>
      </c>
      <c r="N38" s="106">
        <f t="shared" si="2"/>
        <v>-136211503</v>
      </c>
      <c r="O38" s="106">
        <f t="shared" si="2"/>
        <v>20097663</v>
      </c>
      <c r="P38" s="106">
        <f t="shared" si="2"/>
        <v>13517223</v>
      </c>
      <c r="Q38" s="106">
        <f t="shared" si="2"/>
        <v>94890547</v>
      </c>
      <c r="R38" s="106">
        <f t="shared" si="2"/>
        <v>128505433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1804907996</v>
      </c>
      <c r="X38" s="106">
        <f>IF(F22=F36,0,X22-X36)</f>
        <v>-69839419</v>
      </c>
      <c r="Y38" s="106">
        <f t="shared" si="2"/>
        <v>1874747415</v>
      </c>
      <c r="Z38" s="201">
        <f>+IF(X38&lt;&gt;0,+(Y38/X38)*100,0)</f>
        <v>-2684.3685727110646</v>
      </c>
      <c r="AA38" s="199">
        <f>+AA22-AA36</f>
        <v>-5006000</v>
      </c>
    </row>
    <row r="39" spans="1:27" ht="12.75">
      <c r="A39" s="181" t="s">
        <v>46</v>
      </c>
      <c r="B39" s="185"/>
      <c r="C39" s="155">
        <v>18101823</v>
      </c>
      <c r="D39" s="155">
        <v>0</v>
      </c>
      <c r="E39" s="156">
        <v>66283976</v>
      </c>
      <c r="F39" s="60">
        <v>66283976</v>
      </c>
      <c r="G39" s="60">
        <v>0</v>
      </c>
      <c r="H39" s="60">
        <v>0</v>
      </c>
      <c r="I39" s="60">
        <v>0</v>
      </c>
      <c r="J39" s="60">
        <v>0</v>
      </c>
      <c r="K39" s="60">
        <v>5318933</v>
      </c>
      <c r="L39" s="60">
        <v>0</v>
      </c>
      <c r="M39" s="60">
        <v>0</v>
      </c>
      <c r="N39" s="60">
        <v>5318933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5318933</v>
      </c>
      <c r="X39" s="60">
        <v>62284252</v>
      </c>
      <c r="Y39" s="60">
        <v>-56965319</v>
      </c>
      <c r="Z39" s="140">
        <v>-91.46</v>
      </c>
      <c r="AA39" s="155">
        <v>66283976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1125000</v>
      </c>
      <c r="Y40" s="54">
        <v>-1125000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-542225559</v>
      </c>
      <c r="D42" s="206">
        <f>SUM(D38:D41)</f>
        <v>0</v>
      </c>
      <c r="E42" s="207">
        <f t="shared" si="3"/>
        <v>61277976</v>
      </c>
      <c r="F42" s="88">
        <f t="shared" si="3"/>
        <v>61277976</v>
      </c>
      <c r="G42" s="88">
        <f t="shared" si="3"/>
        <v>1756791521</v>
      </c>
      <c r="H42" s="88">
        <f t="shared" si="3"/>
        <v>-48523127</v>
      </c>
      <c r="I42" s="88">
        <f t="shared" si="3"/>
        <v>104345672</v>
      </c>
      <c r="J42" s="88">
        <f t="shared" si="3"/>
        <v>1812614066</v>
      </c>
      <c r="K42" s="88">
        <f t="shared" si="3"/>
        <v>-59540924</v>
      </c>
      <c r="L42" s="88">
        <f t="shared" si="3"/>
        <v>-5629338</v>
      </c>
      <c r="M42" s="88">
        <f t="shared" si="3"/>
        <v>-65722308</v>
      </c>
      <c r="N42" s="88">
        <f t="shared" si="3"/>
        <v>-130892570</v>
      </c>
      <c r="O42" s="88">
        <f t="shared" si="3"/>
        <v>20097663</v>
      </c>
      <c r="P42" s="88">
        <f t="shared" si="3"/>
        <v>13517223</v>
      </c>
      <c r="Q42" s="88">
        <f t="shared" si="3"/>
        <v>94890547</v>
      </c>
      <c r="R42" s="88">
        <f t="shared" si="3"/>
        <v>128505433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1810226929</v>
      </c>
      <c r="X42" s="88">
        <f t="shared" si="3"/>
        <v>-6430167</v>
      </c>
      <c r="Y42" s="88">
        <f t="shared" si="3"/>
        <v>1816657096</v>
      </c>
      <c r="Z42" s="208">
        <f>+IF(X42&lt;&gt;0,+(Y42/X42)*100,0)</f>
        <v>-28252.09821144614</v>
      </c>
      <c r="AA42" s="206">
        <f>SUM(AA38:AA41)</f>
        <v>61277976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-542225559</v>
      </c>
      <c r="D44" s="210">
        <f>+D42-D43</f>
        <v>0</v>
      </c>
      <c r="E44" s="211">
        <f t="shared" si="4"/>
        <v>61277976</v>
      </c>
      <c r="F44" s="77">
        <f t="shared" si="4"/>
        <v>61277976</v>
      </c>
      <c r="G44" s="77">
        <f t="shared" si="4"/>
        <v>1756791521</v>
      </c>
      <c r="H44" s="77">
        <f t="shared" si="4"/>
        <v>-48523127</v>
      </c>
      <c r="I44" s="77">
        <f t="shared" si="4"/>
        <v>104345672</v>
      </c>
      <c r="J44" s="77">
        <f t="shared" si="4"/>
        <v>1812614066</v>
      </c>
      <c r="K44" s="77">
        <f t="shared" si="4"/>
        <v>-59540924</v>
      </c>
      <c r="L44" s="77">
        <f t="shared" si="4"/>
        <v>-5629338</v>
      </c>
      <c r="M44" s="77">
        <f t="shared" si="4"/>
        <v>-65722308</v>
      </c>
      <c r="N44" s="77">
        <f t="shared" si="4"/>
        <v>-130892570</v>
      </c>
      <c r="O44" s="77">
        <f t="shared" si="4"/>
        <v>20097663</v>
      </c>
      <c r="P44" s="77">
        <f t="shared" si="4"/>
        <v>13517223</v>
      </c>
      <c r="Q44" s="77">
        <f t="shared" si="4"/>
        <v>94890547</v>
      </c>
      <c r="R44" s="77">
        <f t="shared" si="4"/>
        <v>128505433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1810226929</v>
      </c>
      <c r="X44" s="77">
        <f t="shared" si="4"/>
        <v>-6430167</v>
      </c>
      <c r="Y44" s="77">
        <f t="shared" si="4"/>
        <v>1816657096</v>
      </c>
      <c r="Z44" s="212">
        <f>+IF(X44&lt;&gt;0,+(Y44/X44)*100,0)</f>
        <v>-28252.09821144614</v>
      </c>
      <c r="AA44" s="210">
        <f>+AA42-AA43</f>
        <v>61277976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-542225559</v>
      </c>
      <c r="D46" s="206">
        <f>SUM(D44:D45)</f>
        <v>0</v>
      </c>
      <c r="E46" s="207">
        <f t="shared" si="5"/>
        <v>61277976</v>
      </c>
      <c r="F46" s="88">
        <f t="shared" si="5"/>
        <v>61277976</v>
      </c>
      <c r="G46" s="88">
        <f t="shared" si="5"/>
        <v>1756791521</v>
      </c>
      <c r="H46" s="88">
        <f t="shared" si="5"/>
        <v>-48523127</v>
      </c>
      <c r="I46" s="88">
        <f t="shared" si="5"/>
        <v>104345672</v>
      </c>
      <c r="J46" s="88">
        <f t="shared" si="5"/>
        <v>1812614066</v>
      </c>
      <c r="K46" s="88">
        <f t="shared" si="5"/>
        <v>-59540924</v>
      </c>
      <c r="L46" s="88">
        <f t="shared" si="5"/>
        <v>-5629338</v>
      </c>
      <c r="M46" s="88">
        <f t="shared" si="5"/>
        <v>-65722308</v>
      </c>
      <c r="N46" s="88">
        <f t="shared" si="5"/>
        <v>-130892570</v>
      </c>
      <c r="O46" s="88">
        <f t="shared" si="5"/>
        <v>20097663</v>
      </c>
      <c r="P46" s="88">
        <f t="shared" si="5"/>
        <v>13517223</v>
      </c>
      <c r="Q46" s="88">
        <f t="shared" si="5"/>
        <v>94890547</v>
      </c>
      <c r="R46" s="88">
        <f t="shared" si="5"/>
        <v>128505433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1810226929</v>
      </c>
      <c r="X46" s="88">
        <f t="shared" si="5"/>
        <v>-6430167</v>
      </c>
      <c r="Y46" s="88">
        <f t="shared" si="5"/>
        <v>1816657096</v>
      </c>
      <c r="Z46" s="208">
        <f>+IF(X46&lt;&gt;0,+(Y46/X46)*100,0)</f>
        <v>-28252.09821144614</v>
      </c>
      <c r="AA46" s="206">
        <f>SUM(AA44:AA45)</f>
        <v>61277976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-542225559</v>
      </c>
      <c r="D48" s="217">
        <f>SUM(D46:D47)</f>
        <v>0</v>
      </c>
      <c r="E48" s="218">
        <f t="shared" si="6"/>
        <v>61277976</v>
      </c>
      <c r="F48" s="219">
        <f t="shared" si="6"/>
        <v>61277976</v>
      </c>
      <c r="G48" s="219">
        <f t="shared" si="6"/>
        <v>1756791521</v>
      </c>
      <c r="H48" s="220">
        <f t="shared" si="6"/>
        <v>-48523127</v>
      </c>
      <c r="I48" s="220">
        <f t="shared" si="6"/>
        <v>104345672</v>
      </c>
      <c r="J48" s="220">
        <f t="shared" si="6"/>
        <v>1812614066</v>
      </c>
      <c r="K48" s="220">
        <f t="shared" si="6"/>
        <v>-59540924</v>
      </c>
      <c r="L48" s="220">
        <f t="shared" si="6"/>
        <v>-5629338</v>
      </c>
      <c r="M48" s="219">
        <f t="shared" si="6"/>
        <v>-65722308</v>
      </c>
      <c r="N48" s="219">
        <f t="shared" si="6"/>
        <v>-130892570</v>
      </c>
      <c r="O48" s="220">
        <f t="shared" si="6"/>
        <v>20097663</v>
      </c>
      <c r="P48" s="220">
        <f t="shared" si="6"/>
        <v>13517223</v>
      </c>
      <c r="Q48" s="220">
        <f t="shared" si="6"/>
        <v>94890547</v>
      </c>
      <c r="R48" s="220">
        <f t="shared" si="6"/>
        <v>128505433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1810226929</v>
      </c>
      <c r="X48" s="220">
        <f t="shared" si="6"/>
        <v>-6430167</v>
      </c>
      <c r="Y48" s="220">
        <f t="shared" si="6"/>
        <v>1816657096</v>
      </c>
      <c r="Z48" s="221">
        <f>+IF(X48&lt;&gt;0,+(Y48/X48)*100,0)</f>
        <v>-28252.09821144614</v>
      </c>
      <c r="AA48" s="222">
        <f>SUM(AA46:AA47)</f>
        <v>61277976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6543166</v>
      </c>
      <c r="D5" s="153">
        <f>SUM(D6:D8)</f>
        <v>0</v>
      </c>
      <c r="E5" s="154">
        <f t="shared" si="0"/>
        <v>3500000</v>
      </c>
      <c r="F5" s="100">
        <f t="shared" si="0"/>
        <v>5500000</v>
      </c>
      <c r="G5" s="100">
        <f t="shared" si="0"/>
        <v>0</v>
      </c>
      <c r="H5" s="100">
        <f t="shared" si="0"/>
        <v>0</v>
      </c>
      <c r="I5" s="100">
        <f t="shared" si="0"/>
        <v>52832</v>
      </c>
      <c r="J5" s="100">
        <f t="shared" si="0"/>
        <v>52832</v>
      </c>
      <c r="K5" s="100">
        <f t="shared" si="0"/>
        <v>10517</v>
      </c>
      <c r="L5" s="100">
        <f t="shared" si="0"/>
        <v>58386</v>
      </c>
      <c r="M5" s="100">
        <f t="shared" si="0"/>
        <v>456614</v>
      </c>
      <c r="N5" s="100">
        <f t="shared" si="0"/>
        <v>525517</v>
      </c>
      <c r="O5" s="100">
        <f t="shared" si="0"/>
        <v>726469</v>
      </c>
      <c r="P5" s="100">
        <f t="shared" si="0"/>
        <v>3812272</v>
      </c>
      <c r="Q5" s="100">
        <f t="shared" si="0"/>
        <v>70520</v>
      </c>
      <c r="R5" s="100">
        <f t="shared" si="0"/>
        <v>4609261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5187610</v>
      </c>
      <c r="X5" s="100">
        <f t="shared" si="0"/>
        <v>2625003</v>
      </c>
      <c r="Y5" s="100">
        <f t="shared" si="0"/>
        <v>2562607</v>
      </c>
      <c r="Z5" s="137">
        <f>+IF(X5&lt;&gt;0,+(Y5/X5)*100,0)</f>
        <v>97.62301224036698</v>
      </c>
      <c r="AA5" s="153">
        <f>SUM(AA6:AA8)</f>
        <v>5500000</v>
      </c>
    </row>
    <row r="6" spans="1:27" ht="12.75">
      <c r="A6" s="138" t="s">
        <v>75</v>
      </c>
      <c r="B6" s="136"/>
      <c r="C6" s="155">
        <v>3279974</v>
      </c>
      <c r="D6" s="155"/>
      <c r="E6" s="156">
        <v>2000000</v>
      </c>
      <c r="F6" s="60">
        <v>4000000</v>
      </c>
      <c r="G6" s="60"/>
      <c r="H6" s="60"/>
      <c r="I6" s="60"/>
      <c r="J6" s="60"/>
      <c r="K6" s="60"/>
      <c r="L6" s="60"/>
      <c r="M6" s="60">
        <v>161400</v>
      </c>
      <c r="N6" s="60">
        <v>161400</v>
      </c>
      <c r="O6" s="60"/>
      <c r="P6" s="60"/>
      <c r="Q6" s="60"/>
      <c r="R6" s="60"/>
      <c r="S6" s="60"/>
      <c r="T6" s="60"/>
      <c r="U6" s="60"/>
      <c r="V6" s="60"/>
      <c r="W6" s="60">
        <v>161400</v>
      </c>
      <c r="X6" s="60">
        <v>1500003</v>
      </c>
      <c r="Y6" s="60">
        <v>-1338603</v>
      </c>
      <c r="Z6" s="140">
        <v>-89.24</v>
      </c>
      <c r="AA6" s="62">
        <v>4000000</v>
      </c>
    </row>
    <row r="7" spans="1:27" ht="12.75">
      <c r="A7" s="138" t="s">
        <v>76</v>
      </c>
      <c r="B7" s="136"/>
      <c r="C7" s="157">
        <v>3263192</v>
      </c>
      <c r="D7" s="157"/>
      <c r="E7" s="158">
        <v>1500000</v>
      </c>
      <c r="F7" s="159">
        <v>1500000</v>
      </c>
      <c r="G7" s="159"/>
      <c r="H7" s="159"/>
      <c r="I7" s="159">
        <v>52832</v>
      </c>
      <c r="J7" s="159">
        <v>52832</v>
      </c>
      <c r="K7" s="159">
        <v>10517</v>
      </c>
      <c r="L7" s="159">
        <v>58386</v>
      </c>
      <c r="M7" s="159">
        <v>295214</v>
      </c>
      <c r="N7" s="159">
        <v>364117</v>
      </c>
      <c r="O7" s="159"/>
      <c r="P7" s="159"/>
      <c r="Q7" s="159">
        <v>70520</v>
      </c>
      <c r="R7" s="159">
        <v>70520</v>
      </c>
      <c r="S7" s="159"/>
      <c r="T7" s="159"/>
      <c r="U7" s="159"/>
      <c r="V7" s="159"/>
      <c r="W7" s="159">
        <v>487469</v>
      </c>
      <c r="X7" s="159">
        <v>1125000</v>
      </c>
      <c r="Y7" s="159">
        <v>-637531</v>
      </c>
      <c r="Z7" s="141">
        <v>-56.67</v>
      </c>
      <c r="AA7" s="225">
        <v>1500000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726469</v>
      </c>
      <c r="P8" s="60">
        <v>3812272</v>
      </c>
      <c r="Q8" s="60"/>
      <c r="R8" s="60">
        <v>4538741</v>
      </c>
      <c r="S8" s="60"/>
      <c r="T8" s="60"/>
      <c r="U8" s="60"/>
      <c r="V8" s="60"/>
      <c r="W8" s="60">
        <v>4538741</v>
      </c>
      <c r="X8" s="60"/>
      <c r="Y8" s="60">
        <v>4538741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7174582</v>
      </c>
      <c r="D9" s="153">
        <f>SUM(D10:D14)</f>
        <v>0</v>
      </c>
      <c r="E9" s="154">
        <f t="shared" si="1"/>
        <v>18884200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2197452</v>
      </c>
      <c r="L9" s="100">
        <f t="shared" si="1"/>
        <v>782814</v>
      </c>
      <c r="M9" s="100">
        <f t="shared" si="1"/>
        <v>1118481</v>
      </c>
      <c r="N9" s="100">
        <f t="shared" si="1"/>
        <v>4098747</v>
      </c>
      <c r="O9" s="100">
        <f t="shared" si="1"/>
        <v>0</v>
      </c>
      <c r="P9" s="100">
        <f t="shared" si="1"/>
        <v>0</v>
      </c>
      <c r="Q9" s="100">
        <f t="shared" si="1"/>
        <v>1285018</v>
      </c>
      <c r="R9" s="100">
        <f t="shared" si="1"/>
        <v>1285018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5383765</v>
      </c>
      <c r="X9" s="100">
        <f t="shared" si="1"/>
        <v>14163003</v>
      </c>
      <c r="Y9" s="100">
        <f t="shared" si="1"/>
        <v>-8779238</v>
      </c>
      <c r="Z9" s="137">
        <f>+IF(X9&lt;&gt;0,+(Y9/X9)*100,0)</f>
        <v>-61.98712236380942</v>
      </c>
      <c r="AA9" s="102">
        <f>SUM(AA10:AA14)</f>
        <v>0</v>
      </c>
    </row>
    <row r="10" spans="1:27" ht="12.75">
      <c r="A10" s="138" t="s">
        <v>79</v>
      </c>
      <c r="B10" s="136"/>
      <c r="C10" s="155">
        <v>7012909</v>
      </c>
      <c r="D10" s="155"/>
      <c r="E10" s="156">
        <v>11084200</v>
      </c>
      <c r="F10" s="60"/>
      <c r="G10" s="60"/>
      <c r="H10" s="60"/>
      <c r="I10" s="60"/>
      <c r="J10" s="60"/>
      <c r="K10" s="60">
        <v>1946210</v>
      </c>
      <c r="L10" s="60">
        <v>782814</v>
      </c>
      <c r="M10" s="60">
        <v>1118481</v>
      </c>
      <c r="N10" s="60">
        <v>3847505</v>
      </c>
      <c r="O10" s="60"/>
      <c r="P10" s="60"/>
      <c r="Q10" s="60">
        <v>965757</v>
      </c>
      <c r="R10" s="60">
        <v>965757</v>
      </c>
      <c r="S10" s="60"/>
      <c r="T10" s="60"/>
      <c r="U10" s="60"/>
      <c r="V10" s="60"/>
      <c r="W10" s="60">
        <v>4813262</v>
      </c>
      <c r="X10" s="60">
        <v>8313003</v>
      </c>
      <c r="Y10" s="60">
        <v>-3499741</v>
      </c>
      <c r="Z10" s="140">
        <v>-42.1</v>
      </c>
      <c r="AA10" s="62"/>
    </row>
    <row r="11" spans="1:27" ht="12.75">
      <c r="A11" s="138" t="s">
        <v>80</v>
      </c>
      <c r="B11" s="136"/>
      <c r="C11" s="155">
        <v>161673</v>
      </c>
      <c r="D11" s="155"/>
      <c r="E11" s="156">
        <v>7800000</v>
      </c>
      <c r="F11" s="60"/>
      <c r="G11" s="60"/>
      <c r="H11" s="60"/>
      <c r="I11" s="60"/>
      <c r="J11" s="60"/>
      <c r="K11" s="60">
        <v>251242</v>
      </c>
      <c r="L11" s="60"/>
      <c r="M11" s="60"/>
      <c r="N11" s="60">
        <v>251242</v>
      </c>
      <c r="O11" s="60"/>
      <c r="P11" s="60"/>
      <c r="Q11" s="60">
        <v>319261</v>
      </c>
      <c r="R11" s="60">
        <v>319261</v>
      </c>
      <c r="S11" s="60"/>
      <c r="T11" s="60"/>
      <c r="U11" s="60"/>
      <c r="V11" s="60"/>
      <c r="W11" s="60">
        <v>570503</v>
      </c>
      <c r="X11" s="60">
        <v>5850000</v>
      </c>
      <c r="Y11" s="60">
        <v>-5279497</v>
      </c>
      <c r="Z11" s="140">
        <v>-90.25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36442654</v>
      </c>
      <c r="D15" s="153">
        <f>SUM(D16:D18)</f>
        <v>0</v>
      </c>
      <c r="E15" s="154">
        <f t="shared" si="2"/>
        <v>28400000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6146121</v>
      </c>
      <c r="L15" s="100">
        <f t="shared" si="2"/>
        <v>1685495</v>
      </c>
      <c r="M15" s="100">
        <f t="shared" si="2"/>
        <v>237862</v>
      </c>
      <c r="N15" s="100">
        <f t="shared" si="2"/>
        <v>8069478</v>
      </c>
      <c r="O15" s="100">
        <f t="shared" si="2"/>
        <v>0</v>
      </c>
      <c r="P15" s="100">
        <f t="shared" si="2"/>
        <v>0</v>
      </c>
      <c r="Q15" s="100">
        <f t="shared" si="2"/>
        <v>1165804</v>
      </c>
      <c r="R15" s="100">
        <f t="shared" si="2"/>
        <v>1165804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9235282</v>
      </c>
      <c r="X15" s="100">
        <f t="shared" si="2"/>
        <v>18299997</v>
      </c>
      <c r="Y15" s="100">
        <f t="shared" si="2"/>
        <v>-9064715</v>
      </c>
      <c r="Z15" s="137">
        <f>+IF(X15&lt;&gt;0,+(Y15/X15)*100,0)</f>
        <v>-49.53396986895681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4000000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161400</v>
      </c>
      <c r="R16" s="60">
        <v>161400</v>
      </c>
      <c r="S16" s="60"/>
      <c r="T16" s="60"/>
      <c r="U16" s="60"/>
      <c r="V16" s="60"/>
      <c r="W16" s="60">
        <v>161400</v>
      </c>
      <c r="X16" s="60"/>
      <c r="Y16" s="60">
        <v>161400</v>
      </c>
      <c r="Z16" s="140"/>
      <c r="AA16" s="62"/>
    </row>
    <row r="17" spans="1:27" ht="12.75">
      <c r="A17" s="138" t="s">
        <v>86</v>
      </c>
      <c r="B17" s="136"/>
      <c r="C17" s="155">
        <v>36442654</v>
      </c>
      <c r="D17" s="155"/>
      <c r="E17" s="156">
        <v>24400000</v>
      </c>
      <c r="F17" s="60"/>
      <c r="G17" s="60"/>
      <c r="H17" s="60"/>
      <c r="I17" s="60"/>
      <c r="J17" s="60"/>
      <c r="K17" s="60">
        <v>6146121</v>
      </c>
      <c r="L17" s="60">
        <v>1685495</v>
      </c>
      <c r="M17" s="60">
        <v>237862</v>
      </c>
      <c r="N17" s="60">
        <v>8069478</v>
      </c>
      <c r="O17" s="60"/>
      <c r="P17" s="60"/>
      <c r="Q17" s="60">
        <v>1004404</v>
      </c>
      <c r="R17" s="60">
        <v>1004404</v>
      </c>
      <c r="S17" s="60"/>
      <c r="T17" s="60"/>
      <c r="U17" s="60"/>
      <c r="V17" s="60"/>
      <c r="W17" s="60">
        <v>9073882</v>
      </c>
      <c r="X17" s="60">
        <v>18299997</v>
      </c>
      <c r="Y17" s="60">
        <v>-9226115</v>
      </c>
      <c r="Z17" s="140">
        <v>-50.42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17877416</v>
      </c>
      <c r="D19" s="153">
        <f>SUM(D20:D23)</f>
        <v>0</v>
      </c>
      <c r="E19" s="154">
        <f t="shared" si="3"/>
        <v>17000000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109801</v>
      </c>
      <c r="M19" s="100">
        <f t="shared" si="3"/>
        <v>26003</v>
      </c>
      <c r="N19" s="100">
        <f t="shared" si="3"/>
        <v>135804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135804</v>
      </c>
      <c r="X19" s="100">
        <f t="shared" si="3"/>
        <v>12750003</v>
      </c>
      <c r="Y19" s="100">
        <f t="shared" si="3"/>
        <v>-12614199</v>
      </c>
      <c r="Z19" s="137">
        <f>+IF(X19&lt;&gt;0,+(Y19/X19)*100,0)</f>
        <v>-98.93487083885391</v>
      </c>
      <c r="AA19" s="102">
        <f>SUM(AA20:AA23)</f>
        <v>0</v>
      </c>
    </row>
    <row r="20" spans="1:27" ht="12.75">
      <c r="A20" s="138" t="s">
        <v>89</v>
      </c>
      <c r="B20" s="136"/>
      <c r="C20" s="155">
        <v>17877416</v>
      </c>
      <c r="D20" s="155"/>
      <c r="E20" s="156">
        <v>17000000</v>
      </c>
      <c r="F20" s="60"/>
      <c r="G20" s="60"/>
      <c r="H20" s="60"/>
      <c r="I20" s="60"/>
      <c r="J20" s="60"/>
      <c r="K20" s="60"/>
      <c r="L20" s="60">
        <v>109801</v>
      </c>
      <c r="M20" s="60">
        <v>26003</v>
      </c>
      <c r="N20" s="60">
        <v>135804</v>
      </c>
      <c r="O20" s="60"/>
      <c r="P20" s="60"/>
      <c r="Q20" s="60"/>
      <c r="R20" s="60"/>
      <c r="S20" s="60"/>
      <c r="T20" s="60"/>
      <c r="U20" s="60"/>
      <c r="V20" s="60"/>
      <c r="W20" s="60">
        <v>135804</v>
      </c>
      <c r="X20" s="60">
        <v>12750003</v>
      </c>
      <c r="Y20" s="60">
        <v>-12614199</v>
      </c>
      <c r="Z20" s="140">
        <v>-98.93</v>
      </c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68037818</v>
      </c>
      <c r="D25" s="217">
        <f>+D5+D9+D15+D19+D24</f>
        <v>0</v>
      </c>
      <c r="E25" s="230">
        <f t="shared" si="4"/>
        <v>67784200</v>
      </c>
      <c r="F25" s="219">
        <f t="shared" si="4"/>
        <v>5500000</v>
      </c>
      <c r="G25" s="219">
        <f t="shared" si="4"/>
        <v>0</v>
      </c>
      <c r="H25" s="219">
        <f t="shared" si="4"/>
        <v>0</v>
      </c>
      <c r="I25" s="219">
        <f t="shared" si="4"/>
        <v>52832</v>
      </c>
      <c r="J25" s="219">
        <f t="shared" si="4"/>
        <v>52832</v>
      </c>
      <c r="K25" s="219">
        <f t="shared" si="4"/>
        <v>8354090</v>
      </c>
      <c r="L25" s="219">
        <f t="shared" si="4"/>
        <v>2636496</v>
      </c>
      <c r="M25" s="219">
        <f t="shared" si="4"/>
        <v>1838960</v>
      </c>
      <c r="N25" s="219">
        <f t="shared" si="4"/>
        <v>12829546</v>
      </c>
      <c r="O25" s="219">
        <f t="shared" si="4"/>
        <v>726469</v>
      </c>
      <c r="P25" s="219">
        <f t="shared" si="4"/>
        <v>3812272</v>
      </c>
      <c r="Q25" s="219">
        <f t="shared" si="4"/>
        <v>2521342</v>
      </c>
      <c r="R25" s="219">
        <f t="shared" si="4"/>
        <v>7060083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19942461</v>
      </c>
      <c r="X25" s="219">
        <f t="shared" si="4"/>
        <v>47838006</v>
      </c>
      <c r="Y25" s="219">
        <f t="shared" si="4"/>
        <v>-27895545</v>
      </c>
      <c r="Z25" s="231">
        <f>+IF(X25&lt;&gt;0,+(Y25/X25)*100,0)</f>
        <v>-58.312516203121014</v>
      </c>
      <c r="AA25" s="232">
        <f>+AA5+AA9+AA15+AA19+AA24</f>
        <v>5500000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36111214</v>
      </c>
      <c r="D28" s="155"/>
      <c r="E28" s="156">
        <v>62284200</v>
      </c>
      <c r="F28" s="60"/>
      <c r="G28" s="60"/>
      <c r="H28" s="60"/>
      <c r="I28" s="60"/>
      <c r="J28" s="60"/>
      <c r="K28" s="60">
        <v>8343573</v>
      </c>
      <c r="L28" s="60">
        <v>2578110</v>
      </c>
      <c r="M28" s="60">
        <v>1382346</v>
      </c>
      <c r="N28" s="60">
        <v>12304029</v>
      </c>
      <c r="O28" s="60">
        <v>726469</v>
      </c>
      <c r="P28" s="60">
        <v>2077307</v>
      </c>
      <c r="Q28" s="60">
        <v>2289422</v>
      </c>
      <c r="R28" s="60">
        <v>5093198</v>
      </c>
      <c r="S28" s="60"/>
      <c r="T28" s="60"/>
      <c r="U28" s="60"/>
      <c r="V28" s="60"/>
      <c r="W28" s="60">
        <v>17397227</v>
      </c>
      <c r="X28" s="60">
        <v>62284400</v>
      </c>
      <c r="Y28" s="60">
        <v>-44887173</v>
      </c>
      <c r="Z28" s="140">
        <v>-72.07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>
        <v>4000000</v>
      </c>
      <c r="F30" s="159">
        <v>4000000</v>
      </c>
      <c r="G30" s="159"/>
      <c r="H30" s="159"/>
      <c r="I30" s="159"/>
      <c r="J30" s="159"/>
      <c r="K30" s="159"/>
      <c r="L30" s="159"/>
      <c r="M30" s="159">
        <v>161400</v>
      </c>
      <c r="N30" s="159">
        <v>161400</v>
      </c>
      <c r="O30" s="159"/>
      <c r="P30" s="159"/>
      <c r="Q30" s="159">
        <v>161400</v>
      </c>
      <c r="R30" s="159">
        <v>161400</v>
      </c>
      <c r="S30" s="159"/>
      <c r="T30" s="159"/>
      <c r="U30" s="159"/>
      <c r="V30" s="159"/>
      <c r="W30" s="159">
        <v>322800</v>
      </c>
      <c r="X30" s="159"/>
      <c r="Y30" s="159">
        <v>322800</v>
      </c>
      <c r="Z30" s="141"/>
      <c r="AA30" s="225">
        <v>4000000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36111214</v>
      </c>
      <c r="D32" s="210">
        <f>SUM(D28:D31)</f>
        <v>0</v>
      </c>
      <c r="E32" s="211">
        <f t="shared" si="5"/>
        <v>66284200</v>
      </c>
      <c r="F32" s="77">
        <f t="shared" si="5"/>
        <v>4000000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8343573</v>
      </c>
      <c r="L32" s="77">
        <f t="shared" si="5"/>
        <v>2578110</v>
      </c>
      <c r="M32" s="77">
        <f t="shared" si="5"/>
        <v>1543746</v>
      </c>
      <c r="N32" s="77">
        <f t="shared" si="5"/>
        <v>12465429</v>
      </c>
      <c r="O32" s="77">
        <f t="shared" si="5"/>
        <v>726469</v>
      </c>
      <c r="P32" s="77">
        <f t="shared" si="5"/>
        <v>2077307</v>
      </c>
      <c r="Q32" s="77">
        <f t="shared" si="5"/>
        <v>2450822</v>
      </c>
      <c r="R32" s="77">
        <f t="shared" si="5"/>
        <v>5254598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17720027</v>
      </c>
      <c r="X32" s="77">
        <f t="shared" si="5"/>
        <v>62284400</v>
      </c>
      <c r="Y32" s="77">
        <f t="shared" si="5"/>
        <v>-44564373</v>
      </c>
      <c r="Z32" s="212">
        <f>+IF(X32&lt;&gt;0,+(Y32/X32)*100,0)</f>
        <v>-71.54981504196878</v>
      </c>
      <c r="AA32" s="79">
        <f>SUM(AA28:AA31)</f>
        <v>4000000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1734965</v>
      </c>
      <c r="Q33" s="60"/>
      <c r="R33" s="60">
        <v>1734965</v>
      </c>
      <c r="S33" s="60"/>
      <c r="T33" s="60"/>
      <c r="U33" s="60"/>
      <c r="V33" s="60"/>
      <c r="W33" s="60">
        <v>1734965</v>
      </c>
      <c r="X33" s="60"/>
      <c r="Y33" s="60">
        <v>1734965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31926604</v>
      </c>
      <c r="D35" s="155"/>
      <c r="E35" s="156">
        <v>1500000</v>
      </c>
      <c r="F35" s="60">
        <v>1500000</v>
      </c>
      <c r="G35" s="60"/>
      <c r="H35" s="60"/>
      <c r="I35" s="60">
        <v>52832</v>
      </c>
      <c r="J35" s="60">
        <v>52832</v>
      </c>
      <c r="K35" s="60">
        <v>10517</v>
      </c>
      <c r="L35" s="60">
        <v>58386</v>
      </c>
      <c r="M35" s="60">
        <v>295214</v>
      </c>
      <c r="N35" s="60">
        <v>364117</v>
      </c>
      <c r="O35" s="60"/>
      <c r="P35" s="60"/>
      <c r="Q35" s="60">
        <v>70520</v>
      </c>
      <c r="R35" s="60">
        <v>70520</v>
      </c>
      <c r="S35" s="60"/>
      <c r="T35" s="60"/>
      <c r="U35" s="60"/>
      <c r="V35" s="60"/>
      <c r="W35" s="60">
        <v>487469</v>
      </c>
      <c r="X35" s="60">
        <v>1125000</v>
      </c>
      <c r="Y35" s="60">
        <v>-637531</v>
      </c>
      <c r="Z35" s="140">
        <v>-56.67</v>
      </c>
      <c r="AA35" s="62">
        <v>1500000</v>
      </c>
    </row>
    <row r="36" spans="1:27" ht="12.75">
      <c r="A36" s="238" t="s">
        <v>139</v>
      </c>
      <c r="B36" s="149"/>
      <c r="C36" s="222">
        <f aca="true" t="shared" si="6" ref="C36:Y36">SUM(C32:C35)</f>
        <v>68037818</v>
      </c>
      <c r="D36" s="222">
        <f>SUM(D32:D35)</f>
        <v>0</v>
      </c>
      <c r="E36" s="218">
        <f t="shared" si="6"/>
        <v>67784200</v>
      </c>
      <c r="F36" s="220">
        <f t="shared" si="6"/>
        <v>5500000</v>
      </c>
      <c r="G36" s="220">
        <f t="shared" si="6"/>
        <v>0</v>
      </c>
      <c r="H36" s="220">
        <f t="shared" si="6"/>
        <v>0</v>
      </c>
      <c r="I36" s="220">
        <f t="shared" si="6"/>
        <v>52832</v>
      </c>
      <c r="J36" s="220">
        <f t="shared" si="6"/>
        <v>52832</v>
      </c>
      <c r="K36" s="220">
        <f t="shared" si="6"/>
        <v>8354090</v>
      </c>
      <c r="L36" s="220">
        <f t="shared" si="6"/>
        <v>2636496</v>
      </c>
      <c r="M36" s="220">
        <f t="shared" si="6"/>
        <v>1838960</v>
      </c>
      <c r="N36" s="220">
        <f t="shared" si="6"/>
        <v>12829546</v>
      </c>
      <c r="O36" s="220">
        <f t="shared" si="6"/>
        <v>726469</v>
      </c>
      <c r="P36" s="220">
        <f t="shared" si="6"/>
        <v>3812272</v>
      </c>
      <c r="Q36" s="220">
        <f t="shared" si="6"/>
        <v>2521342</v>
      </c>
      <c r="R36" s="220">
        <f t="shared" si="6"/>
        <v>7060083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19942461</v>
      </c>
      <c r="X36" s="220">
        <f t="shared" si="6"/>
        <v>63409400</v>
      </c>
      <c r="Y36" s="220">
        <f t="shared" si="6"/>
        <v>-43466939</v>
      </c>
      <c r="Z36" s="221">
        <f>+IF(X36&lt;&gt;0,+(Y36/X36)*100,0)</f>
        <v>-68.54967717720085</v>
      </c>
      <c r="AA36" s="239">
        <f>SUM(AA32:AA35)</f>
        <v>5500000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13662353</v>
      </c>
      <c r="D6" s="155"/>
      <c r="E6" s="59">
        <v>23880000</v>
      </c>
      <c r="F6" s="60">
        <v>15345201</v>
      </c>
      <c r="G6" s="60">
        <v>26704244</v>
      </c>
      <c r="H6" s="60">
        <v>17432002</v>
      </c>
      <c r="I6" s="60">
        <v>15584295</v>
      </c>
      <c r="J6" s="60">
        <v>15584295</v>
      </c>
      <c r="K6" s="60">
        <v>22647501</v>
      </c>
      <c r="L6" s="60">
        <v>41137838</v>
      </c>
      <c r="M6" s="60">
        <v>11135838</v>
      </c>
      <c r="N6" s="60">
        <v>11135838</v>
      </c>
      <c r="O6" s="60">
        <v>18152599</v>
      </c>
      <c r="P6" s="60">
        <v>23094202</v>
      </c>
      <c r="Q6" s="60">
        <v>23686115</v>
      </c>
      <c r="R6" s="60">
        <v>23686115</v>
      </c>
      <c r="S6" s="60"/>
      <c r="T6" s="60"/>
      <c r="U6" s="60"/>
      <c r="V6" s="60"/>
      <c r="W6" s="60">
        <v>23686115</v>
      </c>
      <c r="X6" s="60">
        <v>11508901</v>
      </c>
      <c r="Y6" s="60">
        <v>12177214</v>
      </c>
      <c r="Z6" s="140">
        <v>105.81</v>
      </c>
      <c r="AA6" s="62">
        <v>15345201</v>
      </c>
    </row>
    <row r="7" spans="1:27" ht="12.75">
      <c r="A7" s="249" t="s">
        <v>144</v>
      </c>
      <c r="B7" s="182"/>
      <c r="C7" s="155">
        <v>110170758</v>
      </c>
      <c r="D7" s="155"/>
      <c r="E7" s="59">
        <v>49156972</v>
      </c>
      <c r="F7" s="60">
        <v>19451025</v>
      </c>
      <c r="G7" s="60">
        <v>56280657</v>
      </c>
      <c r="H7" s="60">
        <v>67786251</v>
      </c>
      <c r="I7" s="60">
        <v>23668514</v>
      </c>
      <c r="J7" s="60">
        <v>23668514</v>
      </c>
      <c r="K7" s="60">
        <v>23668514</v>
      </c>
      <c r="L7" s="60">
        <v>23942252</v>
      </c>
      <c r="M7" s="60">
        <v>35620100</v>
      </c>
      <c r="N7" s="60">
        <v>35620100</v>
      </c>
      <c r="O7" s="60">
        <v>20236025</v>
      </c>
      <c r="P7" s="60">
        <v>27333424</v>
      </c>
      <c r="Q7" s="60">
        <v>30275503</v>
      </c>
      <c r="R7" s="60">
        <v>30275503</v>
      </c>
      <c r="S7" s="60"/>
      <c r="T7" s="60"/>
      <c r="U7" s="60"/>
      <c r="V7" s="60"/>
      <c r="W7" s="60">
        <v>30275503</v>
      </c>
      <c r="X7" s="60">
        <v>14588269</v>
      </c>
      <c r="Y7" s="60">
        <v>15687234</v>
      </c>
      <c r="Z7" s="140">
        <v>107.53</v>
      </c>
      <c r="AA7" s="62">
        <v>19451025</v>
      </c>
    </row>
    <row r="8" spans="1:27" ht="12.75">
      <c r="A8" s="249" t="s">
        <v>145</v>
      </c>
      <c r="B8" s="182"/>
      <c r="C8" s="155">
        <v>106892230</v>
      </c>
      <c r="D8" s="155"/>
      <c r="E8" s="59">
        <v>204604019</v>
      </c>
      <c r="F8" s="60">
        <v>696435363</v>
      </c>
      <c r="G8" s="60">
        <v>206902575</v>
      </c>
      <c r="H8" s="60">
        <v>205321455</v>
      </c>
      <c r="I8" s="60">
        <v>217455993</v>
      </c>
      <c r="J8" s="60">
        <v>217455993</v>
      </c>
      <c r="K8" s="60">
        <v>217455993</v>
      </c>
      <c r="L8" s="60">
        <v>217455993</v>
      </c>
      <c r="M8" s="60">
        <v>222455993</v>
      </c>
      <c r="N8" s="60">
        <v>222455993</v>
      </c>
      <c r="O8" s="60">
        <v>212355590</v>
      </c>
      <c r="P8" s="60">
        <v>61002508</v>
      </c>
      <c r="Q8" s="60">
        <v>256941004</v>
      </c>
      <c r="R8" s="60">
        <v>256941004</v>
      </c>
      <c r="S8" s="60"/>
      <c r="T8" s="60"/>
      <c r="U8" s="60"/>
      <c r="V8" s="60"/>
      <c r="W8" s="60">
        <v>256941004</v>
      </c>
      <c r="X8" s="60">
        <v>522326522</v>
      </c>
      <c r="Y8" s="60">
        <v>-265385518</v>
      </c>
      <c r="Z8" s="140">
        <v>-50.81</v>
      </c>
      <c r="AA8" s="62">
        <v>696435363</v>
      </c>
    </row>
    <row r="9" spans="1:27" ht="12.75">
      <c r="A9" s="249" t="s">
        <v>146</v>
      </c>
      <c r="B9" s="182"/>
      <c r="C9" s="155">
        <v>39962774</v>
      </c>
      <c r="D9" s="155"/>
      <c r="E9" s="59">
        <v>7004827</v>
      </c>
      <c r="F9" s="60">
        <v>49522245</v>
      </c>
      <c r="G9" s="60">
        <v>25633210</v>
      </c>
      <c r="H9" s="60">
        <v>30645987</v>
      </c>
      <c r="I9" s="60">
        <v>43788917</v>
      </c>
      <c r="J9" s="60">
        <v>43788917</v>
      </c>
      <c r="K9" s="60">
        <v>43788917</v>
      </c>
      <c r="L9" s="60">
        <v>43788917</v>
      </c>
      <c r="M9" s="60">
        <v>38378891</v>
      </c>
      <c r="N9" s="60">
        <v>38378891</v>
      </c>
      <c r="O9" s="60">
        <v>46621417</v>
      </c>
      <c r="P9" s="60">
        <v>33988705</v>
      </c>
      <c r="Q9" s="60">
        <v>218234867</v>
      </c>
      <c r="R9" s="60">
        <v>218234867</v>
      </c>
      <c r="S9" s="60"/>
      <c r="T9" s="60"/>
      <c r="U9" s="60"/>
      <c r="V9" s="60"/>
      <c r="W9" s="60">
        <v>218234867</v>
      </c>
      <c r="X9" s="60">
        <v>37141684</v>
      </c>
      <c r="Y9" s="60">
        <v>181093183</v>
      </c>
      <c r="Z9" s="140">
        <v>487.57</v>
      </c>
      <c r="AA9" s="62">
        <v>49522245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1030025</v>
      </c>
      <c r="F11" s="60"/>
      <c r="G11" s="60">
        <v>473171</v>
      </c>
      <c r="H11" s="60">
        <v>473171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270688115</v>
      </c>
      <c r="D12" s="168">
        <f>SUM(D6:D11)</f>
        <v>0</v>
      </c>
      <c r="E12" s="72">
        <f t="shared" si="0"/>
        <v>285675843</v>
      </c>
      <c r="F12" s="73">
        <f t="shared" si="0"/>
        <v>780753834</v>
      </c>
      <c r="G12" s="73">
        <f t="shared" si="0"/>
        <v>315993857</v>
      </c>
      <c r="H12" s="73">
        <f t="shared" si="0"/>
        <v>321658866</v>
      </c>
      <c r="I12" s="73">
        <f t="shared" si="0"/>
        <v>300497719</v>
      </c>
      <c r="J12" s="73">
        <f t="shared" si="0"/>
        <v>300497719</v>
      </c>
      <c r="K12" s="73">
        <f t="shared" si="0"/>
        <v>307560925</v>
      </c>
      <c r="L12" s="73">
        <f t="shared" si="0"/>
        <v>326325000</v>
      </c>
      <c r="M12" s="73">
        <f t="shared" si="0"/>
        <v>307590822</v>
      </c>
      <c r="N12" s="73">
        <f t="shared" si="0"/>
        <v>307590822</v>
      </c>
      <c r="O12" s="73">
        <f t="shared" si="0"/>
        <v>297365631</v>
      </c>
      <c r="P12" s="73">
        <f t="shared" si="0"/>
        <v>145418839</v>
      </c>
      <c r="Q12" s="73">
        <f t="shared" si="0"/>
        <v>529137489</v>
      </c>
      <c r="R12" s="73">
        <f t="shared" si="0"/>
        <v>529137489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529137489</v>
      </c>
      <c r="X12" s="73">
        <f t="shared" si="0"/>
        <v>585565376</v>
      </c>
      <c r="Y12" s="73">
        <f t="shared" si="0"/>
        <v>-56427887</v>
      </c>
      <c r="Z12" s="170">
        <f>+IF(X12&lt;&gt;0,+(Y12/X12)*100,0)</f>
        <v>-9.636479428729066</v>
      </c>
      <c r="AA12" s="74">
        <f>SUM(AA6:AA11)</f>
        <v>780753834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291608199</v>
      </c>
      <c r="D17" s="155"/>
      <c r="E17" s="59">
        <v>448053562</v>
      </c>
      <c r="F17" s="60">
        <v>448053562</v>
      </c>
      <c r="G17" s="60">
        <v>448053562</v>
      </c>
      <c r="H17" s="60">
        <v>450171324</v>
      </c>
      <c r="I17" s="60">
        <v>448053562</v>
      </c>
      <c r="J17" s="60">
        <v>448053562</v>
      </c>
      <c r="K17" s="60">
        <v>448053562</v>
      </c>
      <c r="L17" s="60">
        <v>448053562</v>
      </c>
      <c r="M17" s="60">
        <v>448053562</v>
      </c>
      <c r="N17" s="60">
        <v>448053562</v>
      </c>
      <c r="O17" s="60">
        <v>448053562</v>
      </c>
      <c r="P17" s="60">
        <v>448053562</v>
      </c>
      <c r="Q17" s="60">
        <v>448053562</v>
      </c>
      <c r="R17" s="60">
        <v>448053562</v>
      </c>
      <c r="S17" s="60"/>
      <c r="T17" s="60"/>
      <c r="U17" s="60"/>
      <c r="V17" s="60"/>
      <c r="W17" s="60">
        <v>448053562</v>
      </c>
      <c r="X17" s="60">
        <v>336040172</v>
      </c>
      <c r="Y17" s="60">
        <v>112013390</v>
      </c>
      <c r="Z17" s="140">
        <v>33.33</v>
      </c>
      <c r="AA17" s="62">
        <v>448053562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1164987823</v>
      </c>
      <c r="D19" s="155"/>
      <c r="E19" s="59">
        <v>1449443080</v>
      </c>
      <c r="F19" s="60">
        <v>1096232148</v>
      </c>
      <c r="G19" s="60">
        <v>1035920738</v>
      </c>
      <c r="H19" s="60">
        <v>1111492961</v>
      </c>
      <c r="I19" s="60">
        <v>1056693663</v>
      </c>
      <c r="J19" s="60">
        <v>1056693663</v>
      </c>
      <c r="K19" s="60">
        <v>1065047753</v>
      </c>
      <c r="L19" s="60">
        <v>1067684249</v>
      </c>
      <c r="M19" s="60">
        <v>1067684249</v>
      </c>
      <c r="N19" s="60">
        <v>1067684249</v>
      </c>
      <c r="O19" s="60">
        <v>1065813603</v>
      </c>
      <c r="P19" s="60">
        <v>2005621438</v>
      </c>
      <c r="Q19" s="60">
        <v>1454481003</v>
      </c>
      <c r="R19" s="60">
        <v>1454481003</v>
      </c>
      <c r="S19" s="60"/>
      <c r="T19" s="60"/>
      <c r="U19" s="60"/>
      <c r="V19" s="60"/>
      <c r="W19" s="60">
        <v>1454481003</v>
      </c>
      <c r="X19" s="60">
        <v>822174111</v>
      </c>
      <c r="Y19" s="60">
        <v>632306892</v>
      </c>
      <c r="Z19" s="140">
        <v>76.91</v>
      </c>
      <c r="AA19" s="62">
        <v>1096232148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6151100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6151100</v>
      </c>
      <c r="R21" s="60">
        <v>6151100</v>
      </c>
      <c r="S21" s="60"/>
      <c r="T21" s="60"/>
      <c r="U21" s="60"/>
      <c r="V21" s="60"/>
      <c r="W21" s="60">
        <v>6151100</v>
      </c>
      <c r="X21" s="60"/>
      <c r="Y21" s="60">
        <v>6151100</v>
      </c>
      <c r="Z21" s="140"/>
      <c r="AA21" s="62"/>
    </row>
    <row r="22" spans="1:27" ht="12.75">
      <c r="A22" s="249" t="s">
        <v>157</v>
      </c>
      <c r="B22" s="182"/>
      <c r="C22" s="155">
        <v>286633</v>
      </c>
      <c r="D22" s="155"/>
      <c r="E22" s="59">
        <v>954093</v>
      </c>
      <c r="F22" s="60">
        <v>1105462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1105462</v>
      </c>
      <c r="Q22" s="60">
        <v>286633</v>
      </c>
      <c r="R22" s="60">
        <v>286633</v>
      </c>
      <c r="S22" s="60"/>
      <c r="T22" s="60"/>
      <c r="U22" s="60"/>
      <c r="V22" s="60"/>
      <c r="W22" s="60">
        <v>286633</v>
      </c>
      <c r="X22" s="60">
        <v>829097</v>
      </c>
      <c r="Y22" s="60">
        <v>-542464</v>
      </c>
      <c r="Z22" s="140">
        <v>-65.43</v>
      </c>
      <c r="AA22" s="62">
        <v>1105462</v>
      </c>
    </row>
    <row r="23" spans="1:27" ht="12.75">
      <c r="A23" s="249" t="s">
        <v>158</v>
      </c>
      <c r="B23" s="182"/>
      <c r="C23" s="155">
        <v>1431170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>
        <v>1087370</v>
      </c>
      <c r="R23" s="159">
        <v>1087370</v>
      </c>
      <c r="S23" s="159"/>
      <c r="T23" s="60"/>
      <c r="U23" s="159"/>
      <c r="V23" s="159"/>
      <c r="W23" s="159">
        <v>1087370</v>
      </c>
      <c r="X23" s="60"/>
      <c r="Y23" s="159">
        <v>1087370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1464464925</v>
      </c>
      <c r="D24" s="168">
        <f>SUM(D15:D23)</f>
        <v>0</v>
      </c>
      <c r="E24" s="76">
        <f t="shared" si="1"/>
        <v>1898450735</v>
      </c>
      <c r="F24" s="77">
        <f t="shared" si="1"/>
        <v>1545391172</v>
      </c>
      <c r="G24" s="77">
        <f t="shared" si="1"/>
        <v>1483974300</v>
      </c>
      <c r="H24" s="77">
        <f t="shared" si="1"/>
        <v>1561664285</v>
      </c>
      <c r="I24" s="77">
        <f t="shared" si="1"/>
        <v>1504747225</v>
      </c>
      <c r="J24" s="77">
        <f t="shared" si="1"/>
        <v>1504747225</v>
      </c>
      <c r="K24" s="77">
        <f t="shared" si="1"/>
        <v>1513101315</v>
      </c>
      <c r="L24" s="77">
        <f t="shared" si="1"/>
        <v>1515737811</v>
      </c>
      <c r="M24" s="77">
        <f t="shared" si="1"/>
        <v>1515737811</v>
      </c>
      <c r="N24" s="77">
        <f t="shared" si="1"/>
        <v>1515737811</v>
      </c>
      <c r="O24" s="77">
        <f t="shared" si="1"/>
        <v>1513867165</v>
      </c>
      <c r="P24" s="77">
        <f t="shared" si="1"/>
        <v>2454780462</v>
      </c>
      <c r="Q24" s="77">
        <f t="shared" si="1"/>
        <v>1910059668</v>
      </c>
      <c r="R24" s="77">
        <f t="shared" si="1"/>
        <v>1910059668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1910059668</v>
      </c>
      <c r="X24" s="77">
        <f t="shared" si="1"/>
        <v>1159043380</v>
      </c>
      <c r="Y24" s="77">
        <f t="shared" si="1"/>
        <v>751016288</v>
      </c>
      <c r="Z24" s="212">
        <f>+IF(X24&lt;&gt;0,+(Y24/X24)*100,0)</f>
        <v>64.79621910268794</v>
      </c>
      <c r="AA24" s="79">
        <f>SUM(AA15:AA23)</f>
        <v>1545391172</v>
      </c>
    </row>
    <row r="25" spans="1:27" ht="12.75">
      <c r="A25" s="250" t="s">
        <v>159</v>
      </c>
      <c r="B25" s="251"/>
      <c r="C25" s="168">
        <f aca="true" t="shared" si="2" ref="C25:Y25">+C12+C24</f>
        <v>1735153040</v>
      </c>
      <c r="D25" s="168">
        <f>+D12+D24</f>
        <v>0</v>
      </c>
      <c r="E25" s="72">
        <f t="shared" si="2"/>
        <v>2184126578</v>
      </c>
      <c r="F25" s="73">
        <f t="shared" si="2"/>
        <v>2326145006</v>
      </c>
      <c r="G25" s="73">
        <f t="shared" si="2"/>
        <v>1799968157</v>
      </c>
      <c r="H25" s="73">
        <f t="shared" si="2"/>
        <v>1883323151</v>
      </c>
      <c r="I25" s="73">
        <f t="shared" si="2"/>
        <v>1805244944</v>
      </c>
      <c r="J25" s="73">
        <f t="shared" si="2"/>
        <v>1805244944</v>
      </c>
      <c r="K25" s="73">
        <f t="shared" si="2"/>
        <v>1820662240</v>
      </c>
      <c r="L25" s="73">
        <f t="shared" si="2"/>
        <v>1842062811</v>
      </c>
      <c r="M25" s="73">
        <f t="shared" si="2"/>
        <v>1823328633</v>
      </c>
      <c r="N25" s="73">
        <f t="shared" si="2"/>
        <v>1823328633</v>
      </c>
      <c r="O25" s="73">
        <f t="shared" si="2"/>
        <v>1811232796</v>
      </c>
      <c r="P25" s="73">
        <f t="shared" si="2"/>
        <v>2600199301</v>
      </c>
      <c r="Q25" s="73">
        <f t="shared" si="2"/>
        <v>2439197157</v>
      </c>
      <c r="R25" s="73">
        <f t="shared" si="2"/>
        <v>2439197157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2439197157</v>
      </c>
      <c r="X25" s="73">
        <f t="shared" si="2"/>
        <v>1744608756</v>
      </c>
      <c r="Y25" s="73">
        <f t="shared" si="2"/>
        <v>694588401</v>
      </c>
      <c r="Z25" s="170">
        <f>+IF(X25&lt;&gt;0,+(Y25/X25)*100,0)</f>
        <v>39.81341940484907</v>
      </c>
      <c r="AA25" s="74">
        <f>+AA12+AA24</f>
        <v>2326145006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34175692</v>
      </c>
      <c r="D30" s="155"/>
      <c r="E30" s="59"/>
      <c r="F30" s="60"/>
      <c r="G30" s="60">
        <v>109312</v>
      </c>
      <c r="H30" s="60">
        <v>109312</v>
      </c>
      <c r="I30" s="60">
        <v>109312</v>
      </c>
      <c r="J30" s="60">
        <v>109312</v>
      </c>
      <c r="K30" s="60">
        <v>109312</v>
      </c>
      <c r="L30" s="60">
        <v>109312</v>
      </c>
      <c r="M30" s="60">
        <v>109312</v>
      </c>
      <c r="N30" s="60">
        <v>109312</v>
      </c>
      <c r="O30" s="60">
        <v>109312</v>
      </c>
      <c r="P30" s="60"/>
      <c r="Q30" s="60">
        <v>181783</v>
      </c>
      <c r="R30" s="60">
        <v>181783</v>
      </c>
      <c r="S30" s="60"/>
      <c r="T30" s="60"/>
      <c r="U30" s="60"/>
      <c r="V30" s="60"/>
      <c r="W30" s="60">
        <v>181783</v>
      </c>
      <c r="X30" s="60"/>
      <c r="Y30" s="60">
        <v>181783</v>
      </c>
      <c r="Z30" s="140"/>
      <c r="AA30" s="62"/>
    </row>
    <row r="31" spans="1:27" ht="12.75">
      <c r="A31" s="249" t="s">
        <v>163</v>
      </c>
      <c r="B31" s="182"/>
      <c r="C31" s="155">
        <v>10304752</v>
      </c>
      <c r="D31" s="155"/>
      <c r="E31" s="59">
        <v>9800763</v>
      </c>
      <c r="F31" s="60">
        <v>10854627</v>
      </c>
      <c r="G31" s="60">
        <v>9728442</v>
      </c>
      <c r="H31" s="60">
        <v>9803922</v>
      </c>
      <c r="I31" s="60">
        <v>9758749</v>
      </c>
      <c r="J31" s="60">
        <v>9758749</v>
      </c>
      <c r="K31" s="60">
        <v>9716177</v>
      </c>
      <c r="L31" s="60">
        <v>9716177</v>
      </c>
      <c r="M31" s="60">
        <v>9726177</v>
      </c>
      <c r="N31" s="60">
        <v>9726177</v>
      </c>
      <c r="O31" s="60">
        <v>9716177</v>
      </c>
      <c r="P31" s="60">
        <v>10845683</v>
      </c>
      <c r="Q31" s="60">
        <v>10324608</v>
      </c>
      <c r="R31" s="60">
        <v>10324608</v>
      </c>
      <c r="S31" s="60"/>
      <c r="T31" s="60"/>
      <c r="U31" s="60"/>
      <c r="V31" s="60"/>
      <c r="W31" s="60">
        <v>10324608</v>
      </c>
      <c r="X31" s="60">
        <v>8140970</v>
      </c>
      <c r="Y31" s="60">
        <v>2183638</v>
      </c>
      <c r="Z31" s="140">
        <v>26.82</v>
      </c>
      <c r="AA31" s="62">
        <v>10854627</v>
      </c>
    </row>
    <row r="32" spans="1:27" ht="12.75">
      <c r="A32" s="249" t="s">
        <v>164</v>
      </c>
      <c r="B32" s="182"/>
      <c r="C32" s="155">
        <v>91737536</v>
      </c>
      <c r="D32" s="155"/>
      <c r="E32" s="59">
        <v>104165492</v>
      </c>
      <c r="F32" s="60">
        <v>82437766</v>
      </c>
      <c r="G32" s="60">
        <v>61585183</v>
      </c>
      <c r="H32" s="60">
        <v>61324858</v>
      </c>
      <c r="I32" s="60">
        <v>43758478</v>
      </c>
      <c r="J32" s="60">
        <v>43758478</v>
      </c>
      <c r="K32" s="60">
        <v>43758478</v>
      </c>
      <c r="L32" s="60">
        <v>43758478</v>
      </c>
      <c r="M32" s="60">
        <v>38758478</v>
      </c>
      <c r="N32" s="60">
        <v>38758478</v>
      </c>
      <c r="O32" s="60">
        <v>51758422</v>
      </c>
      <c r="P32" s="60">
        <v>20516460</v>
      </c>
      <c r="Q32" s="60">
        <v>345831273</v>
      </c>
      <c r="R32" s="60">
        <v>345831273</v>
      </c>
      <c r="S32" s="60"/>
      <c r="T32" s="60"/>
      <c r="U32" s="60"/>
      <c r="V32" s="60"/>
      <c r="W32" s="60">
        <v>345831273</v>
      </c>
      <c r="X32" s="60">
        <v>61828325</v>
      </c>
      <c r="Y32" s="60">
        <v>284002948</v>
      </c>
      <c r="Z32" s="140">
        <v>459.34</v>
      </c>
      <c r="AA32" s="62">
        <v>82437766</v>
      </c>
    </row>
    <row r="33" spans="1:27" ht="12.75">
      <c r="A33" s="249" t="s">
        <v>165</v>
      </c>
      <c r="B33" s="182"/>
      <c r="C33" s="155">
        <v>498196</v>
      </c>
      <c r="D33" s="155"/>
      <c r="E33" s="59">
        <v>49704831</v>
      </c>
      <c r="F33" s="60">
        <v>42704831</v>
      </c>
      <c r="G33" s="60">
        <v>49524771</v>
      </c>
      <c r="H33" s="60">
        <v>49704831</v>
      </c>
      <c r="I33" s="60">
        <v>49704831</v>
      </c>
      <c r="J33" s="60">
        <v>49704831</v>
      </c>
      <c r="K33" s="60">
        <v>49704831</v>
      </c>
      <c r="L33" s="60">
        <v>49704831</v>
      </c>
      <c r="M33" s="60">
        <v>49684831</v>
      </c>
      <c r="N33" s="60">
        <v>49684831</v>
      </c>
      <c r="O33" s="60">
        <v>42704831</v>
      </c>
      <c r="P33" s="60">
        <v>42704831</v>
      </c>
      <c r="Q33" s="60">
        <v>15502000</v>
      </c>
      <c r="R33" s="60">
        <v>15502000</v>
      </c>
      <c r="S33" s="60"/>
      <c r="T33" s="60"/>
      <c r="U33" s="60"/>
      <c r="V33" s="60"/>
      <c r="W33" s="60">
        <v>15502000</v>
      </c>
      <c r="X33" s="60">
        <v>32028623</v>
      </c>
      <c r="Y33" s="60">
        <v>-16526623</v>
      </c>
      <c r="Z33" s="140">
        <v>-51.6</v>
      </c>
      <c r="AA33" s="62">
        <v>42704831</v>
      </c>
    </row>
    <row r="34" spans="1:27" ht="12.75">
      <c r="A34" s="250" t="s">
        <v>58</v>
      </c>
      <c r="B34" s="251"/>
      <c r="C34" s="168">
        <f aca="true" t="shared" si="3" ref="C34:Y34">SUM(C29:C33)</f>
        <v>136716176</v>
      </c>
      <c r="D34" s="168">
        <f>SUM(D29:D33)</f>
        <v>0</v>
      </c>
      <c r="E34" s="72">
        <f t="shared" si="3"/>
        <v>163671086</v>
      </c>
      <c r="F34" s="73">
        <f t="shared" si="3"/>
        <v>135997224</v>
      </c>
      <c r="G34" s="73">
        <f t="shared" si="3"/>
        <v>120947708</v>
      </c>
      <c r="H34" s="73">
        <f t="shared" si="3"/>
        <v>120942923</v>
      </c>
      <c r="I34" s="73">
        <f t="shared" si="3"/>
        <v>103331370</v>
      </c>
      <c r="J34" s="73">
        <f t="shared" si="3"/>
        <v>103331370</v>
      </c>
      <c r="K34" s="73">
        <f t="shared" si="3"/>
        <v>103288798</v>
      </c>
      <c r="L34" s="73">
        <f t="shared" si="3"/>
        <v>103288798</v>
      </c>
      <c r="M34" s="73">
        <f t="shared" si="3"/>
        <v>98278798</v>
      </c>
      <c r="N34" s="73">
        <f t="shared" si="3"/>
        <v>98278798</v>
      </c>
      <c r="O34" s="73">
        <f t="shared" si="3"/>
        <v>104288742</v>
      </c>
      <c r="P34" s="73">
        <f t="shared" si="3"/>
        <v>74066974</v>
      </c>
      <c r="Q34" s="73">
        <f t="shared" si="3"/>
        <v>371839664</v>
      </c>
      <c r="R34" s="73">
        <f t="shared" si="3"/>
        <v>371839664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371839664</v>
      </c>
      <c r="X34" s="73">
        <f t="shared" si="3"/>
        <v>101997918</v>
      </c>
      <c r="Y34" s="73">
        <f t="shared" si="3"/>
        <v>269841746</v>
      </c>
      <c r="Z34" s="170">
        <f>+IF(X34&lt;&gt;0,+(Y34/X34)*100,0)</f>
        <v>264.55613143005525</v>
      </c>
      <c r="AA34" s="74">
        <f>SUM(AA29:AA33)</f>
        <v>135997224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94496865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761969</v>
      </c>
      <c r="R37" s="60">
        <v>761969</v>
      </c>
      <c r="S37" s="60"/>
      <c r="T37" s="60"/>
      <c r="U37" s="60"/>
      <c r="V37" s="60"/>
      <c r="W37" s="60">
        <v>761969</v>
      </c>
      <c r="X37" s="60"/>
      <c r="Y37" s="60">
        <v>761969</v>
      </c>
      <c r="Z37" s="140"/>
      <c r="AA37" s="62"/>
    </row>
    <row r="38" spans="1:27" ht="12.75">
      <c r="A38" s="249" t="s">
        <v>165</v>
      </c>
      <c r="B38" s="182"/>
      <c r="C38" s="155">
        <v>35523836</v>
      </c>
      <c r="D38" s="155"/>
      <c r="E38" s="59">
        <v>22110706</v>
      </c>
      <c r="F38" s="60">
        <v>129325115</v>
      </c>
      <c r="G38" s="60">
        <v>16881913</v>
      </c>
      <c r="H38" s="60">
        <v>16881913</v>
      </c>
      <c r="I38" s="60">
        <v>16881913</v>
      </c>
      <c r="J38" s="60">
        <v>16881913</v>
      </c>
      <c r="K38" s="60">
        <v>16881913</v>
      </c>
      <c r="L38" s="60">
        <v>16881913</v>
      </c>
      <c r="M38" s="60">
        <v>16881913</v>
      </c>
      <c r="N38" s="60">
        <v>16881913</v>
      </c>
      <c r="O38" s="60">
        <v>16881913</v>
      </c>
      <c r="P38" s="60">
        <v>61255230</v>
      </c>
      <c r="Q38" s="60">
        <v>35523836</v>
      </c>
      <c r="R38" s="60">
        <v>35523836</v>
      </c>
      <c r="S38" s="60"/>
      <c r="T38" s="60"/>
      <c r="U38" s="60"/>
      <c r="V38" s="60"/>
      <c r="W38" s="60">
        <v>35523836</v>
      </c>
      <c r="X38" s="60">
        <v>96993836</v>
      </c>
      <c r="Y38" s="60">
        <v>-61470000</v>
      </c>
      <c r="Z38" s="140">
        <v>-63.38</v>
      </c>
      <c r="AA38" s="62">
        <v>129325115</v>
      </c>
    </row>
    <row r="39" spans="1:27" ht="12.75">
      <c r="A39" s="250" t="s">
        <v>59</v>
      </c>
      <c r="B39" s="253"/>
      <c r="C39" s="168">
        <f aca="true" t="shared" si="4" ref="C39:Y39">SUM(C37:C38)</f>
        <v>130020701</v>
      </c>
      <c r="D39" s="168">
        <f>SUM(D37:D38)</f>
        <v>0</v>
      </c>
      <c r="E39" s="76">
        <f t="shared" si="4"/>
        <v>22110706</v>
      </c>
      <c r="F39" s="77">
        <f t="shared" si="4"/>
        <v>129325115</v>
      </c>
      <c r="G39" s="77">
        <f t="shared" si="4"/>
        <v>16881913</v>
      </c>
      <c r="H39" s="77">
        <f t="shared" si="4"/>
        <v>16881913</v>
      </c>
      <c r="I39" s="77">
        <f t="shared" si="4"/>
        <v>16881913</v>
      </c>
      <c r="J39" s="77">
        <f t="shared" si="4"/>
        <v>16881913</v>
      </c>
      <c r="K39" s="77">
        <f t="shared" si="4"/>
        <v>16881913</v>
      </c>
      <c r="L39" s="77">
        <f t="shared" si="4"/>
        <v>16881913</v>
      </c>
      <c r="M39" s="77">
        <f t="shared" si="4"/>
        <v>16881913</v>
      </c>
      <c r="N39" s="77">
        <f t="shared" si="4"/>
        <v>16881913</v>
      </c>
      <c r="O39" s="77">
        <f t="shared" si="4"/>
        <v>16881913</v>
      </c>
      <c r="P39" s="77">
        <f t="shared" si="4"/>
        <v>61255230</v>
      </c>
      <c r="Q39" s="77">
        <f t="shared" si="4"/>
        <v>36285805</v>
      </c>
      <c r="R39" s="77">
        <f t="shared" si="4"/>
        <v>36285805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36285805</v>
      </c>
      <c r="X39" s="77">
        <f t="shared" si="4"/>
        <v>96993836</v>
      </c>
      <c r="Y39" s="77">
        <f t="shared" si="4"/>
        <v>-60708031</v>
      </c>
      <c r="Z39" s="212">
        <f>+IF(X39&lt;&gt;0,+(Y39/X39)*100,0)</f>
        <v>-62.589576310808035</v>
      </c>
      <c r="AA39" s="79">
        <f>SUM(AA37:AA38)</f>
        <v>129325115</v>
      </c>
    </row>
    <row r="40" spans="1:27" ht="12.75">
      <c r="A40" s="250" t="s">
        <v>167</v>
      </c>
      <c r="B40" s="251"/>
      <c r="C40" s="168">
        <f aca="true" t="shared" si="5" ref="C40:Y40">+C34+C39</f>
        <v>266736877</v>
      </c>
      <c r="D40" s="168">
        <f>+D34+D39</f>
        <v>0</v>
      </c>
      <c r="E40" s="72">
        <f t="shared" si="5"/>
        <v>185781792</v>
      </c>
      <c r="F40" s="73">
        <f t="shared" si="5"/>
        <v>265322339</v>
      </c>
      <c r="G40" s="73">
        <f t="shared" si="5"/>
        <v>137829621</v>
      </c>
      <c r="H40" s="73">
        <f t="shared" si="5"/>
        <v>137824836</v>
      </c>
      <c r="I40" s="73">
        <f t="shared" si="5"/>
        <v>120213283</v>
      </c>
      <c r="J40" s="73">
        <f t="shared" si="5"/>
        <v>120213283</v>
      </c>
      <c r="K40" s="73">
        <f t="shared" si="5"/>
        <v>120170711</v>
      </c>
      <c r="L40" s="73">
        <f t="shared" si="5"/>
        <v>120170711</v>
      </c>
      <c r="M40" s="73">
        <f t="shared" si="5"/>
        <v>115160711</v>
      </c>
      <c r="N40" s="73">
        <f t="shared" si="5"/>
        <v>115160711</v>
      </c>
      <c r="O40" s="73">
        <f t="shared" si="5"/>
        <v>121170655</v>
      </c>
      <c r="P40" s="73">
        <f t="shared" si="5"/>
        <v>135322204</v>
      </c>
      <c r="Q40" s="73">
        <f t="shared" si="5"/>
        <v>408125469</v>
      </c>
      <c r="R40" s="73">
        <f t="shared" si="5"/>
        <v>408125469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408125469</v>
      </c>
      <c r="X40" s="73">
        <f t="shared" si="5"/>
        <v>198991754</v>
      </c>
      <c r="Y40" s="73">
        <f t="shared" si="5"/>
        <v>209133715</v>
      </c>
      <c r="Z40" s="170">
        <f>+IF(X40&lt;&gt;0,+(Y40/X40)*100,0)</f>
        <v>105.09667400589875</v>
      </c>
      <c r="AA40" s="74">
        <f>+AA34+AA39</f>
        <v>265322339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1468416163</v>
      </c>
      <c r="D42" s="257">
        <f>+D25-D40</f>
        <v>0</v>
      </c>
      <c r="E42" s="258">
        <f t="shared" si="6"/>
        <v>1998344786</v>
      </c>
      <c r="F42" s="259">
        <f t="shared" si="6"/>
        <v>2060822667</v>
      </c>
      <c r="G42" s="259">
        <f t="shared" si="6"/>
        <v>1662138536</v>
      </c>
      <c r="H42" s="259">
        <f t="shared" si="6"/>
        <v>1745498315</v>
      </c>
      <c r="I42" s="259">
        <f t="shared" si="6"/>
        <v>1685031661</v>
      </c>
      <c r="J42" s="259">
        <f t="shared" si="6"/>
        <v>1685031661</v>
      </c>
      <c r="K42" s="259">
        <f t="shared" si="6"/>
        <v>1700491529</v>
      </c>
      <c r="L42" s="259">
        <f t="shared" si="6"/>
        <v>1721892100</v>
      </c>
      <c r="M42" s="259">
        <f t="shared" si="6"/>
        <v>1708167922</v>
      </c>
      <c r="N42" s="259">
        <f t="shared" si="6"/>
        <v>1708167922</v>
      </c>
      <c r="O42" s="259">
        <f t="shared" si="6"/>
        <v>1690062141</v>
      </c>
      <c r="P42" s="259">
        <f t="shared" si="6"/>
        <v>2464877097</v>
      </c>
      <c r="Q42" s="259">
        <f t="shared" si="6"/>
        <v>2031071688</v>
      </c>
      <c r="R42" s="259">
        <f t="shared" si="6"/>
        <v>2031071688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2031071688</v>
      </c>
      <c r="X42" s="259">
        <f t="shared" si="6"/>
        <v>1545617002</v>
      </c>
      <c r="Y42" s="259">
        <f t="shared" si="6"/>
        <v>485454686</v>
      </c>
      <c r="Z42" s="260">
        <f>+IF(X42&lt;&gt;0,+(Y42/X42)*100,0)</f>
        <v>31.40847217466103</v>
      </c>
      <c r="AA42" s="261">
        <f>+AA25-AA40</f>
        <v>2060822667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1468416163</v>
      </c>
      <c r="D45" s="155"/>
      <c r="E45" s="59">
        <v>1998344786</v>
      </c>
      <c r="F45" s="60">
        <v>2060822667</v>
      </c>
      <c r="G45" s="60">
        <v>1662138536</v>
      </c>
      <c r="H45" s="60">
        <v>1745498315</v>
      </c>
      <c r="I45" s="60">
        <v>1685031661</v>
      </c>
      <c r="J45" s="60">
        <v>1685031661</v>
      </c>
      <c r="K45" s="60">
        <v>1700491529</v>
      </c>
      <c r="L45" s="60">
        <v>1721892100</v>
      </c>
      <c r="M45" s="60">
        <v>1708167922</v>
      </c>
      <c r="N45" s="60">
        <v>1708167922</v>
      </c>
      <c r="O45" s="60">
        <v>1690062141</v>
      </c>
      <c r="P45" s="60">
        <v>2464877097</v>
      </c>
      <c r="Q45" s="60">
        <v>2031071688</v>
      </c>
      <c r="R45" s="60">
        <v>2031071688</v>
      </c>
      <c r="S45" s="60"/>
      <c r="T45" s="60"/>
      <c r="U45" s="60"/>
      <c r="V45" s="60"/>
      <c r="W45" s="60">
        <v>2031071688</v>
      </c>
      <c r="X45" s="60">
        <v>1545617000</v>
      </c>
      <c r="Y45" s="60">
        <v>485454688</v>
      </c>
      <c r="Z45" s="139">
        <v>31.41</v>
      </c>
      <c r="AA45" s="62">
        <v>2060822667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1468416163</v>
      </c>
      <c r="D48" s="217">
        <f>SUM(D45:D47)</f>
        <v>0</v>
      </c>
      <c r="E48" s="264">
        <f t="shared" si="7"/>
        <v>1998344786</v>
      </c>
      <c r="F48" s="219">
        <f t="shared" si="7"/>
        <v>2060822667</v>
      </c>
      <c r="G48" s="219">
        <f t="shared" si="7"/>
        <v>1662138536</v>
      </c>
      <c r="H48" s="219">
        <f t="shared" si="7"/>
        <v>1745498315</v>
      </c>
      <c r="I48" s="219">
        <f t="shared" si="7"/>
        <v>1685031661</v>
      </c>
      <c r="J48" s="219">
        <f t="shared" si="7"/>
        <v>1685031661</v>
      </c>
      <c r="K48" s="219">
        <f t="shared" si="7"/>
        <v>1700491529</v>
      </c>
      <c r="L48" s="219">
        <f t="shared" si="7"/>
        <v>1721892100</v>
      </c>
      <c r="M48" s="219">
        <f t="shared" si="7"/>
        <v>1708167922</v>
      </c>
      <c r="N48" s="219">
        <f t="shared" si="7"/>
        <v>1708167922</v>
      </c>
      <c r="O48" s="219">
        <f t="shared" si="7"/>
        <v>1690062141</v>
      </c>
      <c r="P48" s="219">
        <f t="shared" si="7"/>
        <v>2464877097</v>
      </c>
      <c r="Q48" s="219">
        <f t="shared" si="7"/>
        <v>2031071688</v>
      </c>
      <c r="R48" s="219">
        <f t="shared" si="7"/>
        <v>2031071688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2031071688</v>
      </c>
      <c r="X48" s="219">
        <f t="shared" si="7"/>
        <v>1545617000</v>
      </c>
      <c r="Y48" s="219">
        <f t="shared" si="7"/>
        <v>485454688</v>
      </c>
      <c r="Z48" s="265">
        <f>+IF(X48&lt;&gt;0,+(Y48/X48)*100,0)</f>
        <v>31.408472344701178</v>
      </c>
      <c r="AA48" s="232">
        <f>SUM(AA45:AA47)</f>
        <v>2060822667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86404170</v>
      </c>
      <c r="F6" s="60">
        <v>77290104</v>
      </c>
      <c r="G6" s="60">
        <v>5568577</v>
      </c>
      <c r="H6" s="60">
        <v>2661834</v>
      </c>
      <c r="I6" s="60">
        <v>5234160</v>
      </c>
      <c r="J6" s="60">
        <v>13464571</v>
      </c>
      <c r="K6" s="60">
        <v>8957358</v>
      </c>
      <c r="L6" s="60">
        <v>6871778</v>
      </c>
      <c r="M6" s="60">
        <v>4350852</v>
      </c>
      <c r="N6" s="60">
        <v>20179988</v>
      </c>
      <c r="O6" s="60">
        <v>5272600</v>
      </c>
      <c r="P6" s="60">
        <v>3519132</v>
      </c>
      <c r="Q6" s="60">
        <v>5183709</v>
      </c>
      <c r="R6" s="60">
        <v>13975441</v>
      </c>
      <c r="S6" s="60"/>
      <c r="T6" s="60"/>
      <c r="U6" s="60"/>
      <c r="V6" s="60"/>
      <c r="W6" s="60">
        <v>47620000</v>
      </c>
      <c r="X6" s="60">
        <v>51241966</v>
      </c>
      <c r="Y6" s="60">
        <v>-3621966</v>
      </c>
      <c r="Z6" s="140">
        <v>-7.07</v>
      </c>
      <c r="AA6" s="62">
        <v>77290104</v>
      </c>
    </row>
    <row r="7" spans="1:27" ht="12.75">
      <c r="A7" s="249" t="s">
        <v>32</v>
      </c>
      <c r="B7" s="182"/>
      <c r="C7" s="155">
        <v>-26563876</v>
      </c>
      <c r="D7" s="155"/>
      <c r="E7" s="59">
        <v>250887009</v>
      </c>
      <c r="F7" s="60">
        <v>235618870</v>
      </c>
      <c r="G7" s="60">
        <v>15830869</v>
      </c>
      <c r="H7" s="60">
        <v>13135530</v>
      </c>
      <c r="I7" s="60">
        <v>17347334</v>
      </c>
      <c r="J7" s="60">
        <v>46313733</v>
      </c>
      <c r="K7" s="60">
        <v>25872880</v>
      </c>
      <c r="L7" s="60">
        <v>21869529</v>
      </c>
      <c r="M7" s="60">
        <v>19756233</v>
      </c>
      <c r="N7" s="60">
        <v>67498642</v>
      </c>
      <c r="O7" s="60">
        <v>18970834</v>
      </c>
      <c r="P7" s="60">
        <v>16704408</v>
      </c>
      <c r="Q7" s="60">
        <v>20920266</v>
      </c>
      <c r="R7" s="60">
        <v>56595508</v>
      </c>
      <c r="S7" s="60"/>
      <c r="T7" s="60"/>
      <c r="U7" s="60"/>
      <c r="V7" s="60"/>
      <c r="W7" s="60">
        <v>170407883</v>
      </c>
      <c r="X7" s="60">
        <v>172668170</v>
      </c>
      <c r="Y7" s="60">
        <v>-2260287</v>
      </c>
      <c r="Z7" s="140">
        <v>-1.31</v>
      </c>
      <c r="AA7" s="62">
        <v>235618870</v>
      </c>
    </row>
    <row r="8" spans="1:27" ht="12.75">
      <c r="A8" s="249" t="s">
        <v>178</v>
      </c>
      <c r="B8" s="182"/>
      <c r="C8" s="155"/>
      <c r="D8" s="155"/>
      <c r="E8" s="59">
        <v>58678046</v>
      </c>
      <c r="F8" s="60">
        <v>41465138</v>
      </c>
      <c r="G8" s="60">
        <v>1021814</v>
      </c>
      <c r="H8" s="60">
        <v>1135020</v>
      </c>
      <c r="I8" s="60">
        <v>1153120</v>
      </c>
      <c r="J8" s="60">
        <v>3309954</v>
      </c>
      <c r="K8" s="60">
        <v>1883938</v>
      </c>
      <c r="L8" s="60">
        <v>1288308</v>
      </c>
      <c r="M8" s="60">
        <v>1295390</v>
      </c>
      <c r="N8" s="60">
        <v>4467636</v>
      </c>
      <c r="O8" s="60"/>
      <c r="P8" s="60">
        <v>1581661</v>
      </c>
      <c r="Q8" s="60">
        <v>2645697</v>
      </c>
      <c r="R8" s="60">
        <v>4227358</v>
      </c>
      <c r="S8" s="60"/>
      <c r="T8" s="60"/>
      <c r="U8" s="60"/>
      <c r="V8" s="60"/>
      <c r="W8" s="60">
        <v>12004948</v>
      </c>
      <c r="X8" s="60">
        <v>22081672</v>
      </c>
      <c r="Y8" s="60">
        <v>-10076724</v>
      </c>
      <c r="Z8" s="140">
        <v>-45.63</v>
      </c>
      <c r="AA8" s="62">
        <v>41465138</v>
      </c>
    </row>
    <row r="9" spans="1:27" ht="12.75">
      <c r="A9" s="249" t="s">
        <v>179</v>
      </c>
      <c r="B9" s="182"/>
      <c r="C9" s="155">
        <v>161152316</v>
      </c>
      <c r="D9" s="155"/>
      <c r="E9" s="59">
        <v>188402800</v>
      </c>
      <c r="F9" s="60">
        <v>192257800</v>
      </c>
      <c r="G9" s="60">
        <v>76964000</v>
      </c>
      <c r="H9" s="60">
        <v>1223000</v>
      </c>
      <c r="I9" s="60">
        <v>2282000</v>
      </c>
      <c r="J9" s="60">
        <v>80469000</v>
      </c>
      <c r="K9" s="60"/>
      <c r="L9" s="60"/>
      <c r="M9" s="60">
        <v>53350691</v>
      </c>
      <c r="N9" s="60">
        <v>53350691</v>
      </c>
      <c r="O9" s="60"/>
      <c r="P9" s="60">
        <v>5250000</v>
      </c>
      <c r="Q9" s="60">
        <v>45977000</v>
      </c>
      <c r="R9" s="60">
        <v>51227000</v>
      </c>
      <c r="S9" s="60"/>
      <c r="T9" s="60"/>
      <c r="U9" s="60"/>
      <c r="V9" s="60"/>
      <c r="W9" s="60">
        <v>185046691</v>
      </c>
      <c r="X9" s="60">
        <v>192257800</v>
      </c>
      <c r="Y9" s="60">
        <v>-7211109</v>
      </c>
      <c r="Z9" s="140">
        <v>-3.75</v>
      </c>
      <c r="AA9" s="62">
        <v>192257800</v>
      </c>
    </row>
    <row r="10" spans="1:27" ht="12.75">
      <c r="A10" s="249" t="s">
        <v>180</v>
      </c>
      <c r="B10" s="182"/>
      <c r="C10" s="155">
        <v>36111214</v>
      </c>
      <c r="D10" s="155"/>
      <c r="E10" s="59">
        <v>66283970</v>
      </c>
      <c r="F10" s="60">
        <v>63284200</v>
      </c>
      <c r="G10" s="60">
        <v>18273000</v>
      </c>
      <c r="H10" s="60"/>
      <c r="I10" s="60"/>
      <c r="J10" s="60">
        <v>18273000</v>
      </c>
      <c r="K10" s="60"/>
      <c r="L10" s="60"/>
      <c r="M10" s="60">
        <v>26193000</v>
      </c>
      <c r="N10" s="60">
        <v>26193000</v>
      </c>
      <c r="O10" s="60"/>
      <c r="P10" s="60">
        <v>7000000</v>
      </c>
      <c r="Q10" s="60">
        <v>70000</v>
      </c>
      <c r="R10" s="60">
        <v>7070000</v>
      </c>
      <c r="S10" s="60"/>
      <c r="T10" s="60"/>
      <c r="U10" s="60"/>
      <c r="V10" s="60"/>
      <c r="W10" s="60">
        <v>51536000</v>
      </c>
      <c r="X10" s="60">
        <v>63284200</v>
      </c>
      <c r="Y10" s="60">
        <v>-11748200</v>
      </c>
      <c r="Z10" s="140">
        <v>-18.56</v>
      </c>
      <c r="AA10" s="62">
        <v>63284200</v>
      </c>
    </row>
    <row r="11" spans="1:27" ht="12.75">
      <c r="A11" s="249" t="s">
        <v>181</v>
      </c>
      <c r="B11" s="182"/>
      <c r="C11" s="155">
        <v>5374068</v>
      </c>
      <c r="D11" s="155"/>
      <c r="E11" s="59">
        <v>15206712</v>
      </c>
      <c r="F11" s="60">
        <v>12075540</v>
      </c>
      <c r="G11" s="60">
        <v>697226</v>
      </c>
      <c r="H11" s="60">
        <v>1065226</v>
      </c>
      <c r="I11" s="60">
        <v>1079726</v>
      </c>
      <c r="J11" s="60">
        <v>2842178</v>
      </c>
      <c r="K11" s="60">
        <v>1195829</v>
      </c>
      <c r="L11" s="60">
        <v>397129</v>
      </c>
      <c r="M11" s="60">
        <v>471706</v>
      </c>
      <c r="N11" s="60">
        <v>2064664</v>
      </c>
      <c r="O11" s="60">
        <v>312414</v>
      </c>
      <c r="P11" s="60">
        <v>397288</v>
      </c>
      <c r="Q11" s="60">
        <v>548811</v>
      </c>
      <c r="R11" s="60">
        <v>1258513</v>
      </c>
      <c r="S11" s="60"/>
      <c r="T11" s="60"/>
      <c r="U11" s="60"/>
      <c r="V11" s="60"/>
      <c r="W11" s="60">
        <v>6165355</v>
      </c>
      <c r="X11" s="60">
        <v>8119440</v>
      </c>
      <c r="Y11" s="60">
        <v>-1954085</v>
      </c>
      <c r="Z11" s="140">
        <v>-24.07</v>
      </c>
      <c r="AA11" s="62">
        <v>12075540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-512018722</v>
      </c>
      <c r="D14" s="155"/>
      <c r="E14" s="59">
        <v>-576869065</v>
      </c>
      <c r="F14" s="60">
        <v>-536825409</v>
      </c>
      <c r="G14" s="60">
        <v>-21288314</v>
      </c>
      <c r="H14" s="60">
        <v>-44585279</v>
      </c>
      <c r="I14" s="60">
        <v>-42427795</v>
      </c>
      <c r="J14" s="60">
        <v>-108301388</v>
      </c>
      <c r="K14" s="60">
        <v>-39746000</v>
      </c>
      <c r="L14" s="60">
        <v>-29941300</v>
      </c>
      <c r="M14" s="60">
        <v>-66982733</v>
      </c>
      <c r="N14" s="60">
        <v>-136670033</v>
      </c>
      <c r="O14" s="60">
        <v>-36942919</v>
      </c>
      <c r="P14" s="60">
        <v>-29328403</v>
      </c>
      <c r="Q14" s="60">
        <v>-45918307</v>
      </c>
      <c r="R14" s="60">
        <v>-112189629</v>
      </c>
      <c r="S14" s="60"/>
      <c r="T14" s="60"/>
      <c r="U14" s="60"/>
      <c r="V14" s="60"/>
      <c r="W14" s="60">
        <v>-357161050</v>
      </c>
      <c r="X14" s="60">
        <v>-371418140</v>
      </c>
      <c r="Y14" s="60">
        <v>14257090</v>
      </c>
      <c r="Z14" s="140">
        <v>-3.84</v>
      </c>
      <c r="AA14" s="62">
        <v>-536825409</v>
      </c>
    </row>
    <row r="15" spans="1:27" ht="12.75">
      <c r="A15" s="249" t="s">
        <v>40</v>
      </c>
      <c r="B15" s="182"/>
      <c r="C15" s="155"/>
      <c r="D15" s="155"/>
      <c r="E15" s="59"/>
      <c r="F15" s="60">
        <v>-50000</v>
      </c>
      <c r="G15" s="60"/>
      <c r="H15" s="60"/>
      <c r="I15" s="60"/>
      <c r="J15" s="60"/>
      <c r="K15" s="60">
        <v>-28385</v>
      </c>
      <c r="L15" s="60">
        <v>-752</v>
      </c>
      <c r="M15" s="60"/>
      <c r="N15" s="60">
        <v>-29137</v>
      </c>
      <c r="O15" s="60">
        <v>-20553</v>
      </c>
      <c r="P15" s="60">
        <v>-6619</v>
      </c>
      <c r="Q15" s="60"/>
      <c r="R15" s="60">
        <v>-27172</v>
      </c>
      <c r="S15" s="60"/>
      <c r="T15" s="60"/>
      <c r="U15" s="60"/>
      <c r="V15" s="60"/>
      <c r="W15" s="60">
        <v>-56309</v>
      </c>
      <c r="X15" s="60">
        <v>-49690</v>
      </c>
      <c r="Y15" s="60">
        <v>-6619</v>
      </c>
      <c r="Z15" s="140">
        <v>13.32</v>
      </c>
      <c r="AA15" s="62">
        <v>-50000</v>
      </c>
    </row>
    <row r="16" spans="1:27" ht="12.75">
      <c r="A16" s="249" t="s">
        <v>42</v>
      </c>
      <c r="B16" s="182"/>
      <c r="C16" s="155"/>
      <c r="D16" s="155"/>
      <c r="E16" s="59">
        <v>-18131800</v>
      </c>
      <c r="F16" s="60">
        <v>-21830800</v>
      </c>
      <c r="G16" s="60"/>
      <c r="H16" s="60"/>
      <c r="I16" s="60">
        <v>-25000</v>
      </c>
      <c r="J16" s="60">
        <v>-25000</v>
      </c>
      <c r="K16" s="60">
        <v>-12500</v>
      </c>
      <c r="L16" s="60">
        <v>-1453296</v>
      </c>
      <c r="M16" s="60">
        <v>-25000</v>
      </c>
      <c r="N16" s="60">
        <v>-1490796</v>
      </c>
      <c r="O16" s="60"/>
      <c r="P16" s="60">
        <v>-12500</v>
      </c>
      <c r="Q16" s="60">
        <v>-12500</v>
      </c>
      <c r="R16" s="60">
        <v>-25000</v>
      </c>
      <c r="S16" s="60"/>
      <c r="T16" s="60"/>
      <c r="U16" s="60"/>
      <c r="V16" s="60"/>
      <c r="W16" s="60">
        <v>-1540796</v>
      </c>
      <c r="X16" s="60">
        <v>-9819296</v>
      </c>
      <c r="Y16" s="60">
        <v>8278500</v>
      </c>
      <c r="Z16" s="140">
        <v>-84.31</v>
      </c>
      <c r="AA16" s="62">
        <v>-21830800</v>
      </c>
    </row>
    <row r="17" spans="1:27" ht="12.75">
      <c r="A17" s="250" t="s">
        <v>185</v>
      </c>
      <c r="B17" s="251"/>
      <c r="C17" s="168">
        <f aca="true" t="shared" si="0" ref="C17:Y17">SUM(C6:C16)</f>
        <v>-335945000</v>
      </c>
      <c r="D17" s="168">
        <f t="shared" si="0"/>
        <v>0</v>
      </c>
      <c r="E17" s="72">
        <f t="shared" si="0"/>
        <v>70861842</v>
      </c>
      <c r="F17" s="73">
        <f t="shared" si="0"/>
        <v>63285443</v>
      </c>
      <c r="G17" s="73">
        <f t="shared" si="0"/>
        <v>97067172</v>
      </c>
      <c r="H17" s="73">
        <f t="shared" si="0"/>
        <v>-25364669</v>
      </c>
      <c r="I17" s="73">
        <f t="shared" si="0"/>
        <v>-15356455</v>
      </c>
      <c r="J17" s="73">
        <f t="shared" si="0"/>
        <v>56346048</v>
      </c>
      <c r="K17" s="73">
        <f t="shared" si="0"/>
        <v>-1876880</v>
      </c>
      <c r="L17" s="73">
        <f t="shared" si="0"/>
        <v>-968604</v>
      </c>
      <c r="M17" s="73">
        <f t="shared" si="0"/>
        <v>38410139</v>
      </c>
      <c r="N17" s="73">
        <f t="shared" si="0"/>
        <v>35564655</v>
      </c>
      <c r="O17" s="73">
        <f t="shared" si="0"/>
        <v>-12407624</v>
      </c>
      <c r="P17" s="73">
        <f t="shared" si="0"/>
        <v>5104967</v>
      </c>
      <c r="Q17" s="73">
        <f t="shared" si="0"/>
        <v>29414676</v>
      </c>
      <c r="R17" s="73">
        <f t="shared" si="0"/>
        <v>22112019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114022722</v>
      </c>
      <c r="X17" s="73">
        <f t="shared" si="0"/>
        <v>128366122</v>
      </c>
      <c r="Y17" s="73">
        <f t="shared" si="0"/>
        <v>-14343400</v>
      </c>
      <c r="Z17" s="170">
        <f>+IF(X17&lt;&gt;0,+(Y17/X17)*100,0)</f>
        <v>-11.173820457082906</v>
      </c>
      <c r="AA17" s="74">
        <f>SUM(AA6:AA16)</f>
        <v>63285443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1500000</v>
      </c>
      <c r="F21" s="60">
        <v>1500000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>
        <v>1500000</v>
      </c>
      <c r="R21" s="159">
        <v>1500000</v>
      </c>
      <c r="S21" s="159"/>
      <c r="T21" s="60"/>
      <c r="U21" s="159"/>
      <c r="V21" s="159"/>
      <c r="W21" s="159">
        <v>1500000</v>
      </c>
      <c r="X21" s="60"/>
      <c r="Y21" s="159">
        <v>1500000</v>
      </c>
      <c r="Z21" s="141"/>
      <c r="AA21" s="225">
        <v>1500000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342511717</v>
      </c>
      <c r="D26" s="155"/>
      <c r="E26" s="59">
        <v>-67784197</v>
      </c>
      <c r="F26" s="60">
        <v>-64783845</v>
      </c>
      <c r="G26" s="60"/>
      <c r="H26" s="60"/>
      <c r="I26" s="60">
        <v>-52832</v>
      </c>
      <c r="J26" s="60">
        <v>-52832</v>
      </c>
      <c r="K26" s="60">
        <v>-8354090</v>
      </c>
      <c r="L26" s="60">
        <v>-2636496</v>
      </c>
      <c r="M26" s="60">
        <v>-1838959</v>
      </c>
      <c r="N26" s="60">
        <v>-12829545</v>
      </c>
      <c r="O26" s="60">
        <v>-726468</v>
      </c>
      <c r="P26" s="60">
        <v>-3812271</v>
      </c>
      <c r="Q26" s="60">
        <v>-2521342</v>
      </c>
      <c r="R26" s="60">
        <v>-7060081</v>
      </c>
      <c r="S26" s="60"/>
      <c r="T26" s="60"/>
      <c r="U26" s="60"/>
      <c r="V26" s="60"/>
      <c r="W26" s="60">
        <v>-19942458</v>
      </c>
      <c r="X26" s="60">
        <v>-33278845</v>
      </c>
      <c r="Y26" s="60">
        <v>13336387</v>
      </c>
      <c r="Z26" s="140">
        <v>-40.07</v>
      </c>
      <c r="AA26" s="62">
        <v>-64783845</v>
      </c>
    </row>
    <row r="27" spans="1:27" ht="12.75">
      <c r="A27" s="250" t="s">
        <v>192</v>
      </c>
      <c r="B27" s="251"/>
      <c r="C27" s="168">
        <f aca="true" t="shared" si="1" ref="C27:Y27">SUM(C21:C26)</f>
        <v>342511717</v>
      </c>
      <c r="D27" s="168">
        <f>SUM(D21:D26)</f>
        <v>0</v>
      </c>
      <c r="E27" s="72">
        <f t="shared" si="1"/>
        <v>-66284197</v>
      </c>
      <c r="F27" s="73">
        <f t="shared" si="1"/>
        <v>-63283845</v>
      </c>
      <c r="G27" s="73">
        <f t="shared" si="1"/>
        <v>0</v>
      </c>
      <c r="H27" s="73">
        <f t="shared" si="1"/>
        <v>0</v>
      </c>
      <c r="I27" s="73">
        <f t="shared" si="1"/>
        <v>-52832</v>
      </c>
      <c r="J27" s="73">
        <f t="shared" si="1"/>
        <v>-52832</v>
      </c>
      <c r="K27" s="73">
        <f t="shared" si="1"/>
        <v>-8354090</v>
      </c>
      <c r="L27" s="73">
        <f t="shared" si="1"/>
        <v>-2636496</v>
      </c>
      <c r="M27" s="73">
        <f t="shared" si="1"/>
        <v>-1838959</v>
      </c>
      <c r="N27" s="73">
        <f t="shared" si="1"/>
        <v>-12829545</v>
      </c>
      <c r="O27" s="73">
        <f t="shared" si="1"/>
        <v>-726468</v>
      </c>
      <c r="P27" s="73">
        <f t="shared" si="1"/>
        <v>-3812271</v>
      </c>
      <c r="Q27" s="73">
        <f t="shared" si="1"/>
        <v>-1021342</v>
      </c>
      <c r="R27" s="73">
        <f t="shared" si="1"/>
        <v>-5560081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-18442458</v>
      </c>
      <c r="X27" s="73">
        <f t="shared" si="1"/>
        <v>-33278845</v>
      </c>
      <c r="Y27" s="73">
        <f t="shared" si="1"/>
        <v>14836387</v>
      </c>
      <c r="Z27" s="170">
        <f>+IF(X27&lt;&gt;0,+(Y27/X27)*100,0)</f>
        <v>-44.5820370268259</v>
      </c>
      <c r="AA27" s="74">
        <f>SUM(AA21:AA26)</f>
        <v>-63283845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6566717</v>
      </c>
      <c r="D38" s="153">
        <f>+D17+D27+D36</f>
        <v>0</v>
      </c>
      <c r="E38" s="99">
        <f t="shared" si="3"/>
        <v>4577645</v>
      </c>
      <c r="F38" s="100">
        <f t="shared" si="3"/>
        <v>1598</v>
      </c>
      <c r="G38" s="100">
        <f t="shared" si="3"/>
        <v>97067172</v>
      </c>
      <c r="H38" s="100">
        <f t="shared" si="3"/>
        <v>-25364669</v>
      </c>
      <c r="I38" s="100">
        <f t="shared" si="3"/>
        <v>-15409287</v>
      </c>
      <c r="J38" s="100">
        <f t="shared" si="3"/>
        <v>56293216</v>
      </c>
      <c r="K38" s="100">
        <f t="shared" si="3"/>
        <v>-10230970</v>
      </c>
      <c r="L38" s="100">
        <f t="shared" si="3"/>
        <v>-3605100</v>
      </c>
      <c r="M38" s="100">
        <f t="shared" si="3"/>
        <v>36571180</v>
      </c>
      <c r="N38" s="100">
        <f t="shared" si="3"/>
        <v>22735110</v>
      </c>
      <c r="O38" s="100">
        <f t="shared" si="3"/>
        <v>-13134092</v>
      </c>
      <c r="P38" s="100">
        <f t="shared" si="3"/>
        <v>1292696</v>
      </c>
      <c r="Q38" s="100">
        <f t="shared" si="3"/>
        <v>28393334</v>
      </c>
      <c r="R38" s="100">
        <f t="shared" si="3"/>
        <v>16551938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95580264</v>
      </c>
      <c r="X38" s="100">
        <f t="shared" si="3"/>
        <v>95087277</v>
      </c>
      <c r="Y38" s="100">
        <f t="shared" si="3"/>
        <v>492987</v>
      </c>
      <c r="Z38" s="137">
        <f>+IF(X38&lt;&gt;0,+(Y38/X38)*100,0)</f>
        <v>0.5184573746916741</v>
      </c>
      <c r="AA38" s="102">
        <f>+AA17+AA27+AA36</f>
        <v>1598</v>
      </c>
    </row>
    <row r="39" spans="1:27" ht="12.75">
      <c r="A39" s="249" t="s">
        <v>200</v>
      </c>
      <c r="B39" s="182"/>
      <c r="C39" s="153">
        <v>117266393</v>
      </c>
      <c r="D39" s="153"/>
      <c r="E39" s="99">
        <v>82209230</v>
      </c>
      <c r="F39" s="100">
        <v>34796226</v>
      </c>
      <c r="G39" s="100">
        <v>82209230</v>
      </c>
      <c r="H39" s="100">
        <v>179276402</v>
      </c>
      <c r="I39" s="100">
        <v>153911733</v>
      </c>
      <c r="J39" s="100">
        <v>82209230</v>
      </c>
      <c r="K39" s="100">
        <v>138502446</v>
      </c>
      <c r="L39" s="100">
        <v>128271476</v>
      </c>
      <c r="M39" s="100">
        <v>124666376</v>
      </c>
      <c r="N39" s="100">
        <v>138502446</v>
      </c>
      <c r="O39" s="100">
        <v>161237556</v>
      </c>
      <c r="P39" s="100">
        <v>148103464</v>
      </c>
      <c r="Q39" s="100">
        <v>149396160</v>
      </c>
      <c r="R39" s="100">
        <v>161237556</v>
      </c>
      <c r="S39" s="100"/>
      <c r="T39" s="100"/>
      <c r="U39" s="100"/>
      <c r="V39" s="100"/>
      <c r="W39" s="100">
        <v>82209230</v>
      </c>
      <c r="X39" s="100">
        <v>34796226</v>
      </c>
      <c r="Y39" s="100">
        <v>47413004</v>
      </c>
      <c r="Z39" s="137">
        <v>136.26</v>
      </c>
      <c r="AA39" s="102">
        <v>34796226</v>
      </c>
    </row>
    <row r="40" spans="1:27" ht="12.75">
      <c r="A40" s="269" t="s">
        <v>201</v>
      </c>
      <c r="B40" s="256"/>
      <c r="C40" s="257">
        <v>123833110</v>
      </c>
      <c r="D40" s="257"/>
      <c r="E40" s="258">
        <v>86786875</v>
      </c>
      <c r="F40" s="259">
        <v>34797824</v>
      </c>
      <c r="G40" s="259">
        <v>179276402</v>
      </c>
      <c r="H40" s="259">
        <v>153911733</v>
      </c>
      <c r="I40" s="259">
        <v>138502446</v>
      </c>
      <c r="J40" s="259">
        <v>138502446</v>
      </c>
      <c r="K40" s="259">
        <v>128271476</v>
      </c>
      <c r="L40" s="259">
        <v>124666376</v>
      </c>
      <c r="M40" s="259">
        <v>161237556</v>
      </c>
      <c r="N40" s="259">
        <v>161237556</v>
      </c>
      <c r="O40" s="259">
        <v>148103464</v>
      </c>
      <c r="P40" s="259">
        <v>149396160</v>
      </c>
      <c r="Q40" s="259">
        <v>177789494</v>
      </c>
      <c r="R40" s="259">
        <v>177789494</v>
      </c>
      <c r="S40" s="259"/>
      <c r="T40" s="259"/>
      <c r="U40" s="259"/>
      <c r="V40" s="259"/>
      <c r="W40" s="259">
        <v>177789494</v>
      </c>
      <c r="X40" s="259">
        <v>129883503</v>
      </c>
      <c r="Y40" s="259">
        <v>47905991</v>
      </c>
      <c r="Z40" s="260">
        <v>36.88</v>
      </c>
      <c r="AA40" s="261">
        <v>34797824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49129858</v>
      </c>
      <c r="D5" s="200">
        <f t="shared" si="0"/>
        <v>0</v>
      </c>
      <c r="E5" s="106">
        <f t="shared" si="0"/>
        <v>55084200</v>
      </c>
      <c r="F5" s="106">
        <f t="shared" si="0"/>
        <v>5500000</v>
      </c>
      <c r="G5" s="106">
        <f t="shared" si="0"/>
        <v>0</v>
      </c>
      <c r="H5" s="106">
        <f t="shared" si="0"/>
        <v>0</v>
      </c>
      <c r="I5" s="106">
        <f t="shared" si="0"/>
        <v>52832</v>
      </c>
      <c r="J5" s="106">
        <f t="shared" si="0"/>
        <v>52832</v>
      </c>
      <c r="K5" s="106">
        <f t="shared" si="0"/>
        <v>6621761</v>
      </c>
      <c r="L5" s="106">
        <f t="shared" si="0"/>
        <v>2040132</v>
      </c>
      <c r="M5" s="106">
        <f t="shared" si="0"/>
        <v>1838960</v>
      </c>
      <c r="N5" s="106">
        <f t="shared" si="0"/>
        <v>10500853</v>
      </c>
      <c r="O5" s="106">
        <f t="shared" si="0"/>
        <v>726469</v>
      </c>
      <c r="P5" s="106">
        <f t="shared" si="0"/>
        <v>3812272</v>
      </c>
      <c r="Q5" s="106">
        <f t="shared" si="0"/>
        <v>1773835</v>
      </c>
      <c r="R5" s="106">
        <f t="shared" si="0"/>
        <v>6312576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16866261</v>
      </c>
      <c r="X5" s="106">
        <f t="shared" si="0"/>
        <v>4125000</v>
      </c>
      <c r="Y5" s="106">
        <f t="shared" si="0"/>
        <v>12741261</v>
      </c>
      <c r="Z5" s="201">
        <f>+IF(X5&lt;&gt;0,+(Y5/X5)*100,0)</f>
        <v>308.87905454545455</v>
      </c>
      <c r="AA5" s="199">
        <f>SUM(AA11:AA18)</f>
        <v>5500000</v>
      </c>
    </row>
    <row r="6" spans="1:27" ht="12.75">
      <c r="A6" s="291" t="s">
        <v>205</v>
      </c>
      <c r="B6" s="142"/>
      <c r="C6" s="62">
        <v>11391154</v>
      </c>
      <c r="D6" s="156"/>
      <c r="E6" s="60">
        <v>8000000</v>
      </c>
      <c r="F6" s="60"/>
      <c r="G6" s="60"/>
      <c r="H6" s="60"/>
      <c r="I6" s="60"/>
      <c r="J6" s="60"/>
      <c r="K6" s="60">
        <v>4032007</v>
      </c>
      <c r="L6" s="60">
        <v>1089131</v>
      </c>
      <c r="M6" s="60">
        <v>237862</v>
      </c>
      <c r="N6" s="60">
        <v>5359000</v>
      </c>
      <c r="O6" s="60"/>
      <c r="P6" s="60">
        <v>2077307</v>
      </c>
      <c r="Q6" s="60">
        <v>256897</v>
      </c>
      <c r="R6" s="60">
        <v>2334204</v>
      </c>
      <c r="S6" s="60"/>
      <c r="T6" s="60"/>
      <c r="U6" s="60"/>
      <c r="V6" s="60"/>
      <c r="W6" s="60">
        <v>7693204</v>
      </c>
      <c r="X6" s="60"/>
      <c r="Y6" s="60">
        <v>7693204</v>
      </c>
      <c r="Z6" s="140"/>
      <c r="AA6" s="155"/>
    </row>
    <row r="7" spans="1:27" ht="12.75">
      <c r="A7" s="291" t="s">
        <v>206</v>
      </c>
      <c r="B7" s="142"/>
      <c r="C7" s="62">
        <v>9963955</v>
      </c>
      <c r="D7" s="156"/>
      <c r="E7" s="60">
        <v>13200000</v>
      </c>
      <c r="F7" s="60"/>
      <c r="G7" s="60"/>
      <c r="H7" s="60"/>
      <c r="I7" s="60"/>
      <c r="J7" s="60"/>
      <c r="K7" s="60"/>
      <c r="L7" s="60">
        <v>109801</v>
      </c>
      <c r="M7" s="60">
        <v>26003</v>
      </c>
      <c r="N7" s="60">
        <v>135804</v>
      </c>
      <c r="O7" s="60"/>
      <c r="P7" s="60"/>
      <c r="Q7" s="60"/>
      <c r="R7" s="60"/>
      <c r="S7" s="60"/>
      <c r="T7" s="60"/>
      <c r="U7" s="60"/>
      <c r="V7" s="60"/>
      <c r="W7" s="60">
        <v>135804</v>
      </c>
      <c r="X7" s="60"/>
      <c r="Y7" s="60">
        <v>135804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8369505</v>
      </c>
      <c r="D10" s="156"/>
      <c r="E10" s="60">
        <v>11500000</v>
      </c>
      <c r="F10" s="60">
        <v>4000000</v>
      </c>
      <c r="G10" s="60"/>
      <c r="H10" s="60"/>
      <c r="I10" s="60"/>
      <c r="J10" s="60"/>
      <c r="K10" s="60">
        <v>381785</v>
      </c>
      <c r="L10" s="60"/>
      <c r="M10" s="60">
        <v>161400</v>
      </c>
      <c r="N10" s="60">
        <v>543185</v>
      </c>
      <c r="O10" s="60"/>
      <c r="P10" s="60"/>
      <c r="Q10" s="60">
        <v>161400</v>
      </c>
      <c r="R10" s="60">
        <v>161400</v>
      </c>
      <c r="S10" s="60"/>
      <c r="T10" s="60"/>
      <c r="U10" s="60"/>
      <c r="V10" s="60"/>
      <c r="W10" s="60">
        <v>704585</v>
      </c>
      <c r="X10" s="60">
        <v>3000000</v>
      </c>
      <c r="Y10" s="60">
        <v>-2295415</v>
      </c>
      <c r="Z10" s="140">
        <v>-76.51</v>
      </c>
      <c r="AA10" s="155">
        <v>4000000</v>
      </c>
    </row>
    <row r="11" spans="1:27" ht="12.75">
      <c r="A11" s="292" t="s">
        <v>210</v>
      </c>
      <c r="B11" s="142"/>
      <c r="C11" s="293">
        <f aca="true" t="shared" si="1" ref="C11:Y11">SUM(C6:C10)</f>
        <v>29724614</v>
      </c>
      <c r="D11" s="294">
        <f t="shared" si="1"/>
        <v>0</v>
      </c>
      <c r="E11" s="295">
        <f t="shared" si="1"/>
        <v>32700000</v>
      </c>
      <c r="F11" s="295">
        <f t="shared" si="1"/>
        <v>4000000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4413792</v>
      </c>
      <c r="L11" s="295">
        <f t="shared" si="1"/>
        <v>1198932</v>
      </c>
      <c r="M11" s="295">
        <f t="shared" si="1"/>
        <v>425265</v>
      </c>
      <c r="N11" s="295">
        <f t="shared" si="1"/>
        <v>6037989</v>
      </c>
      <c r="O11" s="295">
        <f t="shared" si="1"/>
        <v>0</v>
      </c>
      <c r="P11" s="295">
        <f t="shared" si="1"/>
        <v>2077307</v>
      </c>
      <c r="Q11" s="295">
        <f t="shared" si="1"/>
        <v>418297</v>
      </c>
      <c r="R11" s="295">
        <f t="shared" si="1"/>
        <v>2495604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8533593</v>
      </c>
      <c r="X11" s="295">
        <f t="shared" si="1"/>
        <v>3000000</v>
      </c>
      <c r="Y11" s="295">
        <f t="shared" si="1"/>
        <v>5533593</v>
      </c>
      <c r="Z11" s="296">
        <f>+IF(X11&lt;&gt;0,+(Y11/X11)*100,0)</f>
        <v>184.4531</v>
      </c>
      <c r="AA11" s="297">
        <f>SUM(AA6:AA10)</f>
        <v>4000000</v>
      </c>
    </row>
    <row r="12" spans="1:27" ht="12.75">
      <c r="A12" s="298" t="s">
        <v>211</v>
      </c>
      <c r="B12" s="136"/>
      <c r="C12" s="62">
        <v>10454556</v>
      </c>
      <c r="D12" s="156"/>
      <c r="E12" s="60">
        <v>20884200</v>
      </c>
      <c r="F12" s="60"/>
      <c r="G12" s="60"/>
      <c r="H12" s="60"/>
      <c r="I12" s="60"/>
      <c r="J12" s="60"/>
      <c r="K12" s="60">
        <v>2197452</v>
      </c>
      <c r="L12" s="60">
        <v>782814</v>
      </c>
      <c r="M12" s="60">
        <v>1118481</v>
      </c>
      <c r="N12" s="60">
        <v>4098747</v>
      </c>
      <c r="O12" s="60">
        <v>519803</v>
      </c>
      <c r="P12" s="60">
        <v>1734965</v>
      </c>
      <c r="Q12" s="60">
        <v>1285018</v>
      </c>
      <c r="R12" s="60">
        <v>3539786</v>
      </c>
      <c r="S12" s="60"/>
      <c r="T12" s="60"/>
      <c r="U12" s="60"/>
      <c r="V12" s="60"/>
      <c r="W12" s="60">
        <v>7638533</v>
      </c>
      <c r="X12" s="60"/>
      <c r="Y12" s="60">
        <v>7638533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8950688</v>
      </c>
      <c r="D15" s="156"/>
      <c r="E15" s="60">
        <v>1500000</v>
      </c>
      <c r="F15" s="60">
        <v>1500000</v>
      </c>
      <c r="G15" s="60"/>
      <c r="H15" s="60"/>
      <c r="I15" s="60">
        <v>52832</v>
      </c>
      <c r="J15" s="60">
        <v>52832</v>
      </c>
      <c r="K15" s="60">
        <v>10517</v>
      </c>
      <c r="L15" s="60">
        <v>58386</v>
      </c>
      <c r="M15" s="60">
        <v>295214</v>
      </c>
      <c r="N15" s="60">
        <v>364117</v>
      </c>
      <c r="O15" s="60">
        <v>206666</v>
      </c>
      <c r="P15" s="60"/>
      <c r="Q15" s="60">
        <v>70520</v>
      </c>
      <c r="R15" s="60">
        <v>277186</v>
      </c>
      <c r="S15" s="60"/>
      <c r="T15" s="60"/>
      <c r="U15" s="60"/>
      <c r="V15" s="60"/>
      <c r="W15" s="60">
        <v>694135</v>
      </c>
      <c r="X15" s="60">
        <v>1125000</v>
      </c>
      <c r="Y15" s="60">
        <v>-430865</v>
      </c>
      <c r="Z15" s="140">
        <v>-38.3</v>
      </c>
      <c r="AA15" s="155">
        <v>1500000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18907960</v>
      </c>
      <c r="D20" s="154">
        <f t="shared" si="2"/>
        <v>0</v>
      </c>
      <c r="E20" s="100">
        <f t="shared" si="2"/>
        <v>12700000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1732329</v>
      </c>
      <c r="L20" s="100">
        <f t="shared" si="2"/>
        <v>596364</v>
      </c>
      <c r="M20" s="100">
        <f t="shared" si="2"/>
        <v>0</v>
      </c>
      <c r="N20" s="100">
        <f t="shared" si="2"/>
        <v>2328693</v>
      </c>
      <c r="O20" s="100">
        <f t="shared" si="2"/>
        <v>0</v>
      </c>
      <c r="P20" s="100">
        <f t="shared" si="2"/>
        <v>0</v>
      </c>
      <c r="Q20" s="100">
        <f t="shared" si="2"/>
        <v>747507</v>
      </c>
      <c r="R20" s="100">
        <f t="shared" si="2"/>
        <v>747507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3076200</v>
      </c>
      <c r="X20" s="100">
        <f t="shared" si="2"/>
        <v>0</v>
      </c>
      <c r="Y20" s="100">
        <f t="shared" si="2"/>
        <v>3076200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>
        <v>10994499</v>
      </c>
      <c r="D21" s="156"/>
      <c r="E21" s="60">
        <v>8900000</v>
      </c>
      <c r="F21" s="60"/>
      <c r="G21" s="60"/>
      <c r="H21" s="60"/>
      <c r="I21" s="60"/>
      <c r="J21" s="60"/>
      <c r="K21" s="60">
        <v>1732329</v>
      </c>
      <c r="L21" s="60">
        <v>596364</v>
      </c>
      <c r="M21" s="60"/>
      <c r="N21" s="60">
        <v>2328693</v>
      </c>
      <c r="O21" s="60"/>
      <c r="P21" s="60"/>
      <c r="Q21" s="60">
        <v>747507</v>
      </c>
      <c r="R21" s="60">
        <v>747507</v>
      </c>
      <c r="S21" s="60"/>
      <c r="T21" s="60"/>
      <c r="U21" s="60"/>
      <c r="V21" s="60"/>
      <c r="W21" s="60">
        <v>3076200</v>
      </c>
      <c r="X21" s="60"/>
      <c r="Y21" s="60">
        <v>3076200</v>
      </c>
      <c r="Z21" s="140"/>
      <c r="AA21" s="155"/>
    </row>
    <row r="22" spans="1:27" ht="12.75">
      <c r="A22" s="291" t="s">
        <v>206</v>
      </c>
      <c r="B22" s="142"/>
      <c r="C22" s="62">
        <v>7913461</v>
      </c>
      <c r="D22" s="156"/>
      <c r="E22" s="60">
        <v>3800000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18907960</v>
      </c>
      <c r="D26" s="294">
        <f t="shared" si="3"/>
        <v>0</v>
      </c>
      <c r="E26" s="295">
        <f t="shared" si="3"/>
        <v>12700000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1732329</v>
      </c>
      <c r="L26" s="295">
        <f t="shared" si="3"/>
        <v>596364</v>
      </c>
      <c r="M26" s="295">
        <f t="shared" si="3"/>
        <v>0</v>
      </c>
      <c r="N26" s="295">
        <f t="shared" si="3"/>
        <v>2328693</v>
      </c>
      <c r="O26" s="295">
        <f t="shared" si="3"/>
        <v>0</v>
      </c>
      <c r="P26" s="295">
        <f t="shared" si="3"/>
        <v>0</v>
      </c>
      <c r="Q26" s="295">
        <f t="shared" si="3"/>
        <v>747507</v>
      </c>
      <c r="R26" s="295">
        <f t="shared" si="3"/>
        <v>747507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3076200</v>
      </c>
      <c r="X26" s="295">
        <f t="shared" si="3"/>
        <v>0</v>
      </c>
      <c r="Y26" s="295">
        <f t="shared" si="3"/>
        <v>3076200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22385653</v>
      </c>
      <c r="D36" s="156">
        <f t="shared" si="4"/>
        <v>0</v>
      </c>
      <c r="E36" s="60">
        <f t="shared" si="4"/>
        <v>16900000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5764336</v>
      </c>
      <c r="L36" s="60">
        <f t="shared" si="4"/>
        <v>1685495</v>
      </c>
      <c r="M36" s="60">
        <f t="shared" si="4"/>
        <v>237862</v>
      </c>
      <c r="N36" s="60">
        <f t="shared" si="4"/>
        <v>7687693</v>
      </c>
      <c r="O36" s="60">
        <f t="shared" si="4"/>
        <v>0</v>
      </c>
      <c r="P36" s="60">
        <f t="shared" si="4"/>
        <v>2077307</v>
      </c>
      <c r="Q36" s="60">
        <f t="shared" si="4"/>
        <v>1004404</v>
      </c>
      <c r="R36" s="60">
        <f t="shared" si="4"/>
        <v>3081711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10769404</v>
      </c>
      <c r="X36" s="60">
        <f t="shared" si="4"/>
        <v>0</v>
      </c>
      <c r="Y36" s="60">
        <f t="shared" si="4"/>
        <v>10769404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17877416</v>
      </c>
      <c r="D37" s="156">
        <f t="shared" si="4"/>
        <v>0</v>
      </c>
      <c r="E37" s="60">
        <f t="shared" si="4"/>
        <v>17000000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109801</v>
      </c>
      <c r="M37" s="60">
        <f t="shared" si="4"/>
        <v>26003</v>
      </c>
      <c r="N37" s="60">
        <f t="shared" si="4"/>
        <v>135804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135804</v>
      </c>
      <c r="X37" s="60">
        <f t="shared" si="4"/>
        <v>0</v>
      </c>
      <c r="Y37" s="60">
        <f t="shared" si="4"/>
        <v>135804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8369505</v>
      </c>
      <c r="D40" s="156">
        <f t="shared" si="4"/>
        <v>0</v>
      </c>
      <c r="E40" s="60">
        <f t="shared" si="4"/>
        <v>11500000</v>
      </c>
      <c r="F40" s="60">
        <f t="shared" si="4"/>
        <v>4000000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381785</v>
      </c>
      <c r="L40" s="60">
        <f t="shared" si="4"/>
        <v>0</v>
      </c>
      <c r="M40" s="60">
        <f t="shared" si="4"/>
        <v>161400</v>
      </c>
      <c r="N40" s="60">
        <f t="shared" si="4"/>
        <v>543185</v>
      </c>
      <c r="O40" s="60">
        <f t="shared" si="4"/>
        <v>0</v>
      </c>
      <c r="P40" s="60">
        <f t="shared" si="4"/>
        <v>0</v>
      </c>
      <c r="Q40" s="60">
        <f t="shared" si="4"/>
        <v>161400</v>
      </c>
      <c r="R40" s="60">
        <f t="shared" si="4"/>
        <v>161400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704585</v>
      </c>
      <c r="X40" s="60">
        <f t="shared" si="4"/>
        <v>3000000</v>
      </c>
      <c r="Y40" s="60">
        <f t="shared" si="4"/>
        <v>-2295415</v>
      </c>
      <c r="Z40" s="140">
        <f t="shared" si="5"/>
        <v>-76.51383333333334</v>
      </c>
      <c r="AA40" s="155">
        <f>AA10+AA25</f>
        <v>4000000</v>
      </c>
    </row>
    <row r="41" spans="1:27" ht="12.75">
      <c r="A41" s="292" t="s">
        <v>210</v>
      </c>
      <c r="B41" s="142"/>
      <c r="C41" s="293">
        <f aca="true" t="shared" si="6" ref="C41:Y41">SUM(C36:C40)</f>
        <v>48632574</v>
      </c>
      <c r="D41" s="294">
        <f t="shared" si="6"/>
        <v>0</v>
      </c>
      <c r="E41" s="295">
        <f t="shared" si="6"/>
        <v>45400000</v>
      </c>
      <c r="F41" s="295">
        <f t="shared" si="6"/>
        <v>4000000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6146121</v>
      </c>
      <c r="L41" s="295">
        <f t="shared" si="6"/>
        <v>1795296</v>
      </c>
      <c r="M41" s="295">
        <f t="shared" si="6"/>
        <v>425265</v>
      </c>
      <c r="N41" s="295">
        <f t="shared" si="6"/>
        <v>8366682</v>
      </c>
      <c r="O41" s="295">
        <f t="shared" si="6"/>
        <v>0</v>
      </c>
      <c r="P41" s="295">
        <f t="shared" si="6"/>
        <v>2077307</v>
      </c>
      <c r="Q41" s="295">
        <f t="shared" si="6"/>
        <v>1165804</v>
      </c>
      <c r="R41" s="295">
        <f t="shared" si="6"/>
        <v>3243111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11609793</v>
      </c>
      <c r="X41" s="295">
        <f t="shared" si="6"/>
        <v>3000000</v>
      </c>
      <c r="Y41" s="295">
        <f t="shared" si="6"/>
        <v>8609793</v>
      </c>
      <c r="Z41" s="296">
        <f t="shared" si="5"/>
        <v>286.99309999999997</v>
      </c>
      <c r="AA41" s="297">
        <f>SUM(AA36:AA40)</f>
        <v>4000000</v>
      </c>
    </row>
    <row r="42" spans="1:27" ht="12.75">
      <c r="A42" s="298" t="s">
        <v>211</v>
      </c>
      <c r="B42" s="136"/>
      <c r="C42" s="95">
        <f aca="true" t="shared" si="7" ref="C42:Y48">C12+C27</f>
        <v>10454556</v>
      </c>
      <c r="D42" s="129">
        <f t="shared" si="7"/>
        <v>0</v>
      </c>
      <c r="E42" s="54">
        <f t="shared" si="7"/>
        <v>20884200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2197452</v>
      </c>
      <c r="L42" s="54">
        <f t="shared" si="7"/>
        <v>782814</v>
      </c>
      <c r="M42" s="54">
        <f t="shared" si="7"/>
        <v>1118481</v>
      </c>
      <c r="N42" s="54">
        <f t="shared" si="7"/>
        <v>4098747</v>
      </c>
      <c r="O42" s="54">
        <f t="shared" si="7"/>
        <v>519803</v>
      </c>
      <c r="P42" s="54">
        <f t="shared" si="7"/>
        <v>1734965</v>
      </c>
      <c r="Q42" s="54">
        <f t="shared" si="7"/>
        <v>1285018</v>
      </c>
      <c r="R42" s="54">
        <f t="shared" si="7"/>
        <v>3539786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7638533</v>
      </c>
      <c r="X42" s="54">
        <f t="shared" si="7"/>
        <v>0</v>
      </c>
      <c r="Y42" s="54">
        <f t="shared" si="7"/>
        <v>7638533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8950688</v>
      </c>
      <c r="D45" s="129">
        <f t="shared" si="7"/>
        <v>0</v>
      </c>
      <c r="E45" s="54">
        <f t="shared" si="7"/>
        <v>1500000</v>
      </c>
      <c r="F45" s="54">
        <f t="shared" si="7"/>
        <v>1500000</v>
      </c>
      <c r="G45" s="54">
        <f t="shared" si="7"/>
        <v>0</v>
      </c>
      <c r="H45" s="54">
        <f t="shared" si="7"/>
        <v>0</v>
      </c>
      <c r="I45" s="54">
        <f t="shared" si="7"/>
        <v>52832</v>
      </c>
      <c r="J45" s="54">
        <f t="shared" si="7"/>
        <v>52832</v>
      </c>
      <c r="K45" s="54">
        <f t="shared" si="7"/>
        <v>10517</v>
      </c>
      <c r="L45" s="54">
        <f t="shared" si="7"/>
        <v>58386</v>
      </c>
      <c r="M45" s="54">
        <f t="shared" si="7"/>
        <v>295214</v>
      </c>
      <c r="N45" s="54">
        <f t="shared" si="7"/>
        <v>364117</v>
      </c>
      <c r="O45" s="54">
        <f t="shared" si="7"/>
        <v>206666</v>
      </c>
      <c r="P45" s="54">
        <f t="shared" si="7"/>
        <v>0</v>
      </c>
      <c r="Q45" s="54">
        <f t="shared" si="7"/>
        <v>70520</v>
      </c>
      <c r="R45" s="54">
        <f t="shared" si="7"/>
        <v>277186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694135</v>
      </c>
      <c r="X45" s="54">
        <f t="shared" si="7"/>
        <v>1125000</v>
      </c>
      <c r="Y45" s="54">
        <f t="shared" si="7"/>
        <v>-430865</v>
      </c>
      <c r="Z45" s="184">
        <f t="shared" si="5"/>
        <v>-38.29911111111111</v>
      </c>
      <c r="AA45" s="130">
        <f t="shared" si="8"/>
        <v>1500000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68037818</v>
      </c>
      <c r="D49" s="218">
        <f t="shared" si="9"/>
        <v>0</v>
      </c>
      <c r="E49" s="220">
        <f t="shared" si="9"/>
        <v>67784200</v>
      </c>
      <c r="F49" s="220">
        <f t="shared" si="9"/>
        <v>5500000</v>
      </c>
      <c r="G49" s="220">
        <f t="shared" si="9"/>
        <v>0</v>
      </c>
      <c r="H49" s="220">
        <f t="shared" si="9"/>
        <v>0</v>
      </c>
      <c r="I49" s="220">
        <f t="shared" si="9"/>
        <v>52832</v>
      </c>
      <c r="J49" s="220">
        <f t="shared" si="9"/>
        <v>52832</v>
      </c>
      <c r="K49" s="220">
        <f t="shared" si="9"/>
        <v>8354090</v>
      </c>
      <c r="L49" s="220">
        <f t="shared" si="9"/>
        <v>2636496</v>
      </c>
      <c r="M49" s="220">
        <f t="shared" si="9"/>
        <v>1838960</v>
      </c>
      <c r="N49" s="220">
        <f t="shared" si="9"/>
        <v>12829546</v>
      </c>
      <c r="O49" s="220">
        <f t="shared" si="9"/>
        <v>726469</v>
      </c>
      <c r="P49" s="220">
        <f t="shared" si="9"/>
        <v>3812272</v>
      </c>
      <c r="Q49" s="220">
        <f t="shared" si="9"/>
        <v>2521342</v>
      </c>
      <c r="R49" s="220">
        <f t="shared" si="9"/>
        <v>7060083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19942461</v>
      </c>
      <c r="X49" s="220">
        <f t="shared" si="9"/>
        <v>4125000</v>
      </c>
      <c r="Y49" s="220">
        <f t="shared" si="9"/>
        <v>15817461</v>
      </c>
      <c r="Z49" s="221">
        <f t="shared" si="5"/>
        <v>383.4536</v>
      </c>
      <c r="AA49" s="222">
        <f>SUM(AA41:AA48)</f>
        <v>5500000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21226000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4429000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5357000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2416000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1902000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14104000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797000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2820000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3505000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7010059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7973647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3883043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2357929</v>
      </c>
      <c r="F68" s="60"/>
      <c r="G68" s="60">
        <v>7398</v>
      </c>
      <c r="H68" s="60">
        <v>116009</v>
      </c>
      <c r="I68" s="60">
        <v>84670</v>
      </c>
      <c r="J68" s="60">
        <v>208077</v>
      </c>
      <c r="K68" s="60">
        <v>84670</v>
      </c>
      <c r="L68" s="60">
        <v>2037497</v>
      </c>
      <c r="M68" s="60">
        <v>2439203</v>
      </c>
      <c r="N68" s="60">
        <v>4561370</v>
      </c>
      <c r="O68" s="60">
        <v>1369299</v>
      </c>
      <c r="P68" s="60">
        <v>474735</v>
      </c>
      <c r="Q68" s="60">
        <v>1452038</v>
      </c>
      <c r="R68" s="60">
        <v>3296072</v>
      </c>
      <c r="S68" s="60"/>
      <c r="T68" s="60"/>
      <c r="U68" s="60"/>
      <c r="V68" s="60"/>
      <c r="W68" s="60">
        <v>8065519</v>
      </c>
      <c r="X68" s="60"/>
      <c r="Y68" s="60">
        <v>8065519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21224678</v>
      </c>
      <c r="F69" s="220">
        <f t="shared" si="12"/>
        <v>0</v>
      </c>
      <c r="G69" s="220">
        <f t="shared" si="12"/>
        <v>7398</v>
      </c>
      <c r="H69" s="220">
        <f t="shared" si="12"/>
        <v>116009</v>
      </c>
      <c r="I69" s="220">
        <f t="shared" si="12"/>
        <v>84670</v>
      </c>
      <c r="J69" s="220">
        <f t="shared" si="12"/>
        <v>208077</v>
      </c>
      <c r="K69" s="220">
        <f t="shared" si="12"/>
        <v>84670</v>
      </c>
      <c r="L69" s="220">
        <f t="shared" si="12"/>
        <v>2037497</v>
      </c>
      <c r="M69" s="220">
        <f t="shared" si="12"/>
        <v>2439203</v>
      </c>
      <c r="N69" s="220">
        <f t="shared" si="12"/>
        <v>4561370</v>
      </c>
      <c r="O69" s="220">
        <f t="shared" si="12"/>
        <v>1369299</v>
      </c>
      <c r="P69" s="220">
        <f t="shared" si="12"/>
        <v>474735</v>
      </c>
      <c r="Q69" s="220">
        <f t="shared" si="12"/>
        <v>1452038</v>
      </c>
      <c r="R69" s="220">
        <f t="shared" si="12"/>
        <v>3296072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8065519</v>
      </c>
      <c r="X69" s="220">
        <f t="shared" si="12"/>
        <v>0</v>
      </c>
      <c r="Y69" s="220">
        <f t="shared" si="12"/>
        <v>8065519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29724614</v>
      </c>
      <c r="D5" s="357">
        <f t="shared" si="0"/>
        <v>0</v>
      </c>
      <c r="E5" s="356">
        <f t="shared" si="0"/>
        <v>32700000</v>
      </c>
      <c r="F5" s="358">
        <f t="shared" si="0"/>
        <v>4000000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4413792</v>
      </c>
      <c r="L5" s="356">
        <f t="shared" si="0"/>
        <v>1198932</v>
      </c>
      <c r="M5" s="356">
        <f t="shared" si="0"/>
        <v>425265</v>
      </c>
      <c r="N5" s="358">
        <f t="shared" si="0"/>
        <v>6037989</v>
      </c>
      <c r="O5" s="358">
        <f t="shared" si="0"/>
        <v>0</v>
      </c>
      <c r="P5" s="356">
        <f t="shared" si="0"/>
        <v>2077307</v>
      </c>
      <c r="Q5" s="356">
        <f t="shared" si="0"/>
        <v>418297</v>
      </c>
      <c r="R5" s="358">
        <f t="shared" si="0"/>
        <v>2495604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8533593</v>
      </c>
      <c r="X5" s="356">
        <f t="shared" si="0"/>
        <v>3000000</v>
      </c>
      <c r="Y5" s="358">
        <f t="shared" si="0"/>
        <v>5533593</v>
      </c>
      <c r="Z5" s="359">
        <f>+IF(X5&lt;&gt;0,+(Y5/X5)*100,0)</f>
        <v>184.4531</v>
      </c>
      <c r="AA5" s="360">
        <f>+AA6+AA8+AA11+AA13+AA15</f>
        <v>4000000</v>
      </c>
    </row>
    <row r="6" spans="1:27" ht="12.75">
      <c r="A6" s="361" t="s">
        <v>205</v>
      </c>
      <c r="B6" s="142"/>
      <c r="C6" s="60">
        <f>+C7</f>
        <v>11391154</v>
      </c>
      <c r="D6" s="340">
        <f aca="true" t="shared" si="1" ref="D6:AA6">+D7</f>
        <v>0</v>
      </c>
      <c r="E6" s="60">
        <f t="shared" si="1"/>
        <v>8000000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4032007</v>
      </c>
      <c r="L6" s="60">
        <f t="shared" si="1"/>
        <v>1089131</v>
      </c>
      <c r="M6" s="60">
        <f t="shared" si="1"/>
        <v>237862</v>
      </c>
      <c r="N6" s="59">
        <f t="shared" si="1"/>
        <v>5359000</v>
      </c>
      <c r="O6" s="59">
        <f t="shared" si="1"/>
        <v>0</v>
      </c>
      <c r="P6" s="60">
        <f t="shared" si="1"/>
        <v>2077307</v>
      </c>
      <c r="Q6" s="60">
        <f t="shared" si="1"/>
        <v>256897</v>
      </c>
      <c r="R6" s="59">
        <f t="shared" si="1"/>
        <v>2334204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7693204</v>
      </c>
      <c r="X6" s="60">
        <f t="shared" si="1"/>
        <v>0</v>
      </c>
      <c r="Y6" s="59">
        <f t="shared" si="1"/>
        <v>7693204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11391154</v>
      </c>
      <c r="D7" s="340"/>
      <c r="E7" s="60">
        <v>8000000</v>
      </c>
      <c r="F7" s="59"/>
      <c r="G7" s="59"/>
      <c r="H7" s="60"/>
      <c r="I7" s="60"/>
      <c r="J7" s="59"/>
      <c r="K7" s="59">
        <v>4032007</v>
      </c>
      <c r="L7" s="60">
        <v>1089131</v>
      </c>
      <c r="M7" s="60">
        <v>237862</v>
      </c>
      <c r="N7" s="59">
        <v>5359000</v>
      </c>
      <c r="O7" s="59"/>
      <c r="P7" s="60">
        <v>2077307</v>
      </c>
      <c r="Q7" s="60">
        <v>256897</v>
      </c>
      <c r="R7" s="59">
        <v>2334204</v>
      </c>
      <c r="S7" s="59"/>
      <c r="T7" s="60"/>
      <c r="U7" s="60"/>
      <c r="V7" s="59"/>
      <c r="W7" s="59">
        <v>7693204</v>
      </c>
      <c r="X7" s="60"/>
      <c r="Y7" s="59">
        <v>7693204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9963955</v>
      </c>
      <c r="D8" s="340">
        <f t="shared" si="2"/>
        <v>0</v>
      </c>
      <c r="E8" s="60">
        <f t="shared" si="2"/>
        <v>13200000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109801</v>
      </c>
      <c r="M8" s="60">
        <f t="shared" si="2"/>
        <v>26003</v>
      </c>
      <c r="N8" s="59">
        <f t="shared" si="2"/>
        <v>135804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135804</v>
      </c>
      <c r="X8" s="60">
        <f t="shared" si="2"/>
        <v>0</v>
      </c>
      <c r="Y8" s="59">
        <f t="shared" si="2"/>
        <v>135804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9963955</v>
      </c>
      <c r="D9" s="340"/>
      <c r="E9" s="60">
        <v>13200000</v>
      </c>
      <c r="F9" s="59"/>
      <c r="G9" s="59"/>
      <c r="H9" s="60"/>
      <c r="I9" s="60"/>
      <c r="J9" s="59"/>
      <c r="K9" s="59"/>
      <c r="L9" s="60">
        <v>109801</v>
      </c>
      <c r="M9" s="60">
        <v>26003</v>
      </c>
      <c r="N9" s="59">
        <v>135804</v>
      </c>
      <c r="O9" s="59"/>
      <c r="P9" s="60"/>
      <c r="Q9" s="60"/>
      <c r="R9" s="59"/>
      <c r="S9" s="59"/>
      <c r="T9" s="60"/>
      <c r="U9" s="60"/>
      <c r="V9" s="59"/>
      <c r="W9" s="59">
        <v>135804</v>
      </c>
      <c r="X9" s="60"/>
      <c r="Y9" s="59">
        <v>135804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8369505</v>
      </c>
      <c r="D15" s="340">
        <f t="shared" si="5"/>
        <v>0</v>
      </c>
      <c r="E15" s="60">
        <f t="shared" si="5"/>
        <v>11500000</v>
      </c>
      <c r="F15" s="59">
        <f t="shared" si="5"/>
        <v>4000000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381785</v>
      </c>
      <c r="L15" s="60">
        <f t="shared" si="5"/>
        <v>0</v>
      </c>
      <c r="M15" s="60">
        <f t="shared" si="5"/>
        <v>161400</v>
      </c>
      <c r="N15" s="59">
        <f t="shared" si="5"/>
        <v>543185</v>
      </c>
      <c r="O15" s="59">
        <f t="shared" si="5"/>
        <v>0</v>
      </c>
      <c r="P15" s="60">
        <f t="shared" si="5"/>
        <v>0</v>
      </c>
      <c r="Q15" s="60">
        <f t="shared" si="5"/>
        <v>161400</v>
      </c>
      <c r="R15" s="59">
        <f t="shared" si="5"/>
        <v>161400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704585</v>
      </c>
      <c r="X15" s="60">
        <f t="shared" si="5"/>
        <v>3000000</v>
      </c>
      <c r="Y15" s="59">
        <f t="shared" si="5"/>
        <v>-2295415</v>
      </c>
      <c r="Z15" s="61">
        <f>+IF(X15&lt;&gt;0,+(Y15/X15)*100,0)</f>
        <v>-76.51383333333334</v>
      </c>
      <c r="AA15" s="62">
        <f>SUM(AA16:AA20)</f>
        <v>4000000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6814385</v>
      </c>
      <c r="D17" s="340"/>
      <c r="E17" s="60">
        <v>7500000</v>
      </c>
      <c r="F17" s="59"/>
      <c r="G17" s="59"/>
      <c r="H17" s="60"/>
      <c r="I17" s="60"/>
      <c r="J17" s="59"/>
      <c r="K17" s="59">
        <v>381785</v>
      </c>
      <c r="L17" s="60"/>
      <c r="M17" s="60"/>
      <c r="N17" s="59">
        <v>381785</v>
      </c>
      <c r="O17" s="59"/>
      <c r="P17" s="60"/>
      <c r="Q17" s="60"/>
      <c r="R17" s="59"/>
      <c r="S17" s="59"/>
      <c r="T17" s="60"/>
      <c r="U17" s="60"/>
      <c r="V17" s="59"/>
      <c r="W17" s="59">
        <v>381785</v>
      </c>
      <c r="X17" s="60"/>
      <c r="Y17" s="59">
        <v>381785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1555120</v>
      </c>
      <c r="D20" s="340"/>
      <c r="E20" s="60">
        <v>4000000</v>
      </c>
      <c r="F20" s="59">
        <v>4000000</v>
      </c>
      <c r="G20" s="59"/>
      <c r="H20" s="60"/>
      <c r="I20" s="60"/>
      <c r="J20" s="59"/>
      <c r="K20" s="59"/>
      <c r="L20" s="60"/>
      <c r="M20" s="60">
        <v>161400</v>
      </c>
      <c r="N20" s="59">
        <v>161400</v>
      </c>
      <c r="O20" s="59"/>
      <c r="P20" s="60"/>
      <c r="Q20" s="60">
        <v>161400</v>
      </c>
      <c r="R20" s="59">
        <v>161400</v>
      </c>
      <c r="S20" s="59"/>
      <c r="T20" s="60"/>
      <c r="U20" s="60"/>
      <c r="V20" s="59"/>
      <c r="W20" s="59">
        <v>322800</v>
      </c>
      <c r="X20" s="60">
        <v>3000000</v>
      </c>
      <c r="Y20" s="59">
        <v>-2677200</v>
      </c>
      <c r="Z20" s="61">
        <v>-89.24</v>
      </c>
      <c r="AA20" s="62">
        <v>4000000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10454556</v>
      </c>
      <c r="D22" s="344">
        <f t="shared" si="6"/>
        <v>0</v>
      </c>
      <c r="E22" s="343">
        <f t="shared" si="6"/>
        <v>20884200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2197452</v>
      </c>
      <c r="L22" s="343">
        <f t="shared" si="6"/>
        <v>782814</v>
      </c>
      <c r="M22" s="343">
        <f t="shared" si="6"/>
        <v>1118481</v>
      </c>
      <c r="N22" s="345">
        <f t="shared" si="6"/>
        <v>4098747</v>
      </c>
      <c r="O22" s="345">
        <f t="shared" si="6"/>
        <v>519803</v>
      </c>
      <c r="P22" s="343">
        <f t="shared" si="6"/>
        <v>1734965</v>
      </c>
      <c r="Q22" s="343">
        <f t="shared" si="6"/>
        <v>1285018</v>
      </c>
      <c r="R22" s="345">
        <f t="shared" si="6"/>
        <v>3539786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7638533</v>
      </c>
      <c r="X22" s="343">
        <f t="shared" si="6"/>
        <v>0</v>
      </c>
      <c r="Y22" s="345">
        <f t="shared" si="6"/>
        <v>7638533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102653</v>
      </c>
      <c r="D24" s="340"/>
      <c r="E24" s="60">
        <v>7800000</v>
      </c>
      <c r="F24" s="59"/>
      <c r="G24" s="59"/>
      <c r="H24" s="60"/>
      <c r="I24" s="60"/>
      <c r="J24" s="59"/>
      <c r="K24" s="59">
        <v>251242</v>
      </c>
      <c r="L24" s="60"/>
      <c r="M24" s="60"/>
      <c r="N24" s="59">
        <v>251242</v>
      </c>
      <c r="O24" s="59">
        <v>167018</v>
      </c>
      <c r="P24" s="60"/>
      <c r="Q24" s="60">
        <v>319261</v>
      </c>
      <c r="R24" s="59">
        <v>486279</v>
      </c>
      <c r="S24" s="59"/>
      <c r="T24" s="60"/>
      <c r="U24" s="60"/>
      <c r="V24" s="59"/>
      <c r="W24" s="59">
        <v>737521</v>
      </c>
      <c r="X24" s="60"/>
      <c r="Y24" s="59">
        <v>737521</v>
      </c>
      <c r="Z24" s="61"/>
      <c r="AA24" s="62"/>
    </row>
    <row r="25" spans="1:27" ht="12.75">
      <c r="A25" s="361" t="s">
        <v>239</v>
      </c>
      <c r="B25" s="142"/>
      <c r="C25" s="60">
        <v>2843307</v>
      </c>
      <c r="D25" s="340"/>
      <c r="E25" s="60">
        <v>9584200</v>
      </c>
      <c r="F25" s="59"/>
      <c r="G25" s="59"/>
      <c r="H25" s="60"/>
      <c r="I25" s="60"/>
      <c r="J25" s="59"/>
      <c r="K25" s="59">
        <v>1090814</v>
      </c>
      <c r="L25" s="60">
        <v>724118</v>
      </c>
      <c r="M25" s="60">
        <v>1118481</v>
      </c>
      <c r="N25" s="59">
        <v>2933413</v>
      </c>
      <c r="O25" s="59">
        <v>465260</v>
      </c>
      <c r="P25" s="60"/>
      <c r="Q25" s="60">
        <v>965757</v>
      </c>
      <c r="R25" s="59">
        <v>1431017</v>
      </c>
      <c r="S25" s="59"/>
      <c r="T25" s="60"/>
      <c r="U25" s="60"/>
      <c r="V25" s="59"/>
      <c r="W25" s="59">
        <v>4364430</v>
      </c>
      <c r="X25" s="60"/>
      <c r="Y25" s="59">
        <v>4364430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7508596</v>
      </c>
      <c r="D32" s="340"/>
      <c r="E32" s="60">
        <v>3500000</v>
      </c>
      <c r="F32" s="59"/>
      <c r="G32" s="59"/>
      <c r="H32" s="60"/>
      <c r="I32" s="60"/>
      <c r="J32" s="59"/>
      <c r="K32" s="59">
        <v>855396</v>
      </c>
      <c r="L32" s="60">
        <v>58696</v>
      </c>
      <c r="M32" s="60"/>
      <c r="N32" s="59">
        <v>914092</v>
      </c>
      <c r="O32" s="59">
        <v>-112475</v>
      </c>
      <c r="P32" s="60">
        <v>1734965</v>
      </c>
      <c r="Q32" s="60"/>
      <c r="R32" s="59">
        <v>1622490</v>
      </c>
      <c r="S32" s="59"/>
      <c r="T32" s="60"/>
      <c r="U32" s="60"/>
      <c r="V32" s="59"/>
      <c r="W32" s="59">
        <v>2536582</v>
      </c>
      <c r="X32" s="60"/>
      <c r="Y32" s="59">
        <v>2536582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8950688</v>
      </c>
      <c r="D40" s="344">
        <f t="shared" si="9"/>
        <v>0</v>
      </c>
      <c r="E40" s="343">
        <f t="shared" si="9"/>
        <v>1500000</v>
      </c>
      <c r="F40" s="345">
        <f t="shared" si="9"/>
        <v>1500000</v>
      </c>
      <c r="G40" s="345">
        <f t="shared" si="9"/>
        <v>0</v>
      </c>
      <c r="H40" s="343">
        <f t="shared" si="9"/>
        <v>0</v>
      </c>
      <c r="I40" s="343">
        <f t="shared" si="9"/>
        <v>52832</v>
      </c>
      <c r="J40" s="345">
        <f t="shared" si="9"/>
        <v>52832</v>
      </c>
      <c r="K40" s="345">
        <f t="shared" si="9"/>
        <v>10517</v>
      </c>
      <c r="L40" s="343">
        <f t="shared" si="9"/>
        <v>58386</v>
      </c>
      <c r="M40" s="343">
        <f t="shared" si="9"/>
        <v>295214</v>
      </c>
      <c r="N40" s="345">
        <f t="shared" si="9"/>
        <v>364117</v>
      </c>
      <c r="O40" s="345">
        <f t="shared" si="9"/>
        <v>206666</v>
      </c>
      <c r="P40" s="343">
        <f t="shared" si="9"/>
        <v>0</v>
      </c>
      <c r="Q40" s="343">
        <f t="shared" si="9"/>
        <v>70520</v>
      </c>
      <c r="R40" s="345">
        <f t="shared" si="9"/>
        <v>277186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694135</v>
      </c>
      <c r="X40" s="343">
        <f t="shared" si="9"/>
        <v>1125000</v>
      </c>
      <c r="Y40" s="345">
        <f t="shared" si="9"/>
        <v>-430865</v>
      </c>
      <c r="Z40" s="336">
        <f>+IF(X40&lt;&gt;0,+(Y40/X40)*100,0)</f>
        <v>-38.29911111111111</v>
      </c>
      <c r="AA40" s="350">
        <f>SUM(AA41:AA49)</f>
        <v>1500000</v>
      </c>
    </row>
    <row r="41" spans="1:27" ht="12.75">
      <c r="A41" s="361" t="s">
        <v>248</v>
      </c>
      <c r="B41" s="142"/>
      <c r="C41" s="362">
        <v>910257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>
        <v>206666</v>
      </c>
      <c r="P41" s="362"/>
      <c r="Q41" s="362"/>
      <c r="R41" s="364">
        <v>206666</v>
      </c>
      <c r="S41" s="364"/>
      <c r="T41" s="362"/>
      <c r="U41" s="362"/>
      <c r="V41" s="364"/>
      <c r="W41" s="364">
        <v>206666</v>
      </c>
      <c r="X41" s="362"/>
      <c r="Y41" s="364">
        <v>206666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8040431</v>
      </c>
      <c r="D43" s="369"/>
      <c r="E43" s="305">
        <v>1500000</v>
      </c>
      <c r="F43" s="370"/>
      <c r="G43" s="370"/>
      <c r="H43" s="305"/>
      <c r="I43" s="305">
        <v>52832</v>
      </c>
      <c r="J43" s="370">
        <v>52832</v>
      </c>
      <c r="K43" s="370">
        <v>10517</v>
      </c>
      <c r="L43" s="305"/>
      <c r="M43" s="305"/>
      <c r="N43" s="370">
        <v>10517</v>
      </c>
      <c r="O43" s="370"/>
      <c r="P43" s="305"/>
      <c r="Q43" s="305">
        <v>70520</v>
      </c>
      <c r="R43" s="370">
        <v>70520</v>
      </c>
      <c r="S43" s="370"/>
      <c r="T43" s="305"/>
      <c r="U43" s="305"/>
      <c r="V43" s="370"/>
      <c r="W43" s="370">
        <v>133869</v>
      </c>
      <c r="X43" s="305"/>
      <c r="Y43" s="370">
        <v>133869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1500000</v>
      </c>
      <c r="G44" s="53"/>
      <c r="H44" s="54"/>
      <c r="I44" s="54"/>
      <c r="J44" s="53"/>
      <c r="K44" s="53"/>
      <c r="L44" s="54">
        <v>58386</v>
      </c>
      <c r="M44" s="54">
        <v>295214</v>
      </c>
      <c r="N44" s="53">
        <v>353600</v>
      </c>
      <c r="O44" s="53"/>
      <c r="P44" s="54"/>
      <c r="Q44" s="54"/>
      <c r="R44" s="53"/>
      <c r="S44" s="53"/>
      <c r="T44" s="54"/>
      <c r="U44" s="54"/>
      <c r="V44" s="53"/>
      <c r="W44" s="53">
        <v>353600</v>
      </c>
      <c r="X44" s="54">
        <v>1125000</v>
      </c>
      <c r="Y44" s="53">
        <v>-771400</v>
      </c>
      <c r="Z44" s="94">
        <v>-68.57</v>
      </c>
      <c r="AA44" s="95">
        <v>1500000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49129858</v>
      </c>
      <c r="D60" s="346">
        <f t="shared" si="14"/>
        <v>0</v>
      </c>
      <c r="E60" s="219">
        <f t="shared" si="14"/>
        <v>55084200</v>
      </c>
      <c r="F60" s="264">
        <f t="shared" si="14"/>
        <v>5500000</v>
      </c>
      <c r="G60" s="264">
        <f t="shared" si="14"/>
        <v>0</v>
      </c>
      <c r="H60" s="219">
        <f t="shared" si="14"/>
        <v>0</v>
      </c>
      <c r="I60" s="219">
        <f t="shared" si="14"/>
        <v>52832</v>
      </c>
      <c r="J60" s="264">
        <f t="shared" si="14"/>
        <v>52832</v>
      </c>
      <c r="K60" s="264">
        <f t="shared" si="14"/>
        <v>6621761</v>
      </c>
      <c r="L60" s="219">
        <f t="shared" si="14"/>
        <v>2040132</v>
      </c>
      <c r="M60" s="219">
        <f t="shared" si="14"/>
        <v>1838960</v>
      </c>
      <c r="N60" s="264">
        <f t="shared" si="14"/>
        <v>10500853</v>
      </c>
      <c r="O60" s="264">
        <f t="shared" si="14"/>
        <v>726469</v>
      </c>
      <c r="P60" s="219">
        <f t="shared" si="14"/>
        <v>3812272</v>
      </c>
      <c r="Q60" s="219">
        <f t="shared" si="14"/>
        <v>1773835</v>
      </c>
      <c r="R60" s="264">
        <f t="shared" si="14"/>
        <v>6312576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16866261</v>
      </c>
      <c r="X60" s="219">
        <f t="shared" si="14"/>
        <v>4125000</v>
      </c>
      <c r="Y60" s="264">
        <f t="shared" si="14"/>
        <v>12741261</v>
      </c>
      <c r="Z60" s="337">
        <f>+IF(X60&lt;&gt;0,+(Y60/X60)*100,0)</f>
        <v>308.87905454545455</v>
      </c>
      <c r="AA60" s="232">
        <f>+AA57+AA54+AA51+AA40+AA37+AA34+AA22+AA5</f>
        <v>5500000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18907960</v>
      </c>
      <c r="D5" s="357">
        <f t="shared" si="0"/>
        <v>0</v>
      </c>
      <c r="E5" s="356">
        <f t="shared" si="0"/>
        <v>12700000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1732329</v>
      </c>
      <c r="L5" s="356">
        <f t="shared" si="0"/>
        <v>596364</v>
      </c>
      <c r="M5" s="356">
        <f t="shared" si="0"/>
        <v>0</v>
      </c>
      <c r="N5" s="358">
        <f t="shared" si="0"/>
        <v>2328693</v>
      </c>
      <c r="O5" s="358">
        <f t="shared" si="0"/>
        <v>0</v>
      </c>
      <c r="P5" s="356">
        <f t="shared" si="0"/>
        <v>0</v>
      </c>
      <c r="Q5" s="356">
        <f t="shared" si="0"/>
        <v>747507</v>
      </c>
      <c r="R5" s="358">
        <f t="shared" si="0"/>
        <v>747507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3076200</v>
      </c>
      <c r="X5" s="356">
        <f t="shared" si="0"/>
        <v>0</v>
      </c>
      <c r="Y5" s="358">
        <f t="shared" si="0"/>
        <v>3076200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10994499</v>
      </c>
      <c r="D6" s="340">
        <f aca="true" t="shared" si="1" ref="D6:AA6">+D7</f>
        <v>0</v>
      </c>
      <c r="E6" s="60">
        <f t="shared" si="1"/>
        <v>8900000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1732329</v>
      </c>
      <c r="L6" s="60">
        <f t="shared" si="1"/>
        <v>596364</v>
      </c>
      <c r="M6" s="60">
        <f t="shared" si="1"/>
        <v>0</v>
      </c>
      <c r="N6" s="59">
        <f t="shared" si="1"/>
        <v>2328693</v>
      </c>
      <c r="O6" s="59">
        <f t="shared" si="1"/>
        <v>0</v>
      </c>
      <c r="P6" s="60">
        <f t="shared" si="1"/>
        <v>0</v>
      </c>
      <c r="Q6" s="60">
        <f t="shared" si="1"/>
        <v>747507</v>
      </c>
      <c r="R6" s="59">
        <f t="shared" si="1"/>
        <v>747507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3076200</v>
      </c>
      <c r="X6" s="60">
        <f t="shared" si="1"/>
        <v>0</v>
      </c>
      <c r="Y6" s="59">
        <f t="shared" si="1"/>
        <v>3076200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10994499</v>
      </c>
      <c r="D7" s="340"/>
      <c r="E7" s="60">
        <v>8900000</v>
      </c>
      <c r="F7" s="59"/>
      <c r="G7" s="59"/>
      <c r="H7" s="60"/>
      <c r="I7" s="60"/>
      <c r="J7" s="59"/>
      <c r="K7" s="59">
        <v>1732329</v>
      </c>
      <c r="L7" s="60">
        <v>596364</v>
      </c>
      <c r="M7" s="60"/>
      <c r="N7" s="59">
        <v>2328693</v>
      </c>
      <c r="O7" s="59"/>
      <c r="P7" s="60"/>
      <c r="Q7" s="60">
        <v>747507</v>
      </c>
      <c r="R7" s="59">
        <v>747507</v>
      </c>
      <c r="S7" s="59"/>
      <c r="T7" s="60"/>
      <c r="U7" s="60"/>
      <c r="V7" s="59"/>
      <c r="W7" s="59">
        <v>3076200</v>
      </c>
      <c r="X7" s="60"/>
      <c r="Y7" s="59">
        <v>3076200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7913461</v>
      </c>
      <c r="D8" s="340">
        <f t="shared" si="2"/>
        <v>0</v>
      </c>
      <c r="E8" s="60">
        <f t="shared" si="2"/>
        <v>3800000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7913461</v>
      </c>
      <c r="D9" s="340"/>
      <c r="E9" s="60">
        <v>3800000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18907960</v>
      </c>
      <c r="D60" s="346">
        <f t="shared" si="14"/>
        <v>0</v>
      </c>
      <c r="E60" s="219">
        <f t="shared" si="14"/>
        <v>12700000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1732329</v>
      </c>
      <c r="L60" s="219">
        <f t="shared" si="14"/>
        <v>596364</v>
      </c>
      <c r="M60" s="219">
        <f t="shared" si="14"/>
        <v>0</v>
      </c>
      <c r="N60" s="264">
        <f t="shared" si="14"/>
        <v>2328693</v>
      </c>
      <c r="O60" s="264">
        <f t="shared" si="14"/>
        <v>0</v>
      </c>
      <c r="P60" s="219">
        <f t="shared" si="14"/>
        <v>0</v>
      </c>
      <c r="Q60" s="219">
        <f t="shared" si="14"/>
        <v>747507</v>
      </c>
      <c r="R60" s="264">
        <f t="shared" si="14"/>
        <v>747507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3076200</v>
      </c>
      <c r="X60" s="219">
        <f t="shared" si="14"/>
        <v>0</v>
      </c>
      <c r="Y60" s="264">
        <f t="shared" si="14"/>
        <v>3076200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2018-05-09T09:49:15Z</dcterms:created>
  <dcterms:modified xsi:type="dcterms:W3CDTF">2018-05-09T09:49:18Z</dcterms:modified>
  <cp:category/>
  <cp:version/>
  <cp:contentType/>
  <cp:contentStatus/>
</cp:coreProperties>
</file>